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2DE9E3A9-1D83-43C7-81A6-D20E080AA4E1}" xr6:coauthVersionLast="47" xr6:coauthVersionMax="47" xr10:uidLastSave="{00000000-0000-0000-0000-000000000000}"/>
  <bookViews>
    <workbookView xWindow="4140" yWindow="900" windowWidth="21600" windowHeight="11385" tabRatio="837" xr2:uid="{00000000-000D-0000-FFFF-FFFF00000000}"/>
  </bookViews>
  <sheets>
    <sheet name="入力シート" sheetId="24" r:id="rId1"/>
    <sheet name="計算シート" sheetId="25" r:id="rId2"/>
    <sheet name="幼稚園 本単価表" sheetId="43" r:id="rId3"/>
    <sheet name="幼稚園 本単価表②" sheetId="42" r:id="rId4"/>
    <sheet name="幼稚園 本単価表③" sheetId="44" r:id="rId5"/>
    <sheet name="対応表" sheetId="26" r:id="rId6"/>
    <sheet name="都道府県市区町村" sheetId="28" r:id="rId7"/>
    <sheet name="自動入力" sheetId="36" r:id="rId8"/>
    <sheet name="Ver." sheetId="27" r:id="rId9"/>
  </sheets>
  <definedNames>
    <definedName name="_xlnm._FilterDatabase" localSheetId="7" hidden="1">自動入力!$B$1:$B$580</definedName>
    <definedName name="_xlnm.Print_Area" localSheetId="8">Ver.!$A$1:$AF$38</definedName>
    <definedName name="_xlnm.Print_Area" localSheetId="1">計算シート!$A$1:$R$98</definedName>
    <definedName name="_xlnm.Print_Area" localSheetId="0">入力シート!$A$1:$AK$271</definedName>
    <definedName name="_xlnm.Print_Area" localSheetId="3">'幼稚園 本単価表②'!$A$1:$W$72</definedName>
    <definedName name="_xlnm.Print_Area" localSheetId="4">'幼稚園 本単価表③'!$A$1:$I$54</definedName>
    <definedName name="チーム保育教員数">対応表!$J$3:$J$16</definedName>
    <definedName name="愛知県">都道府県市区町村!$Y$3:$Y$57</definedName>
    <definedName name="愛媛県">都道府県市区町村!$AN$3:$AN$23</definedName>
    <definedName name="茨城県">都道府県市区町村!$J$3:$J$47</definedName>
    <definedName name="栄養管理加算">対応表!$T$3:$T$6</definedName>
    <definedName name="岡山県">都道府県市区町村!$AI$3:$AI$30</definedName>
    <definedName name="沖縄県">都道府県市区町村!$AW$3:$AW$44</definedName>
    <definedName name="岩手県">都道府県市区町村!$E$3:$E$36</definedName>
    <definedName name="岐阜県">都道府県市区町村!$W$3:$W$45</definedName>
    <definedName name="宮崎県">都道府県市区町村!$AU$3:$AU$29</definedName>
    <definedName name="宮城県">都道府県市区町村!$F$3:$F$38</definedName>
    <definedName name="給食実施加算_給食の状況">対応表!$U$3:$U$5</definedName>
    <definedName name="給食週当たり実施日数">対応表!$H$3:$H$8</definedName>
    <definedName name="京都府">都道府県市区町村!$AB$3:$AB$29</definedName>
    <definedName name="熊本県">都道府県市区町村!$AS$3:$AS$48</definedName>
    <definedName name="群馬県">都道府県市区町村!$L$3:$L$38</definedName>
    <definedName name="広島県">都道府県市区町村!$AJ$3:$AJ$26</definedName>
    <definedName name="香川県">都道府県市区町村!$AM$3:$AM$20</definedName>
    <definedName name="高知県">都道府県市区町村!$AO$3:$AO$37</definedName>
    <definedName name="佐賀県">都道府県市区町村!$AQ$3:$AQ$23</definedName>
    <definedName name="埼玉県">都道府県市区町村!$M$3:$M$66</definedName>
    <definedName name="三重県">都道府県市区町村!$Z$3:$Z$32</definedName>
    <definedName name="山形県">都道府県市区町村!$H$3:$H$38</definedName>
    <definedName name="山口県">都道府県市区町村!$AK$3:$AK$22</definedName>
    <definedName name="山梨県">都道府県市区町村!$U$3:$U$30</definedName>
    <definedName name="施設関係者評価加算">対応表!$V$3:$V$5</definedName>
    <definedName name="滋賀県">都道府県市区町村!$AA$3:$AA$22</definedName>
    <definedName name="鹿児島県">都道府県市区町村!$AV$3:$AV$46</definedName>
    <definedName name="質改善" localSheetId="7">対応表!$G$3</definedName>
    <definedName name="質改善">対応表!$G$3</definedName>
    <definedName name="秋田県">都道府県市区町村!$G$3:$G$28</definedName>
    <definedName name="新潟県">都道府県市区町村!$Q$3:$Q$33</definedName>
    <definedName name="神奈川県">都道府県市区町村!$P$3:$P$36</definedName>
    <definedName name="青森県">都道府県市区町村!$D$3:$D$43</definedName>
    <definedName name="静岡県">都道府県市区町村!$X$3:$X$38</definedName>
    <definedName name="石川県">都道府県市区町村!$S$3:$S$22</definedName>
    <definedName name="千葉県">都道府県市区町村!$N$3:$N$57</definedName>
    <definedName name="大阪府">都道府県市区町村!$AC$3:$AC$46</definedName>
    <definedName name="大分県">都道府県市区町村!$AT$3:$AT$21</definedName>
    <definedName name="地域区分">対応表!$C$3:$C$10</definedName>
    <definedName name="長崎県">都道府県市区町村!$AR$3:$AR$24</definedName>
    <definedName name="長野県">都道府県市区町村!$V$3:$V$80</definedName>
    <definedName name="鳥取県">都道府県市区町村!$AG$3:$AG$22</definedName>
    <definedName name="都道府県">都道府県市区町村!$B$2:$AW$2</definedName>
    <definedName name="島根県">都道府県市区町村!$AH$3:$AH$22</definedName>
    <definedName name="東京都">都道府県市区町村!$O$3:$O$65</definedName>
    <definedName name="徳島県">都道府県市区町村!$AL$3:$AL$27</definedName>
    <definedName name="栃木県">都道府県市区町村!$K$3:$K$28</definedName>
    <definedName name="奈良県">都道府県市区町村!$AE$3:$AE$42</definedName>
    <definedName name="富山県">都道府県市区町村!$R$3:$R$18</definedName>
    <definedName name="福井県">都道府県市区町村!$T$3:$T$20</definedName>
    <definedName name="福岡県">都道府県市区町村!$AP$3:$AP$63</definedName>
    <definedName name="福島県">都道府県市区町村!$I$3:$I$62</definedName>
    <definedName name="兵庫県">都道府県市区町村!$AD$3:$AD$44</definedName>
    <definedName name="平均勤続年数">対応表!$O$3:$O$14</definedName>
    <definedName name="北海道">都道府県市区町村!$C$3:$C$182</definedName>
    <definedName name="有無">対応表!$F$3:$F$4</definedName>
    <definedName name="有無2">対応表!$S$3:$S$5</definedName>
    <definedName name="冷暖房費加算用地域区分">対応表!$I$3:$I$7</definedName>
    <definedName name="和歌山県">都道府県市区町村!$AF$3:$AF$33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25" l="1"/>
  <c r="H14" i="25"/>
  <c r="H13" i="25"/>
  <c r="E85" i="25" l="1"/>
  <c r="E84" i="25"/>
  <c r="F84" i="25" l="1"/>
  <c r="L84" i="25" s="1"/>
  <c r="E81" i="25" l="1"/>
  <c r="F81" i="25" s="1"/>
  <c r="L81" i="25" s="1"/>
  <c r="E54" i="25"/>
  <c r="F54" i="25" s="1"/>
  <c r="A579" i="36" l="1"/>
  <c r="A578" i="36"/>
  <c r="A577" i="36"/>
  <c r="A576" i="36"/>
  <c r="A575" i="36"/>
  <c r="A574" i="36"/>
  <c r="A573" i="36"/>
  <c r="A572" i="36"/>
  <c r="A571" i="36"/>
  <c r="A570" i="36"/>
  <c r="A569" i="36"/>
  <c r="A568" i="36"/>
  <c r="A567" i="36"/>
  <c r="A566" i="36"/>
  <c r="A565" i="36"/>
  <c r="A564" i="36"/>
  <c r="A563" i="36"/>
  <c r="A562" i="36"/>
  <c r="A561" i="36"/>
  <c r="A560" i="36"/>
  <c r="A559" i="36"/>
  <c r="A558" i="36"/>
  <c r="A557" i="36"/>
  <c r="A556" i="36"/>
  <c r="A555" i="36"/>
  <c r="A554" i="36"/>
  <c r="A553" i="36"/>
  <c r="A552" i="36"/>
  <c r="A551" i="36"/>
  <c r="A550" i="36"/>
  <c r="A549" i="36"/>
  <c r="A548" i="36"/>
  <c r="A547" i="36"/>
  <c r="A546" i="36"/>
  <c r="A545" i="36"/>
  <c r="A544" i="36"/>
  <c r="A543" i="36"/>
  <c r="A542" i="36"/>
  <c r="A541" i="36"/>
  <c r="A540" i="36"/>
  <c r="A539" i="36"/>
  <c r="A538" i="36"/>
  <c r="A537" i="36"/>
  <c r="A536" i="36"/>
  <c r="A535" i="36"/>
  <c r="A534" i="36"/>
  <c r="A533" i="36"/>
  <c r="A532" i="36"/>
  <c r="A531" i="36"/>
  <c r="A530" i="36"/>
  <c r="A529" i="36"/>
  <c r="A528" i="36"/>
  <c r="A527" i="36"/>
  <c r="A526" i="36"/>
  <c r="A525" i="36"/>
  <c r="A524" i="36"/>
  <c r="A523" i="36"/>
  <c r="A522" i="36"/>
  <c r="A521" i="36"/>
  <c r="A520" i="36"/>
  <c r="A309" i="36"/>
  <c r="A519" i="36"/>
  <c r="A518" i="36"/>
  <c r="A517" i="36"/>
  <c r="A516" i="36"/>
  <c r="A515" i="36"/>
  <c r="A514" i="36"/>
  <c r="A513" i="36"/>
  <c r="A512" i="36"/>
  <c r="A511" i="36"/>
  <c r="A510" i="36"/>
  <c r="A509" i="36"/>
  <c r="A508" i="36"/>
  <c r="A507" i="36"/>
  <c r="A293" i="36"/>
  <c r="A506" i="36"/>
  <c r="A505" i="36"/>
  <c r="A504" i="36"/>
  <c r="A289" i="36"/>
  <c r="A503" i="36"/>
  <c r="A502" i="36"/>
  <c r="A501" i="36"/>
  <c r="A500" i="36"/>
  <c r="A499" i="36"/>
  <c r="A498" i="36"/>
  <c r="A497" i="36"/>
  <c r="A496" i="36"/>
  <c r="A495" i="36"/>
  <c r="A494" i="36"/>
  <c r="A493" i="36"/>
  <c r="A492" i="36"/>
  <c r="A491" i="36"/>
  <c r="A490" i="36"/>
  <c r="A489" i="36"/>
  <c r="A488" i="36"/>
  <c r="A487" i="36"/>
  <c r="A486" i="36"/>
  <c r="A485" i="36"/>
  <c r="A484" i="36"/>
  <c r="A483" i="36"/>
  <c r="A482" i="36"/>
  <c r="A481" i="36"/>
  <c r="A480" i="36"/>
  <c r="A479" i="36"/>
  <c r="A478" i="36"/>
  <c r="A477" i="36"/>
  <c r="A476" i="36"/>
  <c r="A475" i="36"/>
  <c r="A474" i="36"/>
  <c r="A473" i="36"/>
  <c r="A472" i="36"/>
  <c r="A471" i="36"/>
  <c r="A470" i="36"/>
  <c r="A469" i="36"/>
  <c r="A468" i="36"/>
  <c r="A467" i="36"/>
  <c r="A466" i="36"/>
  <c r="A465" i="36"/>
  <c r="A464" i="36"/>
  <c r="A463" i="36"/>
  <c r="A462" i="36"/>
  <c r="A461" i="36"/>
  <c r="A460" i="36"/>
  <c r="A459" i="36"/>
  <c r="A458" i="36"/>
  <c r="A457" i="36"/>
  <c r="A456" i="36"/>
  <c r="A455" i="36"/>
  <c r="A454" i="36"/>
  <c r="A453" i="36"/>
  <c r="A452" i="36"/>
  <c r="A451" i="36"/>
  <c r="A450" i="36"/>
  <c r="A449" i="36"/>
  <c r="A448" i="36"/>
  <c r="A447" i="36"/>
  <c r="F443" i="36"/>
  <c r="A446" i="36"/>
  <c r="F442" i="36"/>
  <c r="A445" i="36"/>
  <c r="F441" i="36"/>
  <c r="A444" i="36"/>
  <c r="F440" i="36"/>
  <c r="A443" i="36"/>
  <c r="F439" i="36"/>
  <c r="A442" i="36"/>
  <c r="F438" i="36"/>
  <c r="A441" i="36"/>
  <c r="F437" i="36"/>
  <c r="A440" i="36"/>
  <c r="F436" i="36"/>
  <c r="A439" i="36"/>
  <c r="F435" i="36"/>
  <c r="A438" i="36"/>
  <c r="F434" i="36"/>
  <c r="A437" i="36"/>
  <c r="F433" i="36"/>
  <c r="A436" i="36"/>
  <c r="F432" i="36"/>
  <c r="A435" i="36"/>
  <c r="F431" i="36"/>
  <c r="A434" i="36"/>
  <c r="F430" i="36"/>
  <c r="A433" i="36"/>
  <c r="F429" i="36"/>
  <c r="A432" i="36"/>
  <c r="F428" i="36"/>
  <c r="A431" i="36"/>
  <c r="F427" i="36"/>
  <c r="A430" i="36"/>
  <c r="F426" i="36"/>
  <c r="A429" i="36"/>
  <c r="F425" i="36"/>
  <c r="A428" i="36"/>
  <c r="F424" i="36"/>
  <c r="A427" i="36"/>
  <c r="F423" i="36"/>
  <c r="A426" i="36"/>
  <c r="F422" i="36"/>
  <c r="A425" i="36"/>
  <c r="F421" i="36"/>
  <c r="A424" i="36"/>
  <c r="F420" i="36"/>
  <c r="A423" i="36"/>
  <c r="F419" i="36"/>
  <c r="A422" i="36"/>
  <c r="F418" i="36"/>
  <c r="A421" i="36"/>
  <c r="F417" i="36"/>
  <c r="A420" i="36"/>
  <c r="F416" i="36"/>
  <c r="A419" i="36"/>
  <c r="F415" i="36"/>
  <c r="A418" i="36"/>
  <c r="F414" i="36"/>
  <c r="A417" i="36"/>
  <c r="F413" i="36"/>
  <c r="A416" i="36"/>
  <c r="F412" i="36"/>
  <c r="A415" i="36"/>
  <c r="F411" i="36"/>
  <c r="A414" i="36"/>
  <c r="F410" i="36"/>
  <c r="A413" i="36"/>
  <c r="F409" i="36"/>
  <c r="A412" i="36"/>
  <c r="F408" i="36"/>
  <c r="A411" i="36"/>
  <c r="F407" i="36"/>
  <c r="A410" i="36"/>
  <c r="F406" i="36"/>
  <c r="A409" i="36"/>
  <c r="F405" i="36"/>
  <c r="A408" i="36"/>
  <c r="F404" i="36"/>
  <c r="A407" i="36"/>
  <c r="F403" i="36"/>
  <c r="A406" i="36"/>
  <c r="F402" i="36"/>
  <c r="A405" i="36"/>
  <c r="F401" i="36"/>
  <c r="A404" i="36"/>
  <c r="F400" i="36"/>
  <c r="A403" i="36"/>
  <c r="F399" i="36"/>
  <c r="A402" i="36"/>
  <c r="F398" i="36"/>
  <c r="A401" i="36"/>
  <c r="F397" i="36"/>
  <c r="A400" i="36"/>
  <c r="F396" i="36"/>
  <c r="A399" i="36"/>
  <c r="F395" i="36"/>
  <c r="A398" i="36"/>
  <c r="F394" i="36"/>
  <c r="A397" i="36"/>
  <c r="F393" i="36"/>
  <c r="A396" i="36"/>
  <c r="F392" i="36"/>
  <c r="A395" i="36"/>
  <c r="F391" i="36"/>
  <c r="A394" i="36"/>
  <c r="F390" i="36"/>
  <c r="A393" i="36"/>
  <c r="F389" i="36"/>
  <c r="A392" i="36"/>
  <c r="F388" i="36"/>
  <c r="A391" i="36"/>
  <c r="F387" i="36"/>
  <c r="A390" i="36"/>
  <c r="F386" i="36"/>
  <c r="A389" i="36"/>
  <c r="F385" i="36"/>
  <c r="A388" i="36"/>
  <c r="F384" i="36"/>
  <c r="A387" i="36"/>
  <c r="F383" i="36"/>
  <c r="A386" i="36"/>
  <c r="F382" i="36"/>
  <c r="A385" i="36"/>
  <c r="F381" i="36"/>
  <c r="A384" i="36"/>
  <c r="F380" i="36"/>
  <c r="A383" i="36"/>
  <c r="F379" i="36"/>
  <c r="A382" i="36"/>
  <c r="F378" i="36"/>
  <c r="A381" i="36"/>
  <c r="F377" i="36"/>
  <c r="A380" i="36"/>
  <c r="F376" i="36"/>
  <c r="A379" i="36"/>
  <c r="F375" i="36"/>
  <c r="A378" i="36"/>
  <c r="F374" i="36"/>
  <c r="A377" i="36"/>
  <c r="F373" i="36"/>
  <c r="A376" i="36"/>
  <c r="F372" i="36"/>
  <c r="A375" i="36"/>
  <c r="F371" i="36"/>
  <c r="A374" i="36"/>
  <c r="F370" i="36"/>
  <c r="A373" i="36"/>
  <c r="F369" i="36"/>
  <c r="A372" i="36"/>
  <c r="F368" i="36"/>
  <c r="A371" i="36"/>
  <c r="F367" i="36"/>
  <c r="A370" i="36"/>
  <c r="F366" i="36"/>
  <c r="A369" i="36"/>
  <c r="F365" i="36"/>
  <c r="A368" i="36"/>
  <c r="F364" i="36"/>
  <c r="A367" i="36"/>
  <c r="F363" i="36"/>
  <c r="A366" i="36"/>
  <c r="F362" i="36"/>
  <c r="A365" i="36"/>
  <c r="F361" i="36"/>
  <c r="A364" i="36"/>
  <c r="F360" i="36"/>
  <c r="A363" i="36"/>
  <c r="F359" i="36"/>
  <c r="A362" i="36"/>
  <c r="F358" i="36"/>
  <c r="A361" i="36"/>
  <c r="F357" i="36"/>
  <c r="A360" i="36"/>
  <c r="F356" i="36"/>
  <c r="A359" i="36"/>
  <c r="F355" i="36"/>
  <c r="A358" i="36"/>
  <c r="F354" i="36"/>
  <c r="A357" i="36"/>
  <c r="F353" i="36"/>
  <c r="A356" i="36"/>
  <c r="F352" i="36"/>
  <c r="A355" i="36"/>
  <c r="F351" i="36"/>
  <c r="A354" i="36"/>
  <c r="F350" i="36"/>
  <c r="A353" i="36"/>
  <c r="F349" i="36"/>
  <c r="A352" i="36"/>
  <c r="F348" i="36"/>
  <c r="A351" i="36"/>
  <c r="F347" i="36"/>
  <c r="A350" i="36"/>
  <c r="F346" i="36"/>
  <c r="A349" i="36"/>
  <c r="F345" i="36"/>
  <c r="A348" i="36"/>
  <c r="F344" i="36"/>
  <c r="A347" i="36"/>
  <c r="F343" i="36"/>
  <c r="A346" i="36"/>
  <c r="F342" i="36"/>
  <c r="A345" i="36"/>
  <c r="F341" i="36"/>
  <c r="A344" i="36"/>
  <c r="F340" i="36"/>
  <c r="A343" i="36"/>
  <c r="F339" i="36"/>
  <c r="A342" i="36"/>
  <c r="F338" i="36"/>
  <c r="A341" i="36"/>
  <c r="F337" i="36"/>
  <c r="A340" i="36"/>
  <c r="F336" i="36"/>
  <c r="A339" i="36"/>
  <c r="F335" i="36"/>
  <c r="A338" i="36"/>
  <c r="F334" i="36"/>
  <c r="A337" i="36"/>
  <c r="F333" i="36"/>
  <c r="A336" i="36"/>
  <c r="F332" i="36"/>
  <c r="A335" i="36"/>
  <c r="F331" i="36"/>
  <c r="A334" i="36"/>
  <c r="F330" i="36"/>
  <c r="A333" i="36"/>
  <c r="F329" i="36"/>
  <c r="A332" i="36"/>
  <c r="F328" i="36"/>
  <c r="A331" i="36"/>
  <c r="F327" i="36"/>
  <c r="A330" i="36"/>
  <c r="F326" i="36"/>
  <c r="A329" i="36"/>
  <c r="F325" i="36"/>
  <c r="A328" i="36"/>
  <c r="F324" i="36"/>
  <c r="A327" i="36"/>
  <c r="F323" i="36"/>
  <c r="A326" i="36"/>
  <c r="F322" i="36"/>
  <c r="A325" i="36"/>
  <c r="F321" i="36"/>
  <c r="A324" i="36"/>
  <c r="F320" i="36"/>
  <c r="A323" i="36"/>
  <c r="F319" i="36"/>
  <c r="A322" i="36"/>
  <c r="F318" i="36"/>
  <c r="A321" i="36"/>
  <c r="F317" i="36"/>
  <c r="A320" i="36"/>
  <c r="F316" i="36"/>
  <c r="A319" i="36"/>
  <c r="F315" i="36"/>
  <c r="A318" i="36"/>
  <c r="F314" i="36"/>
  <c r="A317" i="36"/>
  <c r="F313" i="36"/>
  <c r="A162" i="36"/>
  <c r="F312" i="36"/>
  <c r="A316" i="36"/>
  <c r="F311" i="36"/>
  <c r="A315" i="36"/>
  <c r="F310" i="36"/>
  <c r="A314" i="36"/>
  <c r="F309" i="36"/>
  <c r="A313" i="36"/>
  <c r="F308" i="36"/>
  <c r="A312" i="36"/>
  <c r="F307" i="36"/>
  <c r="A311" i="36"/>
  <c r="F306" i="36"/>
  <c r="A310" i="36"/>
  <c r="F305" i="36"/>
  <c r="A308" i="36"/>
  <c r="F304" i="36"/>
  <c r="A307" i="36"/>
  <c r="F303" i="36"/>
  <c r="A306" i="36"/>
  <c r="F302" i="36"/>
  <c r="A305" i="36"/>
  <c r="F301" i="36"/>
  <c r="A304" i="36"/>
  <c r="F300" i="36"/>
  <c r="A303" i="36"/>
  <c r="F299" i="36"/>
  <c r="A302" i="36"/>
  <c r="F298" i="36"/>
  <c r="A301" i="36"/>
  <c r="F297" i="36"/>
  <c r="A300" i="36"/>
  <c r="F296" i="36"/>
  <c r="A152" i="36"/>
  <c r="F295" i="36"/>
  <c r="A299" i="36"/>
  <c r="F294" i="36"/>
  <c r="A298" i="36"/>
  <c r="F293" i="36"/>
  <c r="A297" i="36"/>
  <c r="F292" i="36"/>
  <c r="A296" i="36"/>
  <c r="F291" i="36"/>
  <c r="A295" i="36"/>
  <c r="F290" i="36"/>
  <c r="A294" i="36"/>
  <c r="F289" i="36"/>
  <c r="A292" i="36"/>
  <c r="F288" i="36"/>
  <c r="A291" i="36"/>
  <c r="F287" i="36"/>
  <c r="A290" i="36"/>
  <c r="F286" i="36"/>
  <c r="A288" i="36"/>
  <c r="F285" i="36"/>
  <c r="A287" i="36"/>
  <c r="F284" i="36"/>
  <c r="A286" i="36"/>
  <c r="F283" i="36"/>
  <c r="A285" i="36"/>
  <c r="F282" i="36"/>
  <c r="A146" i="36"/>
  <c r="F281" i="36"/>
  <c r="A284" i="36"/>
  <c r="F280" i="36"/>
  <c r="A283" i="36"/>
  <c r="F279" i="36"/>
  <c r="A282" i="36"/>
  <c r="F278" i="36"/>
  <c r="A281" i="36"/>
  <c r="F277" i="36"/>
  <c r="A280" i="36"/>
  <c r="F276" i="36"/>
  <c r="A279" i="36"/>
  <c r="F275" i="36"/>
  <c r="A278" i="36"/>
  <c r="F274" i="36"/>
  <c r="A277" i="36"/>
  <c r="F273" i="36"/>
  <c r="A276" i="36"/>
  <c r="F272" i="36"/>
  <c r="A275" i="36"/>
  <c r="F271" i="36"/>
  <c r="A274" i="36"/>
  <c r="F270" i="36"/>
  <c r="A273" i="36"/>
  <c r="F269" i="36"/>
  <c r="A272" i="36"/>
  <c r="F268" i="36"/>
  <c r="A271" i="36"/>
  <c r="F267" i="36"/>
  <c r="A270" i="36"/>
  <c r="F266" i="36"/>
  <c r="A269" i="36"/>
  <c r="F265" i="36"/>
  <c r="A268" i="36"/>
  <c r="F264" i="36"/>
  <c r="A267" i="36"/>
  <c r="F263" i="36"/>
  <c r="A266" i="36"/>
  <c r="F262" i="36"/>
  <c r="A265" i="36"/>
  <c r="F261" i="36"/>
  <c r="A264" i="36"/>
  <c r="F260" i="36"/>
  <c r="A263" i="36"/>
  <c r="F259" i="36"/>
  <c r="A262" i="36"/>
  <c r="F258" i="36"/>
  <c r="A261" i="36"/>
  <c r="F257" i="36"/>
  <c r="A260" i="36"/>
  <c r="F256" i="36"/>
  <c r="A259" i="36"/>
  <c r="F255" i="36"/>
  <c r="A258" i="36"/>
  <c r="F254" i="36"/>
  <c r="A257" i="36"/>
  <c r="F253" i="36"/>
  <c r="A256" i="36"/>
  <c r="F252" i="36"/>
  <c r="A255" i="36"/>
  <c r="F251" i="36"/>
  <c r="A254" i="36"/>
  <c r="F250" i="36"/>
  <c r="A253" i="36"/>
  <c r="F249" i="36"/>
  <c r="A252" i="36"/>
  <c r="F248" i="36"/>
  <c r="A251" i="36"/>
  <c r="F247" i="36"/>
  <c r="A250" i="36"/>
  <c r="F246" i="36"/>
  <c r="A139" i="36"/>
  <c r="F245" i="36"/>
  <c r="A249" i="36"/>
  <c r="F244" i="36"/>
  <c r="A138" i="36"/>
  <c r="F243" i="36"/>
  <c r="A248" i="36"/>
  <c r="F242" i="36"/>
  <c r="A247" i="36"/>
  <c r="F241" i="36"/>
  <c r="A246" i="36"/>
  <c r="F240" i="36"/>
  <c r="A245" i="36"/>
  <c r="F239" i="36"/>
  <c r="A244" i="36"/>
  <c r="F238" i="36"/>
  <c r="A243" i="36"/>
  <c r="F237" i="36"/>
  <c r="A242" i="36"/>
  <c r="F236" i="36"/>
  <c r="A241" i="36"/>
  <c r="F235" i="36"/>
  <c r="A240" i="36"/>
  <c r="F234" i="36"/>
  <c r="A239" i="36"/>
  <c r="F233" i="36"/>
  <c r="A238" i="36"/>
  <c r="F232" i="36"/>
  <c r="A237" i="36"/>
  <c r="F231" i="36"/>
  <c r="A236" i="36"/>
  <c r="F230" i="36"/>
  <c r="A235" i="36"/>
  <c r="F229" i="36"/>
  <c r="A234" i="36"/>
  <c r="F228" i="36"/>
  <c r="A233" i="36"/>
  <c r="F227" i="36"/>
  <c r="A232" i="36"/>
  <c r="F226" i="36"/>
  <c r="A231" i="36"/>
  <c r="F225" i="36"/>
  <c r="A230" i="36"/>
  <c r="F224" i="36"/>
  <c r="A229" i="36"/>
  <c r="F223" i="36"/>
  <c r="A228" i="36"/>
  <c r="F222" i="36"/>
  <c r="A227" i="36"/>
  <c r="F221" i="36"/>
  <c r="A226" i="36"/>
  <c r="F220" i="36"/>
  <c r="A225" i="36"/>
  <c r="F219" i="36"/>
  <c r="A224" i="36"/>
  <c r="F218" i="36"/>
  <c r="A223" i="36"/>
  <c r="F217" i="36"/>
  <c r="A222" i="36"/>
  <c r="F216" i="36"/>
  <c r="A221" i="36"/>
  <c r="F215" i="36"/>
  <c r="A220" i="36"/>
  <c r="F214" i="36"/>
  <c r="A219" i="36"/>
  <c r="F213" i="36"/>
  <c r="A218" i="36"/>
  <c r="F212" i="36"/>
  <c r="A217" i="36"/>
  <c r="F211" i="36"/>
  <c r="A216" i="36"/>
  <c r="F210" i="36"/>
  <c r="A215" i="36"/>
  <c r="F209" i="36"/>
  <c r="A214" i="36"/>
  <c r="F208" i="36"/>
  <c r="A213" i="36"/>
  <c r="F207" i="36"/>
  <c r="A212" i="36"/>
  <c r="F206" i="36"/>
  <c r="A211" i="36"/>
  <c r="F205" i="36"/>
  <c r="A210" i="36"/>
  <c r="F204" i="36"/>
  <c r="A209" i="36"/>
  <c r="F203" i="36"/>
  <c r="A208" i="36"/>
  <c r="K202" i="36"/>
  <c r="F202" i="36"/>
  <c r="A207" i="36"/>
  <c r="K201" i="36"/>
  <c r="F201" i="36"/>
  <c r="A206" i="36"/>
  <c r="K200" i="36"/>
  <c r="F200" i="36"/>
  <c r="A205" i="36"/>
  <c r="K199" i="36"/>
  <c r="F199" i="36"/>
  <c r="A204" i="36"/>
  <c r="K198" i="36"/>
  <c r="F198" i="36"/>
  <c r="A203" i="36"/>
  <c r="K197" i="36"/>
  <c r="F197" i="36"/>
  <c r="A202" i="36"/>
  <c r="K196" i="36"/>
  <c r="F196" i="36"/>
  <c r="A201" i="36"/>
  <c r="K195" i="36"/>
  <c r="F195" i="36"/>
  <c r="A200" i="36"/>
  <c r="K194" i="36"/>
  <c r="F194" i="36"/>
  <c r="A199" i="36"/>
  <c r="K193" i="36"/>
  <c r="F193" i="36"/>
  <c r="A198" i="36"/>
  <c r="K192" i="36"/>
  <c r="F192" i="36"/>
  <c r="A197" i="36"/>
  <c r="K191" i="36"/>
  <c r="F191" i="36"/>
  <c r="A196" i="36"/>
  <c r="K190" i="36"/>
  <c r="F190" i="36"/>
  <c r="A195" i="36"/>
  <c r="K189" i="36"/>
  <c r="F189" i="36"/>
  <c r="A194" i="36"/>
  <c r="K188" i="36"/>
  <c r="F188" i="36"/>
  <c r="A193" i="36"/>
  <c r="K187" i="36"/>
  <c r="F187" i="36"/>
  <c r="A192" i="36"/>
  <c r="K186" i="36"/>
  <c r="F186" i="36"/>
  <c r="A191" i="36"/>
  <c r="K185" i="36"/>
  <c r="F185" i="36"/>
  <c r="A190" i="36"/>
  <c r="K184" i="36"/>
  <c r="F184" i="36"/>
  <c r="A189" i="36"/>
  <c r="K183" i="36"/>
  <c r="F183" i="36"/>
  <c r="A188" i="36"/>
  <c r="K182" i="36"/>
  <c r="F182" i="36"/>
  <c r="A187" i="36"/>
  <c r="K181" i="36"/>
  <c r="F181" i="36"/>
  <c r="A186" i="36"/>
  <c r="K180" i="36"/>
  <c r="F180" i="36"/>
  <c r="A185" i="36"/>
  <c r="K179" i="36"/>
  <c r="F179" i="36"/>
  <c r="A184" i="36"/>
  <c r="K178" i="36"/>
  <c r="F178" i="36"/>
  <c r="A183" i="36"/>
  <c r="K177" i="36"/>
  <c r="F177" i="36"/>
  <c r="A182" i="36"/>
  <c r="K176" i="36"/>
  <c r="F176" i="36"/>
  <c r="A181" i="36"/>
  <c r="K175" i="36"/>
  <c r="F175" i="36"/>
  <c r="A180" i="36"/>
  <c r="K174" i="36"/>
  <c r="F174" i="36"/>
  <c r="A179" i="36"/>
  <c r="K173" i="36"/>
  <c r="F173" i="36"/>
  <c r="A178" i="36"/>
  <c r="K172" i="36"/>
  <c r="F172" i="36"/>
  <c r="A177" i="36"/>
  <c r="K171" i="36"/>
  <c r="F171" i="36"/>
  <c r="A176" i="36"/>
  <c r="K170" i="36"/>
  <c r="F170" i="36"/>
  <c r="A175" i="36"/>
  <c r="K169" i="36"/>
  <c r="F169" i="36"/>
  <c r="A174" i="36"/>
  <c r="K168" i="36"/>
  <c r="F168" i="36"/>
  <c r="A173" i="36"/>
  <c r="K167" i="36"/>
  <c r="F167" i="36"/>
  <c r="A172" i="36"/>
  <c r="K166" i="36"/>
  <c r="F166" i="36"/>
  <c r="A171" i="36"/>
  <c r="K165" i="36"/>
  <c r="F165" i="36"/>
  <c r="A170" i="36"/>
  <c r="K164" i="36"/>
  <c r="F164" i="36"/>
  <c r="A169" i="36"/>
  <c r="K163" i="36"/>
  <c r="F163" i="36"/>
  <c r="A168" i="36"/>
  <c r="K162" i="36"/>
  <c r="F162" i="36"/>
  <c r="A167" i="36"/>
  <c r="K161" i="36"/>
  <c r="F161" i="36"/>
  <c r="A166" i="36"/>
  <c r="K160" i="36"/>
  <c r="F160" i="36"/>
  <c r="A165" i="36"/>
  <c r="K159" i="36"/>
  <c r="F159" i="36"/>
  <c r="A164" i="36"/>
  <c r="K158" i="36"/>
  <c r="F158" i="36"/>
  <c r="A163" i="36"/>
  <c r="K157" i="36"/>
  <c r="F157" i="36"/>
  <c r="A161" i="36"/>
  <c r="K156" i="36"/>
  <c r="F156" i="36"/>
  <c r="A160" i="36"/>
  <c r="K155" i="36"/>
  <c r="F155" i="36"/>
  <c r="A159" i="36"/>
  <c r="K154" i="36"/>
  <c r="F154" i="36"/>
  <c r="A158" i="36"/>
  <c r="K153" i="36"/>
  <c r="F153" i="36"/>
  <c r="A157" i="36"/>
  <c r="K152" i="36"/>
  <c r="F152" i="36"/>
  <c r="A156" i="36"/>
  <c r="K151" i="36"/>
  <c r="F151" i="36"/>
  <c r="A155" i="36"/>
  <c r="K150" i="36"/>
  <c r="F150" i="36"/>
  <c r="A154" i="36"/>
  <c r="K149" i="36"/>
  <c r="F149" i="36"/>
  <c r="A153" i="36"/>
  <c r="K148" i="36"/>
  <c r="F148" i="36"/>
  <c r="A151" i="36"/>
  <c r="K147" i="36"/>
  <c r="F147" i="36"/>
  <c r="A150" i="36"/>
  <c r="K146" i="36"/>
  <c r="F146" i="36"/>
  <c r="A149" i="36"/>
  <c r="K145" i="36"/>
  <c r="F145" i="36"/>
  <c r="A148" i="36"/>
  <c r="K144" i="36"/>
  <c r="F144" i="36"/>
  <c r="A147" i="36"/>
  <c r="K143" i="36"/>
  <c r="F143" i="36"/>
  <c r="A145" i="36"/>
  <c r="K142" i="36"/>
  <c r="F142" i="36"/>
  <c r="A144" i="36"/>
  <c r="K141" i="36"/>
  <c r="F141" i="36"/>
  <c r="A143" i="36"/>
  <c r="K140" i="36"/>
  <c r="F140" i="36"/>
  <c r="A142" i="36"/>
  <c r="K139" i="36"/>
  <c r="F139" i="36"/>
  <c r="A141" i="36"/>
  <c r="K138" i="36"/>
  <c r="F138" i="36"/>
  <c r="A140" i="36"/>
  <c r="K137" i="36"/>
  <c r="F137" i="36"/>
  <c r="A137" i="36"/>
  <c r="K136" i="36"/>
  <c r="F136" i="36"/>
  <c r="A136" i="36"/>
  <c r="K135" i="36"/>
  <c r="F135" i="36"/>
  <c r="A135" i="36"/>
  <c r="K134" i="36"/>
  <c r="F134" i="36"/>
  <c r="A134" i="36"/>
  <c r="K133" i="36"/>
  <c r="F133" i="36"/>
  <c r="A133" i="36"/>
  <c r="K132" i="36"/>
  <c r="F132" i="36"/>
  <c r="A132" i="36"/>
  <c r="K131" i="36"/>
  <c r="F131" i="36"/>
  <c r="A131" i="36"/>
  <c r="K130" i="36"/>
  <c r="F130" i="36"/>
  <c r="A130" i="36"/>
  <c r="K129" i="36"/>
  <c r="F129" i="36"/>
  <c r="A129" i="36"/>
  <c r="K128" i="36"/>
  <c r="F128" i="36"/>
  <c r="A128" i="36"/>
  <c r="K127" i="36"/>
  <c r="F127" i="36"/>
  <c r="A127" i="36"/>
  <c r="K126" i="36"/>
  <c r="F126" i="36"/>
  <c r="A126" i="36"/>
  <c r="K125" i="36"/>
  <c r="F125" i="36"/>
  <c r="A66" i="36"/>
  <c r="K124" i="36"/>
  <c r="F124" i="36"/>
  <c r="A125" i="36"/>
  <c r="K123" i="36"/>
  <c r="F123" i="36"/>
  <c r="A124" i="36"/>
  <c r="K122" i="36"/>
  <c r="F122" i="36"/>
  <c r="A123" i="36"/>
  <c r="K121" i="36"/>
  <c r="F121" i="36"/>
  <c r="A122" i="36"/>
  <c r="K120" i="36"/>
  <c r="F120" i="36"/>
  <c r="A121" i="36"/>
  <c r="K119" i="36"/>
  <c r="F119" i="36"/>
  <c r="A120" i="36"/>
  <c r="K118" i="36"/>
  <c r="F118" i="36"/>
  <c r="A119" i="36"/>
  <c r="K117" i="36"/>
  <c r="F117" i="36"/>
  <c r="A118" i="36"/>
  <c r="K116" i="36"/>
  <c r="F116" i="36"/>
  <c r="A117" i="36"/>
  <c r="K115" i="36"/>
  <c r="F115" i="36"/>
  <c r="A116" i="36"/>
  <c r="K114" i="36"/>
  <c r="F114" i="36"/>
  <c r="A115" i="36"/>
  <c r="K113" i="36"/>
  <c r="F113" i="36"/>
  <c r="A114" i="36"/>
  <c r="K112" i="36"/>
  <c r="F112" i="36"/>
  <c r="A113" i="36"/>
  <c r="K111" i="36"/>
  <c r="F111" i="36"/>
  <c r="A112" i="36"/>
  <c r="K110" i="36"/>
  <c r="F110" i="36"/>
  <c r="A111" i="36"/>
  <c r="K109" i="36"/>
  <c r="F109" i="36"/>
  <c r="A110" i="36"/>
  <c r="K108" i="36"/>
  <c r="F108" i="36"/>
  <c r="A109" i="36"/>
  <c r="K107" i="36"/>
  <c r="F107" i="36"/>
  <c r="A108" i="36"/>
  <c r="K106" i="36"/>
  <c r="F106" i="36"/>
  <c r="A107" i="36"/>
  <c r="K105" i="36"/>
  <c r="F105" i="36"/>
  <c r="A106" i="36"/>
  <c r="K104" i="36"/>
  <c r="F104" i="36"/>
  <c r="A105" i="36"/>
  <c r="K103" i="36"/>
  <c r="F103" i="36"/>
  <c r="A104" i="36"/>
  <c r="K102" i="36"/>
  <c r="F102" i="36"/>
  <c r="A103" i="36"/>
  <c r="K101" i="36"/>
  <c r="F101" i="36"/>
  <c r="A102" i="36"/>
  <c r="K100" i="36"/>
  <c r="F100" i="36"/>
  <c r="A101" i="36"/>
  <c r="K99" i="36"/>
  <c r="F99" i="36"/>
  <c r="A100" i="36"/>
  <c r="K98" i="36"/>
  <c r="F98" i="36"/>
  <c r="A99" i="36"/>
  <c r="K97" i="36"/>
  <c r="F97" i="36"/>
  <c r="A98" i="36"/>
  <c r="K96" i="36"/>
  <c r="F96" i="36"/>
  <c r="A97" i="36"/>
  <c r="K95" i="36"/>
  <c r="F95" i="36"/>
  <c r="A96" i="36"/>
  <c r="K94" i="36"/>
  <c r="F94" i="36"/>
  <c r="A95" i="36"/>
  <c r="K93" i="36"/>
  <c r="F93" i="36"/>
  <c r="A94" i="36"/>
  <c r="K92" i="36"/>
  <c r="F92" i="36"/>
  <c r="A93" i="36"/>
  <c r="K91" i="36"/>
  <c r="F91" i="36"/>
  <c r="A92" i="36"/>
  <c r="K90" i="36"/>
  <c r="F90" i="36"/>
  <c r="A91" i="36"/>
  <c r="K89" i="36"/>
  <c r="F89" i="36"/>
  <c r="A90" i="36"/>
  <c r="K88" i="36"/>
  <c r="F88" i="36"/>
  <c r="A89" i="36"/>
  <c r="K87" i="36"/>
  <c r="F87" i="36"/>
  <c r="A88" i="36"/>
  <c r="K86" i="36"/>
  <c r="F86" i="36"/>
  <c r="A87" i="36"/>
  <c r="K85" i="36"/>
  <c r="F85" i="36"/>
  <c r="A86" i="36"/>
  <c r="K84" i="36"/>
  <c r="F84" i="36"/>
  <c r="A85" i="36"/>
  <c r="K83" i="36"/>
  <c r="F83" i="36"/>
  <c r="A84" i="36"/>
  <c r="K82" i="36"/>
  <c r="F82" i="36"/>
  <c r="A83" i="36"/>
  <c r="K81" i="36"/>
  <c r="F81" i="36"/>
  <c r="A82" i="36"/>
  <c r="K80" i="36"/>
  <c r="F80" i="36"/>
  <c r="A81" i="36"/>
  <c r="K79" i="36"/>
  <c r="F79" i="36"/>
  <c r="A80" i="36"/>
  <c r="K78" i="36"/>
  <c r="F78" i="36"/>
  <c r="A79" i="36"/>
  <c r="K77" i="36"/>
  <c r="F77" i="36"/>
  <c r="A78" i="36"/>
  <c r="K76" i="36"/>
  <c r="F76" i="36"/>
  <c r="A77" i="36"/>
  <c r="K75" i="36"/>
  <c r="F75" i="36"/>
  <c r="A76" i="36"/>
  <c r="K74" i="36"/>
  <c r="F74" i="36"/>
  <c r="A75" i="36"/>
  <c r="K73" i="36"/>
  <c r="F73" i="36"/>
  <c r="A74" i="36"/>
  <c r="K72" i="36"/>
  <c r="F72" i="36"/>
  <c r="A73" i="36"/>
  <c r="K71" i="36"/>
  <c r="F71" i="36"/>
  <c r="A72" i="36"/>
  <c r="K70" i="36"/>
  <c r="F70" i="36"/>
  <c r="A71" i="36"/>
  <c r="K69" i="36"/>
  <c r="F69" i="36"/>
  <c r="A70" i="36"/>
  <c r="K68" i="36"/>
  <c r="F68" i="36"/>
  <c r="A69" i="36"/>
  <c r="K67" i="36"/>
  <c r="F67" i="36"/>
  <c r="A68" i="36"/>
  <c r="K66" i="36"/>
  <c r="F66" i="36"/>
  <c r="A67" i="36"/>
  <c r="K65" i="36"/>
  <c r="F65" i="36"/>
  <c r="A65" i="36"/>
  <c r="K64" i="36"/>
  <c r="F64" i="36"/>
  <c r="A64" i="36"/>
  <c r="K63" i="36"/>
  <c r="F63" i="36"/>
  <c r="A63" i="36"/>
  <c r="K62" i="36"/>
  <c r="F62" i="36"/>
  <c r="A62" i="36"/>
  <c r="K61" i="36"/>
  <c r="F61" i="36"/>
  <c r="A61" i="36"/>
  <c r="K60" i="36"/>
  <c r="F60" i="36"/>
  <c r="A60" i="36"/>
  <c r="K59" i="36"/>
  <c r="F59" i="36"/>
  <c r="A59" i="36"/>
  <c r="K58" i="36"/>
  <c r="F58" i="36"/>
  <c r="A58" i="36"/>
  <c r="K57" i="36"/>
  <c r="F57" i="36"/>
  <c r="A57" i="36"/>
  <c r="K56" i="36"/>
  <c r="F56" i="36"/>
  <c r="A56" i="36"/>
  <c r="K55" i="36"/>
  <c r="F55" i="36"/>
  <c r="A55" i="36"/>
  <c r="K54" i="36"/>
  <c r="F54" i="36"/>
  <c r="A54" i="36"/>
  <c r="K53" i="36"/>
  <c r="F53" i="36"/>
  <c r="A53" i="36"/>
  <c r="K52" i="36"/>
  <c r="F52" i="36"/>
  <c r="A52" i="36"/>
  <c r="K51" i="36"/>
  <c r="F51" i="36"/>
  <c r="A51" i="36"/>
  <c r="K50" i="36"/>
  <c r="F50" i="36"/>
  <c r="A50" i="36"/>
  <c r="K49" i="36"/>
  <c r="F49" i="36"/>
  <c r="A49" i="36"/>
  <c r="K48" i="36"/>
  <c r="F48" i="36"/>
  <c r="A48" i="36"/>
  <c r="K47" i="36"/>
  <c r="F47" i="36"/>
  <c r="A47" i="36"/>
  <c r="K46" i="36"/>
  <c r="F46" i="36"/>
  <c r="A46" i="36"/>
  <c r="K45" i="36"/>
  <c r="F45" i="36"/>
  <c r="A45" i="36"/>
  <c r="K44" i="36"/>
  <c r="F44" i="36"/>
  <c r="A44" i="36"/>
  <c r="K43" i="36"/>
  <c r="F43" i="36"/>
  <c r="A43" i="36"/>
  <c r="K42" i="36"/>
  <c r="F42" i="36"/>
  <c r="A42" i="36"/>
  <c r="K41" i="36"/>
  <c r="F41" i="36"/>
  <c r="A41" i="36"/>
  <c r="K40" i="36"/>
  <c r="F40" i="36"/>
  <c r="A40" i="36"/>
  <c r="K39" i="36"/>
  <c r="F39" i="36"/>
  <c r="A39" i="36"/>
  <c r="K38" i="36"/>
  <c r="F38" i="36"/>
  <c r="A38" i="36"/>
  <c r="K37" i="36"/>
  <c r="F37" i="36"/>
  <c r="A37" i="36"/>
  <c r="K36" i="36"/>
  <c r="F36" i="36"/>
  <c r="A36" i="36"/>
  <c r="K35" i="36"/>
  <c r="F35" i="36"/>
  <c r="A35" i="36"/>
  <c r="K34" i="36"/>
  <c r="F34" i="36"/>
  <c r="A34" i="36"/>
  <c r="K33" i="36"/>
  <c r="F33" i="36"/>
  <c r="A33" i="36"/>
  <c r="K32" i="36"/>
  <c r="F32" i="36"/>
  <c r="A32" i="36"/>
  <c r="K31" i="36"/>
  <c r="F31" i="36"/>
  <c r="A31" i="36"/>
  <c r="K30" i="36"/>
  <c r="F30" i="36"/>
  <c r="A30" i="36"/>
  <c r="K29" i="36"/>
  <c r="F29" i="36"/>
  <c r="A29" i="36"/>
  <c r="K28" i="36"/>
  <c r="F28" i="36"/>
  <c r="A28" i="36"/>
  <c r="K27" i="36"/>
  <c r="F27" i="36"/>
  <c r="A27" i="36"/>
  <c r="K26" i="36"/>
  <c r="F26" i="36"/>
  <c r="A26" i="36"/>
  <c r="K25" i="36"/>
  <c r="F25" i="36"/>
  <c r="A25" i="36"/>
  <c r="K24" i="36"/>
  <c r="F24" i="36"/>
  <c r="A24" i="36"/>
  <c r="K23" i="36"/>
  <c r="F23" i="36"/>
  <c r="A23" i="36"/>
  <c r="K22" i="36"/>
  <c r="F22" i="36"/>
  <c r="A22" i="36"/>
  <c r="K21" i="36"/>
  <c r="F21" i="36"/>
  <c r="A21" i="36"/>
  <c r="K20" i="36"/>
  <c r="F20" i="36"/>
  <c r="A20" i="36"/>
  <c r="K19" i="36"/>
  <c r="F19" i="36"/>
  <c r="A19" i="36"/>
  <c r="K18" i="36"/>
  <c r="F18" i="36"/>
  <c r="A18" i="36"/>
  <c r="K17" i="36"/>
  <c r="F17" i="36"/>
  <c r="A17" i="36"/>
  <c r="P16" i="36"/>
  <c r="K16" i="36"/>
  <c r="F16" i="36"/>
  <c r="A16" i="36"/>
  <c r="P15" i="36"/>
  <c r="K15" i="36"/>
  <c r="F15" i="36"/>
  <c r="A15" i="36"/>
  <c r="P14" i="36"/>
  <c r="K14" i="36"/>
  <c r="F14" i="36"/>
  <c r="A14" i="36"/>
  <c r="P13" i="36"/>
  <c r="K13" i="36"/>
  <c r="F13" i="36"/>
  <c r="A13" i="36"/>
  <c r="P12" i="36"/>
  <c r="K12" i="36"/>
  <c r="F12" i="36"/>
  <c r="A12" i="36"/>
  <c r="P11" i="36"/>
  <c r="K11" i="36"/>
  <c r="F11" i="36"/>
  <c r="A11" i="36"/>
  <c r="P10" i="36"/>
  <c r="K10" i="36"/>
  <c r="F10" i="36"/>
  <c r="A10" i="36"/>
  <c r="P9" i="36"/>
  <c r="K9" i="36"/>
  <c r="F9" i="36"/>
  <c r="A9" i="36"/>
  <c r="P8" i="36"/>
  <c r="K8" i="36"/>
  <c r="F8" i="36"/>
  <c r="A8" i="36"/>
  <c r="P7" i="36"/>
  <c r="K7" i="36"/>
  <c r="F7" i="36"/>
  <c r="A7" i="36"/>
  <c r="P6" i="36"/>
  <c r="K6" i="36"/>
  <c r="F6" i="36"/>
  <c r="A6" i="36"/>
  <c r="P5" i="36"/>
  <c r="K5" i="36"/>
  <c r="F5" i="36"/>
  <c r="A5" i="36"/>
  <c r="P4" i="36"/>
  <c r="K4" i="36"/>
  <c r="F4" i="36"/>
  <c r="A4" i="36"/>
  <c r="P3" i="36"/>
  <c r="K3" i="36"/>
  <c r="F3" i="36"/>
  <c r="A3" i="36"/>
  <c r="P2" i="36"/>
  <c r="D217" i="24" s="1"/>
  <c r="K2" i="36"/>
  <c r="F2" i="36"/>
  <c r="A2" i="36"/>
  <c r="D197" i="24" l="1"/>
  <c r="I17" i="24"/>
  <c r="D209" i="24"/>
  <c r="J122" i="24"/>
  <c r="F56" i="25"/>
  <c r="L56" i="25" s="1"/>
  <c r="E83" i="25" l="1"/>
  <c r="E47" i="25" l="1"/>
  <c r="F47" i="25" s="1"/>
  <c r="E45" i="25"/>
  <c r="F45" i="25" s="1"/>
  <c r="E77" i="25"/>
  <c r="F77" i="25" s="1"/>
  <c r="I77" i="25" s="1"/>
  <c r="E11" i="25"/>
  <c r="E12" i="25"/>
  <c r="E13" i="25"/>
  <c r="E14" i="25"/>
  <c r="E15" i="25" s="1"/>
  <c r="E38" i="25"/>
  <c r="F38" i="25" s="1"/>
  <c r="E41" i="25"/>
  <c r="F41" i="25" s="1"/>
  <c r="E49" i="25"/>
  <c r="F49" i="25" s="1"/>
  <c r="E51" i="25"/>
  <c r="F51" i="25" s="1"/>
  <c r="E53" i="25"/>
  <c r="F53" i="25" s="1"/>
  <c r="E55" i="25"/>
  <c r="F55" i="25" s="1"/>
  <c r="E59" i="25"/>
  <c r="F59" i="25" s="1"/>
  <c r="I59" i="25" s="1"/>
  <c r="E60" i="25"/>
  <c r="E62" i="25"/>
  <c r="E65" i="25"/>
  <c r="E67" i="25"/>
  <c r="E69" i="25"/>
  <c r="E71" i="25"/>
  <c r="E73" i="25"/>
  <c r="E76" i="25"/>
  <c r="E79" i="25"/>
  <c r="F79" i="25" s="1"/>
  <c r="L79" i="25" s="1"/>
  <c r="E80" i="25"/>
  <c r="O59" i="24"/>
  <c r="E9" i="25" s="1"/>
  <c r="S60" i="24"/>
  <c r="W60" i="24"/>
  <c r="Y191" i="24"/>
  <c r="E78" i="25"/>
  <c r="F78" i="25" s="1"/>
  <c r="L78" i="25" s="1"/>
  <c r="P29" i="24" l="1"/>
  <c r="E100" i="25"/>
  <c r="J86" i="24"/>
  <c r="F76" i="25"/>
  <c r="L76" i="25" s="1"/>
  <c r="J77" i="25"/>
  <c r="K77" i="25" s="1"/>
  <c r="E16" i="25"/>
  <c r="I84" i="25" s="1"/>
  <c r="J84" i="25" s="1"/>
  <c r="K84" i="25" s="1"/>
  <c r="AA59" i="24"/>
  <c r="E10" i="25" s="1"/>
  <c r="E21" i="25"/>
  <c r="F21" i="25" s="1"/>
  <c r="E20" i="25"/>
  <c r="F20" i="25" s="1"/>
  <c r="E19" i="25"/>
  <c r="F19" i="25" s="1"/>
  <c r="E22" i="25"/>
  <c r="F22" i="25" s="1"/>
  <c r="E7" i="25"/>
  <c r="F7" i="25" s="1"/>
  <c r="E75" i="25"/>
  <c r="F75" i="25" s="1"/>
  <c r="I75" i="25" s="1"/>
  <c r="I42" i="25"/>
  <c r="I50" i="25"/>
  <c r="I47" i="25"/>
  <c r="I48" i="25"/>
  <c r="L82" i="25" l="1"/>
  <c r="I81" i="25" s="1"/>
  <c r="J81" i="25" s="1"/>
  <c r="K81" i="25" s="1"/>
  <c r="I76" i="25"/>
  <c r="J76" i="25" s="1"/>
  <c r="K76" i="25" s="1"/>
  <c r="E8" i="25"/>
  <c r="F69" i="25"/>
  <c r="F73" i="25"/>
  <c r="F71" i="25"/>
  <c r="F80" i="25"/>
  <c r="L80" i="25" s="1"/>
  <c r="F60" i="25"/>
  <c r="W26" i="24"/>
  <c r="F83" i="25"/>
  <c r="L83" i="25" s="1"/>
  <c r="F85" i="25"/>
  <c r="I79" i="25"/>
  <c r="J79" i="25" s="1"/>
  <c r="K79" i="25" s="1"/>
  <c r="I78" i="25"/>
  <c r="J78" i="25" s="1"/>
  <c r="K78" i="25" s="1"/>
  <c r="J75" i="25"/>
  <c r="K75" i="25"/>
  <c r="I53" i="25"/>
  <c r="I54" i="25"/>
  <c r="I41" i="25"/>
  <c r="F8" i="25" l="1"/>
  <c r="E26" i="25"/>
  <c r="L73" i="25"/>
  <c r="L74" i="25"/>
  <c r="J177" i="24"/>
  <c r="L71" i="25"/>
  <c r="L72" i="25"/>
  <c r="L69" i="25"/>
  <c r="L70" i="25"/>
  <c r="L60" i="25"/>
  <c r="L61" i="25"/>
  <c r="E25" i="25"/>
  <c r="H20" i="25" s="1"/>
  <c r="J171" i="24"/>
  <c r="F67" i="25"/>
  <c r="I83" i="25"/>
  <c r="J83" i="25" s="1"/>
  <c r="K83" i="25" s="1"/>
  <c r="F62" i="25"/>
  <c r="F65" i="25"/>
  <c r="J165" i="24"/>
  <c r="I80" i="25"/>
  <c r="J80" i="25" s="1"/>
  <c r="K80" i="25" s="1"/>
  <c r="J184" i="24"/>
  <c r="I55" i="25"/>
  <c r="I52" i="25"/>
  <c r="I51" i="25"/>
  <c r="I49" i="25"/>
  <c r="E101" i="25" l="1"/>
  <c r="E102" i="25" s="1"/>
  <c r="E112" i="25"/>
  <c r="E113" i="25" s="1"/>
  <c r="I60" i="25"/>
  <c r="J60" i="25" s="1"/>
  <c r="K60" i="25" s="1"/>
  <c r="E28" i="25"/>
  <c r="F57" i="25" s="1"/>
  <c r="L62" i="25"/>
  <c r="L63" i="25"/>
  <c r="L65" i="25"/>
  <c r="L66" i="25"/>
  <c r="L67" i="25"/>
  <c r="L68" i="25"/>
  <c r="H21" i="25"/>
  <c r="G20" i="25"/>
  <c r="I89" i="25"/>
  <c r="G21" i="25"/>
  <c r="G22" i="25" s="1"/>
  <c r="J55" i="25"/>
  <c r="J59" i="25"/>
  <c r="J52" i="25"/>
  <c r="K52" i="25" s="1"/>
  <c r="J51" i="25"/>
  <c r="K51" i="25" s="1"/>
  <c r="J50" i="25"/>
  <c r="K50" i="25" s="1"/>
  <c r="J49" i="25"/>
  <c r="K49" i="25" s="1"/>
  <c r="J42" i="25"/>
  <c r="K42" i="25" s="1"/>
  <c r="J41" i="25"/>
  <c r="K41" i="25" s="1"/>
  <c r="H22" i="25"/>
  <c r="I71" i="25"/>
  <c r="J71" i="25" s="1"/>
  <c r="K71" i="25" s="1"/>
  <c r="J47" i="25"/>
  <c r="K47" i="25" s="1"/>
  <c r="J48" i="25"/>
  <c r="K48" i="25" s="1"/>
  <c r="I69" i="25"/>
  <c r="J69" i="25" s="1"/>
  <c r="K69" i="25" s="1"/>
  <c r="J53" i="25"/>
  <c r="K53" i="25" s="1"/>
  <c r="J54" i="25"/>
  <c r="K54" i="25" s="1"/>
  <c r="I73" i="25"/>
  <c r="J73" i="25" s="1"/>
  <c r="K73" i="25" s="1"/>
  <c r="I58" i="25"/>
  <c r="L85" i="25"/>
  <c r="I39" i="25"/>
  <c r="I40" i="25"/>
  <c r="J39" i="25"/>
  <c r="J40" i="25"/>
  <c r="J88" i="25" l="1"/>
  <c r="K39" i="25"/>
  <c r="K40" i="25"/>
  <c r="I62" i="25"/>
  <c r="H23" i="25"/>
  <c r="E32" i="25" s="1"/>
  <c r="Q143" i="24"/>
  <c r="D143" i="24"/>
  <c r="K55" i="25"/>
  <c r="J89" i="25"/>
  <c r="K59" i="25"/>
  <c r="F43" i="25"/>
  <c r="J44" i="25" s="1"/>
  <c r="G23" i="25"/>
  <c r="D77" i="24" s="1"/>
  <c r="J78" i="24" s="1"/>
  <c r="I65" i="25"/>
  <c r="J65" i="25" s="1"/>
  <c r="K65" i="25" s="1"/>
  <c r="I67" i="25"/>
  <c r="J67" i="25" s="1"/>
  <c r="K67" i="25" s="1"/>
  <c r="K46" i="25"/>
  <c r="K45" i="25"/>
  <c r="I57" i="25"/>
  <c r="K88" i="25" l="1"/>
  <c r="J62" i="25"/>
  <c r="K62" i="25" s="1"/>
  <c r="G24" i="25"/>
  <c r="E33" i="25"/>
  <c r="E34" i="25"/>
  <c r="F34" i="25" s="1"/>
  <c r="J58" i="25"/>
  <c r="K58" i="25" s="1"/>
  <c r="J57" i="25"/>
  <c r="K57" i="25" s="1"/>
  <c r="D71" i="24"/>
  <c r="K89" i="25"/>
  <c r="J43" i="25"/>
  <c r="G25" i="25" l="1"/>
  <c r="K94" i="24" s="1"/>
  <c r="D98" i="24" s="1"/>
  <c r="F33" i="25"/>
  <c r="K44" i="25"/>
  <c r="I85" i="25"/>
  <c r="I87" i="25" s="1"/>
  <c r="K43" i="25"/>
  <c r="I94" i="25" l="1"/>
  <c r="I88" i="25"/>
  <c r="I95" i="25" s="1"/>
  <c r="J85" i="25"/>
  <c r="J87" i="25" s="1"/>
  <c r="J95" i="25" l="1"/>
  <c r="J94" i="25"/>
  <c r="I96" i="25"/>
  <c r="I90" i="25"/>
  <c r="K85" i="25"/>
  <c r="K87" i="25" s="1"/>
  <c r="K95" i="25" l="1"/>
  <c r="L95" i="25" s="1"/>
  <c r="O266" i="24" s="1"/>
  <c r="K94" i="25"/>
  <c r="L94" i="25" s="1"/>
  <c r="L96" i="25" s="1"/>
  <c r="J90" i="25"/>
  <c r="J96" i="25"/>
  <c r="K90" i="25" l="1"/>
  <c r="K92" i="25" s="1"/>
  <c r="K93" i="25" s="1"/>
  <c r="K96" i="25"/>
  <c r="O264" i="24"/>
  <c r="O270" i="24" l="1"/>
  <c r="O268" i="24"/>
</calcChain>
</file>

<file path=xl/sharedStrings.xml><?xml version="1.0" encoding="utf-8"?>
<sst xmlns="http://schemas.openxmlformats.org/spreadsheetml/2006/main" count="12901" uniqueCount="3393">
  <si>
    <t/>
  </si>
  <si>
    <t>＋</t>
  </si>
  <si>
    <t>－</t>
    <phoneticPr fontId="13"/>
  </si>
  <si>
    <t>加算部分２</t>
    <rPh sb="0" eb="2">
      <t>カサン</t>
    </rPh>
    <rPh sb="2" eb="4">
      <t>ブブン</t>
    </rPh>
    <phoneticPr fontId="13"/>
  </si>
  <si>
    <t>主幹教諭等専任加算</t>
    <rPh sb="0" eb="2">
      <t>シュカン</t>
    </rPh>
    <rPh sb="2" eb="4">
      <t>キョウユ</t>
    </rPh>
    <rPh sb="4" eb="5">
      <t>トウ</t>
    </rPh>
    <rPh sb="5" eb="7">
      <t>センニン</t>
    </rPh>
    <rPh sb="7" eb="9">
      <t>カサン</t>
    </rPh>
    <phoneticPr fontId="13"/>
  </si>
  <si>
    <t>子育て支援活動費加算</t>
    <rPh sb="0" eb="2">
      <t>コソダ</t>
    </rPh>
    <rPh sb="3" eb="5">
      <t>シエン</t>
    </rPh>
    <rPh sb="5" eb="8">
      <t>カツドウヒ</t>
    </rPh>
    <rPh sb="8" eb="10">
      <t>カサン</t>
    </rPh>
    <phoneticPr fontId="13"/>
  </si>
  <si>
    <t>事務負担対応加配加算</t>
    <rPh sb="0" eb="2">
      <t>ジム</t>
    </rPh>
    <rPh sb="2" eb="4">
      <t>フタン</t>
    </rPh>
    <rPh sb="4" eb="6">
      <t>タイオウ</t>
    </rPh>
    <rPh sb="6" eb="8">
      <t>カハイ</t>
    </rPh>
    <rPh sb="8" eb="10">
      <t>カサン</t>
    </rPh>
    <phoneticPr fontId="13"/>
  </si>
  <si>
    <t>指導充実加配加算</t>
    <rPh sb="0" eb="2">
      <t>シドウ</t>
    </rPh>
    <rPh sb="2" eb="4">
      <t>ジュウジツ</t>
    </rPh>
    <rPh sb="4" eb="6">
      <t>カハイ</t>
    </rPh>
    <rPh sb="6" eb="8">
      <t>カサン</t>
    </rPh>
    <phoneticPr fontId="13"/>
  </si>
  <si>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13"/>
  </si>
  <si>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13"/>
  </si>
  <si>
    <t>処遇改善等加算Ⅰ</t>
  </si>
  <si>
    <t>処遇改善等加算Ⅱ</t>
    <rPh sb="0" eb="2">
      <t>ショグウ</t>
    </rPh>
    <rPh sb="2" eb="4">
      <t>カイゼン</t>
    </rPh>
    <rPh sb="4" eb="5">
      <t>トウ</t>
    </rPh>
    <rPh sb="5" eb="7">
      <t>カサン</t>
    </rPh>
    <phoneticPr fontId="13"/>
  </si>
  <si>
    <t>事務職員配置加算</t>
    <rPh sb="0" eb="2">
      <t>ジム</t>
    </rPh>
    <rPh sb="2" eb="4">
      <t>ショクイン</t>
    </rPh>
    <rPh sb="4" eb="6">
      <t>ハイチ</t>
    </rPh>
    <rPh sb="6" eb="8">
      <t>カサン</t>
    </rPh>
    <phoneticPr fontId="13"/>
  </si>
  <si>
    <t>※各月初日の利用子どもの単価に加算</t>
    <rPh sb="1" eb="3">
      <t>カクツキ</t>
    </rPh>
    <phoneticPr fontId="13"/>
  </si>
  <si>
    <t>－</t>
  </si>
  <si>
    <t>園児１人当たり</t>
    <rPh sb="0" eb="2">
      <t>エンジ</t>
    </rPh>
    <rPh sb="3" eb="4">
      <t>ニン</t>
    </rPh>
    <rPh sb="4" eb="5">
      <t>ア</t>
    </rPh>
    <phoneticPr fontId="13"/>
  </si>
  <si>
    <t>年間運営費額</t>
    <rPh sb="0" eb="2">
      <t>ネンカン</t>
    </rPh>
    <rPh sb="2" eb="5">
      <t>ウンエイヒ</t>
    </rPh>
    <rPh sb="5" eb="6">
      <t>ガク</t>
    </rPh>
    <phoneticPr fontId="13"/>
  </si>
  <si>
    <t>月額（3月）</t>
    <rPh sb="0" eb="2">
      <t>ゲツガク</t>
    </rPh>
    <rPh sb="4" eb="5">
      <t>ガツ</t>
    </rPh>
    <phoneticPr fontId="13"/>
  </si>
  <si>
    <t>月額（3月以外）</t>
    <rPh sb="0" eb="2">
      <t>ゲツガク</t>
    </rPh>
    <rPh sb="4" eb="5">
      <t>ガツ</t>
    </rPh>
    <rPh sb="5" eb="7">
      <t>イガイ</t>
    </rPh>
    <phoneticPr fontId="13"/>
  </si>
  <si>
    <t>⇒</t>
    <phoneticPr fontId="13"/>
  </si>
  <si>
    <t>試算データ選択</t>
    <rPh sb="0" eb="2">
      <t>シサン</t>
    </rPh>
    <rPh sb="5" eb="7">
      <t>センタク</t>
    </rPh>
    <phoneticPr fontId="13"/>
  </si>
  <si>
    <t>　処遇改善等加算Ⅱを適用する場合は「あり」を選択</t>
    <rPh sb="1" eb="3">
      <t>ショグウ</t>
    </rPh>
    <rPh sb="3" eb="5">
      <t>カイゼン</t>
    </rPh>
    <rPh sb="5" eb="6">
      <t>トウ</t>
    </rPh>
    <rPh sb="6" eb="8">
      <t>カサン</t>
    </rPh>
    <rPh sb="10" eb="12">
      <t>テキヨウ</t>
    </rPh>
    <rPh sb="14" eb="16">
      <t>バアイ</t>
    </rPh>
    <rPh sb="22" eb="24">
      <t>センタク</t>
    </rPh>
    <phoneticPr fontId="13"/>
  </si>
  <si>
    <t>　（１）処遇改善等加算Ⅱ</t>
    <rPh sb="4" eb="6">
      <t>ショグウ</t>
    </rPh>
    <rPh sb="6" eb="8">
      <t>カイゼン</t>
    </rPh>
    <rPh sb="8" eb="9">
      <t>トウ</t>
    </rPh>
    <rPh sb="9" eb="11">
      <t>カサン</t>
    </rPh>
    <phoneticPr fontId="13"/>
  </si>
  <si>
    <t>５　特定加算部分</t>
    <rPh sb="2" eb="4">
      <t>トクテイ</t>
    </rPh>
    <rPh sb="4" eb="6">
      <t>カサン</t>
    </rPh>
    <rPh sb="6" eb="8">
      <t>ブブン</t>
    </rPh>
    <phoneticPr fontId="13"/>
  </si>
  <si>
    <t>　第三者評価を受審する場合は「あり」を選択</t>
    <rPh sb="1" eb="4">
      <t>ダイサンシャ</t>
    </rPh>
    <rPh sb="4" eb="6">
      <t>ヒョウカ</t>
    </rPh>
    <rPh sb="7" eb="9">
      <t>ジュシン</t>
    </rPh>
    <rPh sb="11" eb="13">
      <t>バアイ</t>
    </rPh>
    <rPh sb="19" eb="21">
      <t>センタク</t>
    </rPh>
    <phoneticPr fontId="13"/>
  </si>
  <si>
    <t>　（１４）第三者評価受審加算</t>
    <rPh sb="5" eb="8">
      <t>ダイサンシャ</t>
    </rPh>
    <rPh sb="8" eb="10">
      <t>ヒョウカ</t>
    </rPh>
    <rPh sb="10" eb="12">
      <t>ジュシン</t>
    </rPh>
    <rPh sb="12" eb="14">
      <t>カサン</t>
    </rPh>
    <phoneticPr fontId="13"/>
  </si>
  <si>
    <t>　（１３）栄養管理加算</t>
    <rPh sb="5" eb="7">
      <t>エイヨウ</t>
    </rPh>
    <rPh sb="7" eb="9">
      <t>カンリ</t>
    </rPh>
    <rPh sb="9" eb="11">
      <t>カサン</t>
    </rPh>
    <phoneticPr fontId="13"/>
  </si>
  <si>
    <t>　小学校との接続を見通した活動を行う場合は「あり」を選択</t>
    <rPh sb="1" eb="4">
      <t>ショウガッコウ</t>
    </rPh>
    <rPh sb="6" eb="8">
      <t>セツゾク</t>
    </rPh>
    <rPh sb="9" eb="11">
      <t>ミトオ</t>
    </rPh>
    <rPh sb="13" eb="15">
      <t>カツドウ</t>
    </rPh>
    <rPh sb="16" eb="17">
      <t>オコナ</t>
    </rPh>
    <rPh sb="18" eb="20">
      <t>バアイ</t>
    </rPh>
    <rPh sb="26" eb="28">
      <t>センタク</t>
    </rPh>
    <phoneticPr fontId="13"/>
  </si>
  <si>
    <t>　（１２）小学校接続加算</t>
    <rPh sb="5" eb="8">
      <t>ショウガッコウ</t>
    </rPh>
    <rPh sb="8" eb="12">
      <t>セツゾクカサン</t>
    </rPh>
    <phoneticPr fontId="13"/>
  </si>
  <si>
    <t>的な防災対策の充実強化等を行う施設の場合は「あり」を選択</t>
    <phoneticPr fontId="13"/>
  </si>
  <si>
    <t>　職員等の防災教育や、災害発生時の安全かつ迅速な避難誘導体制を充実する等、施設の総合</t>
    <rPh sb="1" eb="3">
      <t>ショクイン</t>
    </rPh>
    <rPh sb="3" eb="4">
      <t>トウ</t>
    </rPh>
    <rPh sb="5" eb="7">
      <t>ボウサイ</t>
    </rPh>
    <rPh sb="7" eb="9">
      <t>キョウイク</t>
    </rPh>
    <rPh sb="11" eb="13">
      <t>サイガイ</t>
    </rPh>
    <rPh sb="13" eb="16">
      <t>ハッセイジ</t>
    </rPh>
    <rPh sb="17" eb="19">
      <t>アンゼン</t>
    </rPh>
    <rPh sb="21" eb="23">
      <t>ジンソク</t>
    </rPh>
    <rPh sb="24" eb="26">
      <t>ヒナン</t>
    </rPh>
    <rPh sb="26" eb="28">
      <t>ユウドウ</t>
    </rPh>
    <rPh sb="28" eb="30">
      <t>タイセイ</t>
    </rPh>
    <rPh sb="31" eb="33">
      <t>ジュウジツ</t>
    </rPh>
    <rPh sb="35" eb="36">
      <t>トウ</t>
    </rPh>
    <rPh sb="37" eb="39">
      <t>シセツ</t>
    </rPh>
    <rPh sb="40" eb="42">
      <t>ソウゴウ</t>
    </rPh>
    <phoneticPr fontId="13"/>
  </si>
  <si>
    <t>　（１１）施設機能強化推進費加算</t>
    <rPh sb="5" eb="7">
      <t>シセツ</t>
    </rPh>
    <rPh sb="7" eb="9">
      <t>キノウ</t>
    </rPh>
    <rPh sb="9" eb="11">
      <t>キョウカ</t>
    </rPh>
    <rPh sb="11" eb="14">
      <t>スイシンヒ</t>
    </rPh>
    <rPh sb="14" eb="16">
      <t>カサン</t>
    </rPh>
    <phoneticPr fontId="13"/>
  </si>
  <si>
    <t>※活動火山対策特別措置法の規定に基づく降灰防除地域</t>
    <rPh sb="1" eb="3">
      <t>カツドウ</t>
    </rPh>
    <rPh sb="3" eb="5">
      <t>カザン</t>
    </rPh>
    <rPh sb="5" eb="7">
      <t>タイサク</t>
    </rPh>
    <rPh sb="7" eb="9">
      <t>トクベツ</t>
    </rPh>
    <rPh sb="9" eb="12">
      <t>ソチホウ</t>
    </rPh>
    <rPh sb="13" eb="15">
      <t>キテイ</t>
    </rPh>
    <rPh sb="16" eb="17">
      <t>モト</t>
    </rPh>
    <rPh sb="19" eb="21">
      <t>コウハイ</t>
    </rPh>
    <rPh sb="21" eb="23">
      <t>ボウジョ</t>
    </rPh>
    <rPh sb="23" eb="25">
      <t>チイキ</t>
    </rPh>
    <phoneticPr fontId="13"/>
  </si>
  <si>
    <t>←上行の自動計算で「一部」の場合は「あり」または「なし」を選択</t>
    <rPh sb="1" eb="2">
      <t>ウエ</t>
    </rPh>
    <rPh sb="2" eb="3">
      <t>ギョウ</t>
    </rPh>
    <rPh sb="4" eb="8">
      <t>ジドウケイサン</t>
    </rPh>
    <rPh sb="10" eb="12">
      <t>イチブ</t>
    </rPh>
    <rPh sb="14" eb="16">
      <t>バアイ</t>
    </rPh>
    <rPh sb="29" eb="31">
      <t>センタク</t>
    </rPh>
    <phoneticPr fontId="13"/>
  </si>
  <si>
    <t>←自動計算（「全域」または「なし」の場合は下行の選択は不要）</t>
    <rPh sb="1" eb="5">
      <t>ジドウケイサン</t>
    </rPh>
    <rPh sb="7" eb="9">
      <t>ゼンイキ</t>
    </rPh>
    <rPh sb="18" eb="20">
      <t>バアイ</t>
    </rPh>
    <rPh sb="21" eb="22">
      <t>シタ</t>
    </rPh>
    <rPh sb="22" eb="23">
      <t>ギョウ</t>
    </rPh>
    <rPh sb="24" eb="26">
      <t>センタク</t>
    </rPh>
    <rPh sb="27" eb="29">
      <t>フヨウ</t>
    </rPh>
    <phoneticPr fontId="13"/>
  </si>
  <si>
    <r>
      <t>　降灰防除地域</t>
    </r>
    <r>
      <rPr>
        <vertAlign val="superscript"/>
        <sz val="11"/>
        <rFont val="HGｺﾞｼｯｸM"/>
        <family val="3"/>
        <charset val="128"/>
      </rPr>
      <t>※</t>
    </r>
    <r>
      <rPr>
        <sz val="11"/>
        <rFont val="HGｺﾞｼｯｸM"/>
        <family val="3"/>
        <charset val="128"/>
      </rPr>
      <t>に所在する施設の場合は「あり」を選択</t>
    </r>
    <rPh sb="1" eb="3">
      <t>コウハイ</t>
    </rPh>
    <rPh sb="3" eb="5">
      <t>ボウジョ</t>
    </rPh>
    <rPh sb="5" eb="7">
      <t>チイキ</t>
    </rPh>
    <rPh sb="9" eb="11">
      <t>ショザイ</t>
    </rPh>
    <rPh sb="13" eb="15">
      <t>シセツ</t>
    </rPh>
    <rPh sb="16" eb="18">
      <t>バアイ</t>
    </rPh>
    <rPh sb="24" eb="26">
      <t>センタク</t>
    </rPh>
    <phoneticPr fontId="13"/>
  </si>
  <si>
    <t>　（１０）降灰除去費加算</t>
    <rPh sb="5" eb="7">
      <t>コウハイ</t>
    </rPh>
    <rPh sb="7" eb="10">
      <t>ジョキョヒ</t>
    </rPh>
    <rPh sb="10" eb="12">
      <t>カサン</t>
    </rPh>
    <phoneticPr fontId="13"/>
  </si>
  <si>
    <t>※豪雪地帯対策特別措置法第２条第２項の規定に基づく地域</t>
    <rPh sb="1" eb="3">
      <t>ゴウセツ</t>
    </rPh>
    <rPh sb="3" eb="5">
      <t>チタイ</t>
    </rPh>
    <rPh sb="5" eb="7">
      <t>タイサク</t>
    </rPh>
    <rPh sb="7" eb="9">
      <t>トクベツ</t>
    </rPh>
    <rPh sb="9" eb="12">
      <t>ソチホウ</t>
    </rPh>
    <rPh sb="12" eb="13">
      <t>ダイ</t>
    </rPh>
    <rPh sb="14" eb="15">
      <t>ジョウ</t>
    </rPh>
    <rPh sb="15" eb="16">
      <t>ダイ</t>
    </rPh>
    <rPh sb="17" eb="18">
      <t>コウ</t>
    </rPh>
    <rPh sb="19" eb="21">
      <t>キテイ</t>
    </rPh>
    <rPh sb="22" eb="23">
      <t>モト</t>
    </rPh>
    <rPh sb="25" eb="27">
      <t>チイキ</t>
    </rPh>
    <phoneticPr fontId="13"/>
  </si>
  <si>
    <r>
      <t>　豪雪地帯</t>
    </r>
    <r>
      <rPr>
        <vertAlign val="superscript"/>
        <sz val="11"/>
        <rFont val="HGｺﾞｼｯｸM"/>
        <family val="3"/>
        <charset val="128"/>
      </rPr>
      <t>※</t>
    </r>
    <r>
      <rPr>
        <sz val="11"/>
        <rFont val="HGｺﾞｼｯｸM"/>
        <family val="3"/>
        <charset val="128"/>
      </rPr>
      <t>に所在する施設の場合は「あり」を選択</t>
    </r>
    <rPh sb="1" eb="3">
      <t>ゴウセツ</t>
    </rPh>
    <rPh sb="3" eb="5">
      <t>チタイ</t>
    </rPh>
    <rPh sb="7" eb="9">
      <t>ショザイ</t>
    </rPh>
    <rPh sb="11" eb="13">
      <t>シセツ</t>
    </rPh>
    <rPh sb="14" eb="16">
      <t>バアイ</t>
    </rPh>
    <rPh sb="22" eb="24">
      <t>センタク</t>
    </rPh>
    <phoneticPr fontId="13"/>
  </si>
  <si>
    <t>　（９）除雪費加算</t>
    <rPh sb="4" eb="6">
      <t>ジョセツ</t>
    </rPh>
    <rPh sb="6" eb="7">
      <t>ヒ</t>
    </rPh>
    <rPh sb="7" eb="9">
      <t>カサン</t>
    </rPh>
    <phoneticPr fontId="13"/>
  </si>
  <si>
    <t>　（８）施設関係者評価加算</t>
    <rPh sb="4" eb="6">
      <t>シセツ</t>
    </rPh>
    <rPh sb="6" eb="9">
      <t>カンケイシャ</t>
    </rPh>
    <rPh sb="9" eb="11">
      <t>ヒョウカ</t>
    </rPh>
    <rPh sb="11" eb="13">
      <t>カサン</t>
    </rPh>
    <phoneticPr fontId="13"/>
  </si>
  <si>
    <t>※１級地から４級地・・・国家公務員の寒冷地手当に関する法律（昭和２４年法律第２００号）
　　　　　　　　　　　　第１条１号及び第２号に掲げる地域
　その他地域・・・・・・１級地から４級地以外の地域</t>
    <rPh sb="2" eb="4">
      <t>キュウチ</t>
    </rPh>
    <rPh sb="7" eb="9">
      <t>キュウチ</t>
    </rPh>
    <rPh sb="12" eb="14">
      <t>コッカ</t>
    </rPh>
    <rPh sb="14" eb="17">
      <t>コウムイン</t>
    </rPh>
    <rPh sb="18" eb="21">
      <t>カンレイチ</t>
    </rPh>
    <rPh sb="21" eb="23">
      <t>テアテ</t>
    </rPh>
    <rPh sb="24" eb="25">
      <t>カン</t>
    </rPh>
    <rPh sb="27" eb="29">
      <t>ホウリツ</t>
    </rPh>
    <rPh sb="30" eb="32">
      <t>ショウワ</t>
    </rPh>
    <rPh sb="34" eb="35">
      <t>ネン</t>
    </rPh>
    <rPh sb="35" eb="37">
      <t>ホウリツ</t>
    </rPh>
    <rPh sb="37" eb="38">
      <t>ダイ</t>
    </rPh>
    <rPh sb="41" eb="42">
      <t>ゴウ</t>
    </rPh>
    <rPh sb="56" eb="57">
      <t>ダイ</t>
    </rPh>
    <rPh sb="58" eb="59">
      <t>ジョウ</t>
    </rPh>
    <rPh sb="60" eb="61">
      <t>ゴウ</t>
    </rPh>
    <rPh sb="61" eb="62">
      <t>オヨ</t>
    </rPh>
    <rPh sb="63" eb="64">
      <t>ダイ</t>
    </rPh>
    <rPh sb="65" eb="66">
      <t>ゴウ</t>
    </rPh>
    <rPh sb="67" eb="68">
      <t>カカ</t>
    </rPh>
    <rPh sb="70" eb="72">
      <t>チイキ</t>
    </rPh>
    <rPh sb="76" eb="77">
      <t>タ</t>
    </rPh>
    <rPh sb="77" eb="78">
      <t>チ</t>
    </rPh>
    <rPh sb="78" eb="79">
      <t>イキ</t>
    </rPh>
    <rPh sb="86" eb="88">
      <t>キュウチ</t>
    </rPh>
    <rPh sb="91" eb="93">
      <t>キュウチ</t>
    </rPh>
    <rPh sb="93" eb="95">
      <t>イガイ</t>
    </rPh>
    <rPh sb="96" eb="98">
      <t>チイキ</t>
    </rPh>
    <phoneticPr fontId="13"/>
  </si>
  <si>
    <t>←自動計算</t>
    <rPh sb="1" eb="5">
      <t>ジドウケイサン</t>
    </rPh>
    <phoneticPr fontId="13"/>
  </si>
  <si>
    <r>
      <t>　施設の所在する地域の区分</t>
    </r>
    <r>
      <rPr>
        <vertAlign val="superscript"/>
        <sz val="11"/>
        <rFont val="HGｺﾞｼｯｸM"/>
        <family val="3"/>
        <charset val="128"/>
      </rPr>
      <t>※</t>
    </r>
    <r>
      <rPr>
        <sz val="11"/>
        <rFont val="HGｺﾞｼｯｸM"/>
        <family val="3"/>
        <charset val="128"/>
      </rPr>
      <t>を選択</t>
    </r>
    <rPh sb="1" eb="3">
      <t>シセツ</t>
    </rPh>
    <rPh sb="4" eb="6">
      <t>ショザイ</t>
    </rPh>
    <rPh sb="8" eb="10">
      <t>チイキ</t>
    </rPh>
    <rPh sb="11" eb="13">
      <t>クブン</t>
    </rPh>
    <rPh sb="15" eb="17">
      <t>センタク</t>
    </rPh>
    <phoneticPr fontId="13"/>
  </si>
  <si>
    <t>　（７）冷暖房費加算</t>
    <rPh sb="4" eb="7">
      <t>レイダンボウ</t>
    </rPh>
    <rPh sb="7" eb="8">
      <t>ヒ</t>
    </rPh>
    <rPh sb="8" eb="10">
      <t>カサン</t>
    </rPh>
    <phoneticPr fontId="13"/>
  </si>
  <si>
    <t>Ｂそれ以外の障害児受入施設</t>
    <rPh sb="3" eb="5">
      <t>イガイ</t>
    </rPh>
    <rPh sb="6" eb="9">
      <t>ショウガイジ</t>
    </rPh>
    <rPh sb="9" eb="10">
      <t>ウ</t>
    </rPh>
    <rPh sb="10" eb="11">
      <t>イ</t>
    </rPh>
    <rPh sb="11" eb="13">
      <t>シセツ</t>
    </rPh>
    <phoneticPr fontId="13"/>
  </si>
  <si>
    <t>Ａ特別児童扶養手当支給対象受入施設</t>
    <rPh sb="1" eb="3">
      <t>トクベツ</t>
    </rPh>
    <rPh sb="3" eb="5">
      <t>ジドウ</t>
    </rPh>
    <rPh sb="5" eb="7">
      <t>フヨウ</t>
    </rPh>
    <rPh sb="7" eb="9">
      <t>テアテ</t>
    </rPh>
    <rPh sb="9" eb="11">
      <t>シキュウ</t>
    </rPh>
    <rPh sb="11" eb="13">
      <t>タイショウ</t>
    </rPh>
    <rPh sb="13" eb="15">
      <t>ウケイレ</t>
    </rPh>
    <rPh sb="15" eb="17">
      <t>シセツ</t>
    </rPh>
    <phoneticPr fontId="13"/>
  </si>
  <si>
    <t>※（１）の主幹教諭等専任加算が「あり」の場合のみ加算</t>
    <rPh sb="5" eb="7">
      <t>シュカン</t>
    </rPh>
    <rPh sb="7" eb="9">
      <t>キョウユ</t>
    </rPh>
    <rPh sb="9" eb="10">
      <t>トウ</t>
    </rPh>
    <rPh sb="10" eb="12">
      <t>センニン</t>
    </rPh>
    <rPh sb="12" eb="14">
      <t>カサン</t>
    </rPh>
    <rPh sb="20" eb="22">
      <t>バアイ</t>
    </rPh>
    <rPh sb="24" eb="26">
      <t>カサン</t>
    </rPh>
    <phoneticPr fontId="13"/>
  </si>
  <si>
    <t>いずれか該当する区分のセルから「あり」を選択</t>
    <phoneticPr fontId="13"/>
  </si>
  <si>
    <t>　障害児を受け入れている施設で、地域住民等の子どもの療育支援に取り組む場合は、Ａ・Ｂ</t>
    <rPh sb="1" eb="3">
      <t>ショウガイ</t>
    </rPh>
    <rPh sb="3" eb="4">
      <t>ジ</t>
    </rPh>
    <rPh sb="5" eb="6">
      <t>ウ</t>
    </rPh>
    <rPh sb="7" eb="8">
      <t>イ</t>
    </rPh>
    <rPh sb="12" eb="14">
      <t>シセツ</t>
    </rPh>
    <rPh sb="16" eb="18">
      <t>チイキ</t>
    </rPh>
    <rPh sb="18" eb="20">
      <t>ジュウミン</t>
    </rPh>
    <rPh sb="20" eb="21">
      <t>トウ</t>
    </rPh>
    <rPh sb="22" eb="23">
      <t>コ</t>
    </rPh>
    <rPh sb="26" eb="28">
      <t>リョウイク</t>
    </rPh>
    <rPh sb="28" eb="30">
      <t>シエン</t>
    </rPh>
    <phoneticPr fontId="13"/>
  </si>
  <si>
    <t>　（６）療育支援加算</t>
    <rPh sb="4" eb="6">
      <t>リョウイク</t>
    </rPh>
    <rPh sb="6" eb="10">
      <t>シエンカサン</t>
    </rPh>
    <phoneticPr fontId="13"/>
  </si>
  <si>
    <t>「あり」を選択</t>
  </si>
  <si>
    <t>非常勤事務職員を超えて、実際に非常勤事務職員が配置されている場合は</t>
    <phoneticPr fontId="13"/>
  </si>
  <si>
    <t>利用定員が271人以上の場合であって、事務職員配置加算（３）において求められる</t>
    <rPh sb="0" eb="2">
      <t>リヨウ</t>
    </rPh>
    <rPh sb="2" eb="4">
      <t>テイイン</t>
    </rPh>
    <rPh sb="8" eb="9">
      <t>ニン</t>
    </rPh>
    <rPh sb="9" eb="11">
      <t>イジョウ</t>
    </rPh>
    <rPh sb="12" eb="14">
      <t>バアイ</t>
    </rPh>
    <rPh sb="19" eb="21">
      <t>ジム</t>
    </rPh>
    <rPh sb="21" eb="23">
      <t>ショクイン</t>
    </rPh>
    <rPh sb="23" eb="25">
      <t>ハイチ</t>
    </rPh>
    <rPh sb="25" eb="27">
      <t>カサン</t>
    </rPh>
    <rPh sb="34" eb="35">
      <t>モト</t>
    </rPh>
    <phoneticPr fontId="13"/>
  </si>
  <si>
    <t>　（５）事務負担対応加配加算</t>
    <rPh sb="4" eb="6">
      <t>ジム</t>
    </rPh>
    <rPh sb="6" eb="8">
      <t>フタン</t>
    </rPh>
    <rPh sb="8" eb="10">
      <t>タイオウ</t>
    </rPh>
    <rPh sb="10" eb="12">
      <t>カハイ</t>
    </rPh>
    <rPh sb="12" eb="14">
      <t>カサン</t>
    </rPh>
    <phoneticPr fontId="13"/>
  </si>
  <si>
    <t>「あり」を選択</t>
    <rPh sb="5" eb="7">
      <t>センタク</t>
    </rPh>
    <phoneticPr fontId="13"/>
  </si>
  <si>
    <t>利用定員が271人以上の場合であって、実際に非常勤講師が配置されている場合は</t>
    <rPh sb="0" eb="2">
      <t>リヨウ</t>
    </rPh>
    <rPh sb="2" eb="4">
      <t>テイイン</t>
    </rPh>
    <rPh sb="8" eb="11">
      <t>ニンイジョウ</t>
    </rPh>
    <rPh sb="12" eb="14">
      <t>バアイ</t>
    </rPh>
    <rPh sb="19" eb="21">
      <t>ジッサイ</t>
    </rPh>
    <rPh sb="22" eb="25">
      <t>ヒジョウキン</t>
    </rPh>
    <rPh sb="25" eb="27">
      <t>コウシ</t>
    </rPh>
    <rPh sb="28" eb="30">
      <t>ハイチ</t>
    </rPh>
    <rPh sb="35" eb="37">
      <t>バアイ</t>
    </rPh>
    <phoneticPr fontId="13"/>
  </si>
  <si>
    <t>　（４）指導充実加配加算</t>
    <rPh sb="4" eb="6">
      <t>シドウ</t>
    </rPh>
    <rPh sb="6" eb="8">
      <t>ジュウジツ</t>
    </rPh>
    <rPh sb="8" eb="10">
      <t>カハイ</t>
    </rPh>
    <rPh sb="10" eb="12">
      <t>カサン</t>
    </rPh>
    <phoneticPr fontId="13"/>
  </si>
  <si>
    <t>　（３）事務職員配置加算</t>
    <rPh sb="4" eb="6">
      <t>ジム</t>
    </rPh>
    <rPh sb="6" eb="8">
      <t>ショクイン</t>
    </rPh>
    <rPh sb="8" eb="10">
      <t>ハイチ</t>
    </rPh>
    <rPh sb="10" eb="12">
      <t>カサン</t>
    </rPh>
    <phoneticPr fontId="13"/>
  </si>
  <si>
    <t>　主幹教諭等専任加算対象施設であって、子育て支援活動に取り組む場合は「あり」を選択</t>
    <rPh sb="1" eb="3">
      <t>シュカン</t>
    </rPh>
    <rPh sb="3" eb="5">
      <t>キョウユ</t>
    </rPh>
    <rPh sb="5" eb="6">
      <t>トウ</t>
    </rPh>
    <rPh sb="6" eb="8">
      <t>センニン</t>
    </rPh>
    <rPh sb="8" eb="10">
      <t>カサン</t>
    </rPh>
    <rPh sb="10" eb="12">
      <t>タイショウ</t>
    </rPh>
    <rPh sb="12" eb="14">
      <t>シセツ</t>
    </rPh>
    <rPh sb="19" eb="21">
      <t>コソダ</t>
    </rPh>
    <rPh sb="22" eb="24">
      <t>シエン</t>
    </rPh>
    <rPh sb="24" eb="26">
      <t>カツドウ</t>
    </rPh>
    <rPh sb="27" eb="28">
      <t>ト</t>
    </rPh>
    <rPh sb="29" eb="30">
      <t>ク</t>
    </rPh>
    <rPh sb="31" eb="33">
      <t>バアイ</t>
    </rPh>
    <rPh sb="39" eb="41">
      <t>センタク</t>
    </rPh>
    <phoneticPr fontId="13"/>
  </si>
  <si>
    <r>
      <t>　（２）子育て支援活動費加算</t>
    </r>
    <r>
      <rPr>
        <vertAlign val="superscript"/>
        <sz val="11"/>
        <rFont val="HGｺﾞｼｯｸM"/>
        <family val="3"/>
        <charset val="128"/>
      </rPr>
      <t>＊1</t>
    </r>
    <rPh sb="4" eb="6">
      <t>コソダ</t>
    </rPh>
    <rPh sb="7" eb="9">
      <t>シエン</t>
    </rPh>
    <rPh sb="9" eb="12">
      <t>カツドウヒ</t>
    </rPh>
    <rPh sb="12" eb="14">
      <t>カサン</t>
    </rPh>
    <phoneticPr fontId="13"/>
  </si>
  <si>
    <r>
      <t>　（１）主幹教諭等専任加算</t>
    </r>
    <r>
      <rPr>
        <vertAlign val="superscript"/>
        <sz val="11"/>
        <rFont val="HGｺﾞｼｯｸM"/>
        <family val="3"/>
        <charset val="128"/>
      </rPr>
      <t>＊1</t>
    </r>
    <rPh sb="4" eb="6">
      <t>シュカン</t>
    </rPh>
    <rPh sb="6" eb="8">
      <t>キョウユ</t>
    </rPh>
    <rPh sb="8" eb="9">
      <t>トウ</t>
    </rPh>
    <rPh sb="9" eb="11">
      <t>センニン</t>
    </rPh>
    <rPh sb="11" eb="13">
      <t>カサン</t>
    </rPh>
    <phoneticPr fontId="13"/>
  </si>
  <si>
    <t>４　加算部分２</t>
    <rPh sb="2" eb="4">
      <t>カサン</t>
    </rPh>
    <rPh sb="4" eb="6">
      <t>ブブン</t>
    </rPh>
    <phoneticPr fontId="13"/>
  </si>
  <si>
    <t>１２０％以上の状態にある場合は「あり」を選択</t>
  </si>
  <si>
    <t>　連続する過去２年度間常に利用定員を超過しており、かつ、各年度の年間平均在所率が</t>
    <rPh sb="1" eb="3">
      <t>レンゾク</t>
    </rPh>
    <rPh sb="5" eb="7">
      <t>カコ</t>
    </rPh>
    <rPh sb="8" eb="10">
      <t>ネンド</t>
    </rPh>
    <rPh sb="10" eb="11">
      <t>カン</t>
    </rPh>
    <rPh sb="11" eb="12">
      <t>ツネ</t>
    </rPh>
    <rPh sb="13" eb="15">
      <t>リヨウ</t>
    </rPh>
    <rPh sb="15" eb="17">
      <t>テイイン</t>
    </rPh>
    <rPh sb="18" eb="20">
      <t>チョウカ</t>
    </rPh>
    <rPh sb="28" eb="31">
      <t>カクネンド</t>
    </rPh>
    <rPh sb="32" eb="34">
      <t>ネンカン</t>
    </rPh>
    <rPh sb="34" eb="36">
      <t>ヘイキン</t>
    </rPh>
    <rPh sb="36" eb="38">
      <t>ザイショ</t>
    </rPh>
    <rPh sb="38" eb="39">
      <t>リツ</t>
    </rPh>
    <phoneticPr fontId="13"/>
  </si>
  <si>
    <t>　（２）定員を恒常的に超過する場合</t>
    <rPh sb="4" eb="6">
      <t>テイイン</t>
    </rPh>
    <rPh sb="7" eb="10">
      <t>コウジョウテキ</t>
    </rPh>
    <rPh sb="11" eb="13">
      <t>チョウカ</t>
    </rPh>
    <rPh sb="15" eb="17">
      <t>バアイ</t>
    </rPh>
    <phoneticPr fontId="13"/>
  </si>
  <si>
    <t>↑自動入力</t>
    <rPh sb="1" eb="5">
      <t>ジドウニュウリョク</t>
    </rPh>
    <phoneticPr fontId="13"/>
  </si>
  <si>
    <t>下回る人数</t>
    <rPh sb="0" eb="2">
      <t>シタマワ</t>
    </rPh>
    <rPh sb="3" eb="5">
      <t>ニンズウ</t>
    </rPh>
    <phoneticPr fontId="13"/>
  </si>
  <si>
    <t>「あり」</t>
    <phoneticPr fontId="13"/>
  </si>
  <si>
    <t>　年齢別の教諭等の配置が、公定価格（基本分）における配置基準を下回る場合は</t>
    <rPh sb="1" eb="4">
      <t>ネンレイベツ</t>
    </rPh>
    <rPh sb="5" eb="7">
      <t>キョウユ</t>
    </rPh>
    <rPh sb="7" eb="8">
      <t>トウ</t>
    </rPh>
    <rPh sb="9" eb="11">
      <t>ハイチ</t>
    </rPh>
    <rPh sb="13" eb="15">
      <t>コウテイ</t>
    </rPh>
    <rPh sb="15" eb="17">
      <t>カカク</t>
    </rPh>
    <rPh sb="18" eb="21">
      <t>キホンブン</t>
    </rPh>
    <rPh sb="26" eb="28">
      <t>ハイチ</t>
    </rPh>
    <rPh sb="28" eb="30">
      <t>キジュン</t>
    </rPh>
    <rPh sb="31" eb="33">
      <t>シタマワ</t>
    </rPh>
    <rPh sb="34" eb="36">
      <t>バアイ</t>
    </rPh>
    <phoneticPr fontId="13"/>
  </si>
  <si>
    <t>　（１）年齢別配置基準を下回る場合</t>
    <rPh sb="4" eb="6">
      <t>ネンレイ</t>
    </rPh>
    <rPh sb="6" eb="7">
      <t>ベツ</t>
    </rPh>
    <rPh sb="7" eb="9">
      <t>ハイチ</t>
    </rPh>
    <rPh sb="9" eb="11">
      <t>キジュン</t>
    </rPh>
    <rPh sb="12" eb="14">
      <t>シタマワ</t>
    </rPh>
    <rPh sb="15" eb="17">
      <t>バアイ</t>
    </rPh>
    <phoneticPr fontId="13"/>
  </si>
  <si>
    <t>３　調整部分</t>
    <rPh sb="2" eb="4">
      <t>チョウセイ</t>
    </rPh>
    <rPh sb="4" eb="6">
      <t>ブブン</t>
    </rPh>
    <phoneticPr fontId="13"/>
  </si>
  <si>
    <t>　公認会計士等による外部監査を実施した場合は「あり」を選択</t>
    <rPh sb="1" eb="3">
      <t>コウニン</t>
    </rPh>
    <rPh sb="3" eb="5">
      <t>カイケイ</t>
    </rPh>
    <rPh sb="5" eb="6">
      <t>シ</t>
    </rPh>
    <rPh sb="6" eb="7">
      <t>トウ</t>
    </rPh>
    <rPh sb="10" eb="12">
      <t>ガイブ</t>
    </rPh>
    <rPh sb="12" eb="14">
      <t>カンサ</t>
    </rPh>
    <rPh sb="15" eb="17">
      <t>ジッシ</t>
    </rPh>
    <rPh sb="19" eb="21">
      <t>バアイ</t>
    </rPh>
    <rPh sb="27" eb="29">
      <t>センタク</t>
    </rPh>
    <phoneticPr fontId="13"/>
  </si>
  <si>
    <t>0日</t>
    <rPh sb="1" eb="2">
      <t>ニチ</t>
    </rPh>
    <phoneticPr fontId="13"/>
  </si>
  <si>
    <t>　通園送迎を行う場合は「あり」を選択</t>
    <rPh sb="1" eb="3">
      <t>ツウエン</t>
    </rPh>
    <rPh sb="3" eb="5">
      <t>ソウゲイ</t>
    </rPh>
    <rPh sb="6" eb="7">
      <t>オコナ</t>
    </rPh>
    <rPh sb="8" eb="10">
      <t>バアイ</t>
    </rPh>
    <rPh sb="16" eb="18">
      <t>センタク</t>
    </rPh>
    <phoneticPr fontId="13"/>
  </si>
  <si>
    <t>　）を基に自動計算）</t>
    <phoneticPr fontId="13"/>
  </si>
  <si>
    <t>＝</t>
    <phoneticPr fontId="13"/>
  </si>
  <si>
    <t>＜</t>
    <phoneticPr fontId="13"/>
  </si>
  <si>
    <t>２７０人以下は３．５人、２７１人以上３００人以下は５人、３０１人以上４５０人以下は６人、４５１人以上は８人）</t>
    <rPh sb="3" eb="4">
      <t>ニン</t>
    </rPh>
    <rPh sb="4" eb="6">
      <t>イカ</t>
    </rPh>
    <rPh sb="10" eb="11">
      <t>ニン</t>
    </rPh>
    <rPh sb="15" eb="18">
      <t>ニンイジョウ</t>
    </rPh>
    <rPh sb="21" eb="24">
      <t>ニンイカ</t>
    </rPh>
    <rPh sb="31" eb="34">
      <t>ニンイジョウ</t>
    </rPh>
    <rPh sb="37" eb="40">
      <t>ニンイカ</t>
    </rPh>
    <rPh sb="42" eb="43">
      <t>ニン</t>
    </rPh>
    <rPh sb="47" eb="50">
      <t>ニンイジョウ</t>
    </rPh>
    <rPh sb="52" eb="53">
      <t>ニン</t>
    </rPh>
    <phoneticPr fontId="13"/>
  </si>
  <si>
    <t>（上限は利用定員４５人以下は１人、４６人以上１５０人以下は２人、１５１人以上２４０人以下は３人、２４１人以上</t>
    <rPh sb="1" eb="3">
      <t>ジョウゲン</t>
    </rPh>
    <phoneticPr fontId="13"/>
  </si>
  <si>
    <t>の職員配置による必要教諭数を上回る教諭等数）を選択</t>
    <rPh sb="14" eb="16">
      <t>ウワマワ</t>
    </rPh>
    <rPh sb="17" eb="19">
      <t>キョウユ</t>
    </rPh>
    <rPh sb="19" eb="21">
      <t>トウスウ</t>
    </rPh>
    <rPh sb="23" eb="25">
      <t>センタク</t>
    </rPh>
    <phoneticPr fontId="13"/>
  </si>
  <si>
    <t>　チーム保育を行う教諭等数（基本分単価に含まれる配置基準や上記２（３）、（４）等</t>
    <rPh sb="4" eb="6">
      <t>ホイク</t>
    </rPh>
    <rPh sb="7" eb="8">
      <t>オコナ</t>
    </rPh>
    <rPh sb="9" eb="11">
      <t>キョウユ</t>
    </rPh>
    <rPh sb="11" eb="12">
      <t>トウ</t>
    </rPh>
    <rPh sb="12" eb="13">
      <t>スウ</t>
    </rPh>
    <rPh sb="29" eb="31">
      <t>ジョウキ</t>
    </rPh>
    <rPh sb="39" eb="40">
      <t>トウ</t>
    </rPh>
    <phoneticPr fontId="13"/>
  </si>
  <si>
    <t>配置基準上加算の要件を満たすが、当該加算を適用しない場合は「なし」を選択</t>
    <rPh sb="0" eb="2">
      <t>ハイチ</t>
    </rPh>
    <rPh sb="2" eb="4">
      <t>キジュン</t>
    </rPh>
    <rPh sb="4" eb="5">
      <t>ジョウ</t>
    </rPh>
    <rPh sb="5" eb="7">
      <t>カサン</t>
    </rPh>
    <rPh sb="8" eb="10">
      <t>ヨウケン</t>
    </rPh>
    <rPh sb="11" eb="12">
      <t>ミ</t>
    </rPh>
    <rPh sb="16" eb="18">
      <t>トウガイ</t>
    </rPh>
    <rPh sb="18" eb="20">
      <t>カサン</t>
    </rPh>
    <rPh sb="21" eb="23">
      <t>テキヨウ</t>
    </rPh>
    <rPh sb="26" eb="28">
      <t>バアイ</t>
    </rPh>
    <rPh sb="34" eb="36">
      <t>センタク</t>
    </rPh>
    <phoneticPr fontId="13"/>
  </si>
  <si>
    <t>　満３歳児の配置基準を６：１により実施する場合は「あり」を選択可能</t>
    <rPh sb="1" eb="2">
      <t>マン</t>
    </rPh>
    <rPh sb="3" eb="5">
      <t>サイジ</t>
    </rPh>
    <rPh sb="6" eb="8">
      <t>ハイチ</t>
    </rPh>
    <rPh sb="8" eb="10">
      <t>キジュン</t>
    </rPh>
    <rPh sb="17" eb="19">
      <t>ジッシ</t>
    </rPh>
    <rPh sb="21" eb="23">
      <t>バアイ</t>
    </rPh>
    <rPh sb="29" eb="31">
      <t>センタク</t>
    </rPh>
    <rPh sb="31" eb="33">
      <t>カノウ</t>
    </rPh>
    <phoneticPr fontId="13"/>
  </si>
  <si>
    <t>　（４）満３歳児対応教諭配置加算</t>
    <rPh sb="4" eb="5">
      <t>マン</t>
    </rPh>
    <rPh sb="6" eb="8">
      <t>サイジ</t>
    </rPh>
    <rPh sb="8" eb="10">
      <t>タイオウ</t>
    </rPh>
    <rPh sb="10" eb="12">
      <t>キョウユ</t>
    </rPh>
    <rPh sb="12" eb="14">
      <t>ハイチ</t>
    </rPh>
    <rPh sb="14" eb="16">
      <t>カサン</t>
    </rPh>
    <phoneticPr fontId="13"/>
  </si>
  <si>
    <t>　３歳児の配置基準を１５：１により実施する場合は「あり」</t>
    <rPh sb="2" eb="4">
      <t>サイジ</t>
    </rPh>
    <rPh sb="5" eb="7">
      <t>ハイチ</t>
    </rPh>
    <rPh sb="7" eb="9">
      <t>キジュン</t>
    </rPh>
    <rPh sb="17" eb="19">
      <t>ジッシ</t>
    </rPh>
    <rPh sb="21" eb="23">
      <t>バアイ</t>
    </rPh>
    <phoneticPr fontId="13"/>
  </si>
  <si>
    <t>　（３）３歳児配置改善加算</t>
    <rPh sb="5" eb="7">
      <t>サイジ</t>
    </rPh>
    <rPh sb="7" eb="9">
      <t>ハイチ</t>
    </rPh>
    <rPh sb="9" eb="11">
      <t>カイゼン</t>
    </rPh>
    <rPh sb="11" eb="13">
      <t>カサン</t>
    </rPh>
    <phoneticPr fontId="13"/>
  </si>
  <si>
    <t>　副園長又は教頭を配置する場合は「あり」を選択</t>
    <rPh sb="1" eb="4">
      <t>フクエンチョウ</t>
    </rPh>
    <rPh sb="4" eb="5">
      <t>マタ</t>
    </rPh>
    <rPh sb="6" eb="8">
      <t>キョウトウ</t>
    </rPh>
    <rPh sb="9" eb="11">
      <t>ハイチ</t>
    </rPh>
    <rPh sb="13" eb="15">
      <t>バアイ</t>
    </rPh>
    <rPh sb="21" eb="23">
      <t>センタク</t>
    </rPh>
    <phoneticPr fontId="13"/>
  </si>
  <si>
    <t>　（２）副園長・教頭設置加算</t>
    <rPh sb="4" eb="7">
      <t>フクエンチョウ</t>
    </rPh>
    <rPh sb="8" eb="10">
      <t>キョウトウ</t>
    </rPh>
    <rPh sb="10" eb="12">
      <t>セッチ</t>
    </rPh>
    <rPh sb="12" eb="14">
      <t>カサン</t>
    </rPh>
    <phoneticPr fontId="13"/>
  </si>
  <si>
    <t>11年以上</t>
    <rPh sb="2" eb="3">
      <t>ネン</t>
    </rPh>
    <rPh sb="3" eb="5">
      <t>イジョウ</t>
    </rPh>
    <phoneticPr fontId="13"/>
  </si>
  <si>
    <t>うちキャリア
パス要件分</t>
    <rPh sb="9" eb="11">
      <t>ヨウケン</t>
    </rPh>
    <rPh sb="11" eb="12">
      <t>ブン</t>
    </rPh>
    <phoneticPr fontId="13"/>
  </si>
  <si>
    <t>賃金改善要件分</t>
    <rPh sb="0" eb="2">
      <t>チンギン</t>
    </rPh>
    <rPh sb="2" eb="4">
      <t>カイゼン</t>
    </rPh>
    <rPh sb="4" eb="6">
      <t>ヨウケン</t>
    </rPh>
    <rPh sb="6" eb="7">
      <t>ブン</t>
    </rPh>
    <phoneticPr fontId="13"/>
  </si>
  <si>
    <t>基礎分</t>
    <rPh sb="0" eb="2">
      <t>キソ</t>
    </rPh>
    <rPh sb="2" eb="3">
      <t>ブン</t>
    </rPh>
    <phoneticPr fontId="13"/>
  </si>
  <si>
    <t>合計
加算率
（％）</t>
    <rPh sb="0" eb="2">
      <t>ゴウケイ</t>
    </rPh>
    <rPh sb="3" eb="6">
      <t>カサンリツ</t>
    </rPh>
    <phoneticPr fontId="19"/>
  </si>
  <si>
    <t>加算率（％）の区分</t>
    <rPh sb="0" eb="2">
      <t>カサン</t>
    </rPh>
    <rPh sb="2" eb="3">
      <t>リツ</t>
    </rPh>
    <rPh sb="7" eb="9">
      <t>クブン</t>
    </rPh>
    <phoneticPr fontId="13"/>
  </si>
  <si>
    <t>職員１人当たりの平均勤続年数</t>
    <rPh sb="0" eb="2">
      <t>ショクイン</t>
    </rPh>
    <rPh sb="3" eb="4">
      <t>ニン</t>
    </rPh>
    <rPh sb="4" eb="5">
      <t>ア</t>
    </rPh>
    <rPh sb="8" eb="10">
      <t>ヘイキン</t>
    </rPh>
    <rPh sb="10" eb="12">
      <t>キンゾク</t>
    </rPh>
    <rPh sb="12" eb="14">
      <t>ネンスウ</t>
    </rPh>
    <phoneticPr fontId="13"/>
  </si>
  <si>
    <t>加算率入力表</t>
    <rPh sb="0" eb="2">
      <t>カサン</t>
    </rPh>
    <rPh sb="2" eb="3">
      <t>リツ</t>
    </rPh>
    <rPh sb="3" eb="5">
      <t>ニュウリョク</t>
    </rPh>
    <rPh sb="5" eb="6">
      <t>ヒョウ</t>
    </rPh>
    <phoneticPr fontId="13"/>
  </si>
  <si>
    <t>　職員の平均勤続年数・経験年数やキャリアアップの取り組みに応じた加算率を入力</t>
    <rPh sb="1" eb="3">
      <t>ショクイン</t>
    </rPh>
    <rPh sb="4" eb="6">
      <t>ヘイキン</t>
    </rPh>
    <rPh sb="6" eb="8">
      <t>キンゾク</t>
    </rPh>
    <rPh sb="8" eb="10">
      <t>ネンスウ</t>
    </rPh>
    <rPh sb="11" eb="13">
      <t>ケイケン</t>
    </rPh>
    <rPh sb="13" eb="15">
      <t>ネンスウ</t>
    </rPh>
    <rPh sb="24" eb="25">
      <t>ト</t>
    </rPh>
    <rPh sb="26" eb="27">
      <t>ク</t>
    </rPh>
    <rPh sb="29" eb="30">
      <t>オウ</t>
    </rPh>
    <rPh sb="32" eb="34">
      <t>カサン</t>
    </rPh>
    <rPh sb="34" eb="35">
      <t>リツ</t>
    </rPh>
    <rPh sb="36" eb="38">
      <t>ニュウリョク</t>
    </rPh>
    <phoneticPr fontId="13"/>
  </si>
  <si>
    <t>　（１）処遇改善等加算Ⅰ</t>
    <rPh sb="4" eb="6">
      <t>ショグウ</t>
    </rPh>
    <rPh sb="6" eb="8">
      <t>カイゼン</t>
    </rPh>
    <rPh sb="8" eb="9">
      <t>トウ</t>
    </rPh>
    <rPh sb="9" eb="11">
      <t>カサン</t>
    </rPh>
    <phoneticPr fontId="13"/>
  </si>
  <si>
    <t>・・・各加算の細かな要件については、「留意事項通知」を参照のこと</t>
    <rPh sb="3" eb="4">
      <t>カク</t>
    </rPh>
    <rPh sb="4" eb="6">
      <t>カサン</t>
    </rPh>
    <rPh sb="7" eb="8">
      <t>コマ</t>
    </rPh>
    <rPh sb="10" eb="12">
      <t>ヨウケン</t>
    </rPh>
    <rPh sb="19" eb="21">
      <t>リュウイ</t>
    </rPh>
    <rPh sb="21" eb="23">
      <t>ジコウ</t>
    </rPh>
    <rPh sb="23" eb="25">
      <t>ツウチ</t>
    </rPh>
    <rPh sb="27" eb="29">
      <t>サンショウ</t>
    </rPh>
    <phoneticPr fontId="13"/>
  </si>
  <si>
    <t>２　加算部分１</t>
    <rPh sb="2" eb="4">
      <t>カサン</t>
    </rPh>
    <rPh sb="4" eb="6">
      <t>ブブン</t>
    </rPh>
    <phoneticPr fontId="13"/>
  </si>
  <si>
    <t>付内閣府子ども・子育て本部統括官、文部科学省初等中等教育局長、厚生労働省</t>
    <phoneticPr fontId="13"/>
  </si>
  <si>
    <t>算定に関する基準等の制定に伴う実施上の留意事項について」（平成28年8月23日</t>
    <phoneticPr fontId="13"/>
  </si>
  <si>
    <t>※　常勤以外の保育従事者の常勤換算方法は「特定教育・保育等に要する費用の額の</t>
    <rPh sb="2" eb="6">
      <t>ジョウキンイガイ</t>
    </rPh>
    <rPh sb="7" eb="9">
      <t>ホイク</t>
    </rPh>
    <rPh sb="9" eb="12">
      <t>ジュウジシャ</t>
    </rPh>
    <rPh sb="13" eb="15">
      <t>ジョウキン</t>
    </rPh>
    <rPh sb="15" eb="17">
      <t>カンサン</t>
    </rPh>
    <rPh sb="17" eb="19">
      <t>ホウホウ</t>
    </rPh>
    <phoneticPr fontId="13"/>
  </si>
  <si>
    <t>※　園長を除く</t>
    <rPh sb="2" eb="4">
      <t>エンチョウ</t>
    </rPh>
    <rPh sb="5" eb="6">
      <t>ノゾ</t>
    </rPh>
    <phoneticPr fontId="13"/>
  </si>
  <si>
    <t>　　すので、月ごとの収入額の試算に適します。</t>
    <phoneticPr fontId="13"/>
  </si>
  <si>
    <t>　　した場合、入力した人数全てが在籍しているものとして公定価格収入を算定しま</t>
    <rPh sb="4" eb="6">
      <t>バアイ</t>
    </rPh>
    <rPh sb="7" eb="9">
      <t>ニュウリョク</t>
    </rPh>
    <rPh sb="11" eb="13">
      <t>ニンズウ</t>
    </rPh>
    <rPh sb="13" eb="14">
      <t>スベ</t>
    </rPh>
    <phoneticPr fontId="13"/>
  </si>
  <si>
    <t>　　公定価格収入を算定しますので、年額の試算に適します。また、「なし」を選択</t>
    <rPh sb="17" eb="19">
      <t>ネンガク</t>
    </rPh>
    <rPh sb="20" eb="22">
      <t>シサン</t>
    </rPh>
    <rPh sb="23" eb="24">
      <t>テキ</t>
    </rPh>
    <rPh sb="36" eb="38">
      <t>センタク</t>
    </rPh>
    <phoneticPr fontId="13"/>
  </si>
  <si>
    <t>　　人数（小数点以下切上げ）が１年間にわたって継続して在籍するものと仮定して</t>
    <rPh sb="23" eb="25">
      <t>ケイゾク</t>
    </rPh>
    <phoneticPr fontId="13"/>
  </si>
  <si>
    <t>※４　「あり」を選択し、年度末時点で在籍する人数を入力することで、その半分の</t>
    <rPh sb="8" eb="10">
      <t>センタク</t>
    </rPh>
    <rPh sb="18" eb="20">
      <t>ザイセキ</t>
    </rPh>
    <rPh sb="22" eb="24">
      <t>ニンズウ</t>
    </rPh>
    <rPh sb="25" eb="27">
      <t>ニュウリョク</t>
    </rPh>
    <phoneticPr fontId="13"/>
  </si>
  <si>
    <t>※３　当該年度中に満３歳に達することにより幼稚園に入園する幼児。</t>
    <rPh sb="3" eb="5">
      <t>トウガイ</t>
    </rPh>
    <rPh sb="5" eb="7">
      <t>ネンド</t>
    </rPh>
    <rPh sb="7" eb="8">
      <t>チュウ</t>
    </rPh>
    <rPh sb="9" eb="10">
      <t>マン</t>
    </rPh>
    <rPh sb="11" eb="12">
      <t>サイ</t>
    </rPh>
    <rPh sb="13" eb="14">
      <t>タッ</t>
    </rPh>
    <rPh sb="21" eb="24">
      <t>ヨウチエン</t>
    </rPh>
    <rPh sb="25" eb="27">
      <t>ニュウエン</t>
    </rPh>
    <rPh sb="29" eb="31">
      <t>ヨウジ</t>
    </rPh>
    <phoneticPr fontId="13"/>
  </si>
  <si>
    <t>※２　年度の初日の前日における満年齢。満３歳児に該当する者を除く。</t>
    <rPh sb="3" eb="5">
      <t>ネンド</t>
    </rPh>
    <rPh sb="6" eb="8">
      <t>ショニチ</t>
    </rPh>
    <rPh sb="9" eb="11">
      <t>ゼンジツ</t>
    </rPh>
    <rPh sb="15" eb="18">
      <t>マンネンレイ</t>
    </rPh>
    <rPh sb="19" eb="20">
      <t>マン</t>
    </rPh>
    <rPh sb="21" eb="23">
      <t>サイジ</t>
    </rPh>
    <rPh sb="24" eb="26">
      <t>ガイトウ</t>
    </rPh>
    <rPh sb="28" eb="29">
      <t>モノ</t>
    </rPh>
    <rPh sb="30" eb="31">
      <t>ノゾ</t>
    </rPh>
    <phoneticPr fontId="13"/>
  </si>
  <si>
    <t>※１　年度の初日の前日における満年齢。</t>
    <phoneticPr fontId="13"/>
  </si>
  <si>
    <t>↑自動計算</t>
    <rPh sb="1" eb="3">
      <t>ジドウ</t>
    </rPh>
    <rPh sb="3" eb="5">
      <t>ケイサン</t>
    </rPh>
    <phoneticPr fontId="13"/>
  </si>
  <si>
    <r>
      <t>満3歳児</t>
    </r>
    <r>
      <rPr>
        <vertAlign val="superscript"/>
        <sz val="10"/>
        <rFont val="HGｺﾞｼｯｸM"/>
        <family val="3"/>
        <charset val="128"/>
      </rPr>
      <t>※３</t>
    </r>
    <rPh sb="0" eb="1">
      <t>マン</t>
    </rPh>
    <rPh sb="2" eb="4">
      <t>サイジ</t>
    </rPh>
    <phoneticPr fontId="13"/>
  </si>
  <si>
    <r>
      <t>３歳児</t>
    </r>
    <r>
      <rPr>
        <vertAlign val="superscript"/>
        <sz val="11"/>
        <rFont val="HGｺﾞｼｯｸM"/>
        <family val="3"/>
        <charset val="128"/>
      </rPr>
      <t>※２</t>
    </r>
    <rPh sb="1" eb="3">
      <t>サイジ</t>
    </rPh>
    <phoneticPr fontId="13"/>
  </si>
  <si>
    <r>
      <t>４歳児</t>
    </r>
    <r>
      <rPr>
        <vertAlign val="superscript"/>
        <sz val="11"/>
        <rFont val="HGｺﾞｼｯｸM"/>
        <family val="3"/>
        <charset val="128"/>
      </rPr>
      <t>※１</t>
    </r>
    <rPh sb="1" eb="3">
      <t>サイジ</t>
    </rPh>
    <phoneticPr fontId="13"/>
  </si>
  <si>
    <r>
      <t>1/2計算</t>
    </r>
    <r>
      <rPr>
        <vertAlign val="superscript"/>
        <sz val="11"/>
        <rFont val="HGｺﾞｼｯｸM"/>
        <family val="3"/>
        <charset val="128"/>
      </rPr>
      <t>※４</t>
    </r>
    <rPh sb="3" eb="5">
      <t>ケイサン</t>
    </rPh>
    <phoneticPr fontId="13"/>
  </si>
  <si>
    <r>
      <t>５歳児</t>
    </r>
    <r>
      <rPr>
        <vertAlign val="superscript"/>
        <sz val="11"/>
        <rFont val="HGｺﾞｼｯｸM"/>
        <family val="3"/>
        <charset val="128"/>
      </rPr>
      <t>※１</t>
    </r>
    <rPh sb="1" eb="3">
      <t>サイジ</t>
    </rPh>
    <phoneticPr fontId="13"/>
  </si>
  <si>
    <t>満３歳児を</t>
    <rPh sb="0" eb="1">
      <t>マン</t>
    </rPh>
    <rPh sb="2" eb="4">
      <t>サイジ</t>
    </rPh>
    <phoneticPr fontId="13"/>
  </si>
  <si>
    <t>合計園児数</t>
    <rPh sb="0" eb="2">
      <t>ゴウケイ</t>
    </rPh>
    <rPh sb="2" eb="5">
      <t>エンジスウ</t>
    </rPh>
    <phoneticPr fontId="13"/>
  </si>
  <si>
    <t>年間在籍換算人数</t>
    <rPh sb="0" eb="2">
      <t>ネンカン</t>
    </rPh>
    <rPh sb="2" eb="4">
      <t>ザイセキ</t>
    </rPh>
    <rPh sb="4" eb="6">
      <t>カンサン</t>
    </rPh>
    <rPh sb="6" eb="8">
      <t>ニンズウ</t>
    </rPh>
    <phoneticPr fontId="13"/>
  </si>
  <si>
    <t>在籍園児数</t>
    <rPh sb="0" eb="2">
      <t>ザイセキ</t>
    </rPh>
    <rPh sb="2" eb="4">
      <t>エンジ</t>
    </rPh>
    <rPh sb="4" eb="5">
      <t>カズ</t>
    </rPh>
    <phoneticPr fontId="13"/>
  </si>
  <si>
    <t>年齢</t>
    <rPh sb="0" eb="2">
      <t>ネンレイ</t>
    </rPh>
    <phoneticPr fontId="13"/>
  </si>
  <si>
    <t>　（３）在籍園児数を年齢別に入力</t>
    <rPh sb="4" eb="6">
      <t>ザイセキ</t>
    </rPh>
    <rPh sb="6" eb="9">
      <t>エンジスウ</t>
    </rPh>
    <rPh sb="13" eb="14">
      <t>クベツ</t>
    </rPh>
    <rPh sb="14" eb="16">
      <t>ニュウリョク</t>
    </rPh>
    <phoneticPr fontId="13"/>
  </si>
  <si>
    <t>　（２）施設の利用定員数を入力</t>
    <rPh sb="4" eb="6">
      <t>シセツ</t>
    </rPh>
    <rPh sb="7" eb="9">
      <t>リヨウ</t>
    </rPh>
    <rPh sb="9" eb="12">
      <t>テイインスウ</t>
    </rPh>
    <rPh sb="10" eb="11">
      <t>セッテイ</t>
    </rPh>
    <rPh sb="13" eb="15">
      <t>ニュウリョク</t>
    </rPh>
    <phoneticPr fontId="13"/>
  </si>
  <si>
    <t>地域区分</t>
    <rPh sb="0" eb="2">
      <t>チイキ</t>
    </rPh>
    <rPh sb="2" eb="4">
      <t>クブン</t>
    </rPh>
    <phoneticPr fontId="13"/>
  </si>
  <si>
    <t>千代田区</t>
  </si>
  <si>
    <t>市区町村</t>
    <rPh sb="0" eb="2">
      <t>シク</t>
    </rPh>
    <rPh sb="2" eb="4">
      <t>チョウソン</t>
    </rPh>
    <phoneticPr fontId="13"/>
  </si>
  <si>
    <t>東京都</t>
    <rPh sb="0" eb="3">
      <t>トウキョウト</t>
    </rPh>
    <phoneticPr fontId="13"/>
  </si>
  <si>
    <t>都道府県</t>
    <rPh sb="0" eb="4">
      <t>トドウフケン</t>
    </rPh>
    <phoneticPr fontId="13"/>
  </si>
  <si>
    <t>　（１）施設所在地を選択</t>
    <rPh sb="4" eb="6">
      <t>シセツ</t>
    </rPh>
    <rPh sb="6" eb="9">
      <t>ショザイチ</t>
    </rPh>
    <rPh sb="10" eb="12">
      <t>センタク</t>
    </rPh>
    <phoneticPr fontId="13"/>
  </si>
  <si>
    <t>１　基本情報</t>
    <rPh sb="2" eb="4">
      <t>キホン</t>
    </rPh>
    <rPh sb="4" eb="6">
      <t>ジョウホウ</t>
    </rPh>
    <phoneticPr fontId="13"/>
  </si>
  <si>
    <t>数字を入力</t>
    <rPh sb="0" eb="2">
      <t>スウジ</t>
    </rPh>
    <rPh sb="3" eb="5">
      <t>ニュウリョク</t>
    </rPh>
    <phoneticPr fontId="13"/>
  </si>
  <si>
    <t>・青色のセルは直接数字を入力（０以上の整数）</t>
    <rPh sb="1" eb="3">
      <t>アオイロ</t>
    </rPh>
    <rPh sb="7" eb="9">
      <t>チョクセツ</t>
    </rPh>
    <rPh sb="9" eb="11">
      <t>スウジ</t>
    </rPh>
    <rPh sb="12" eb="14">
      <t>ニュウリョク</t>
    </rPh>
    <rPh sb="16" eb="18">
      <t>イジョウ</t>
    </rPh>
    <rPh sb="19" eb="21">
      <t>セイスウ</t>
    </rPh>
    <phoneticPr fontId="13"/>
  </si>
  <si>
    <t>リストから選択</t>
    <rPh sb="5" eb="7">
      <t>センタク</t>
    </rPh>
    <phoneticPr fontId="13"/>
  </si>
  <si>
    <t>・赤色のセルはドロップダウンリストから該当する選択肢を選ぶ</t>
    <rPh sb="1" eb="3">
      <t>アカイロ</t>
    </rPh>
    <rPh sb="19" eb="21">
      <t>ガイトウ</t>
    </rPh>
    <rPh sb="23" eb="26">
      <t>センタクシ</t>
    </rPh>
    <rPh sb="27" eb="28">
      <t>エラ</t>
    </rPh>
    <phoneticPr fontId="13"/>
  </si>
  <si>
    <t>　</t>
    <phoneticPr fontId="13"/>
  </si>
  <si>
    <t>○入力方法</t>
    <rPh sb="1" eb="3">
      <t>ニュウリョク</t>
    </rPh>
    <rPh sb="3" eb="5">
      <t>ホウホウ</t>
    </rPh>
    <phoneticPr fontId="13"/>
  </si>
  <si>
    <r>
      <t>幼稚園の公定価格試算</t>
    </r>
    <r>
      <rPr>
        <sz val="16"/>
        <rFont val="ＤＨＰ特太ゴシック体"/>
        <family val="3"/>
        <charset val="128"/>
      </rPr>
      <t/>
    </r>
    <rPh sb="0" eb="3">
      <t>ヨウチエン</t>
    </rPh>
    <rPh sb="4" eb="6">
      <t>コウテイ</t>
    </rPh>
    <rPh sb="6" eb="8">
      <t>カカク</t>
    </rPh>
    <rPh sb="8" eb="10">
      <t>シサン</t>
    </rPh>
    <phoneticPr fontId="13"/>
  </si>
  <si>
    <t>○補正</t>
    <rPh sb="1" eb="3">
      <t>ホセイ</t>
    </rPh>
    <phoneticPr fontId="13"/>
  </si>
  <si>
    <t>○当初</t>
    <rPh sb="1" eb="3">
      <t>トウショ</t>
    </rPh>
    <phoneticPr fontId="13"/>
  </si>
  <si>
    <t>施設合計計算</t>
    <rPh sb="0" eb="2">
      <t>シセツ</t>
    </rPh>
    <rPh sb="2" eb="4">
      <t>ゴウケイ</t>
    </rPh>
    <rPh sb="4" eb="6">
      <t>ケイサン</t>
    </rPh>
    <phoneticPr fontId="13"/>
  </si>
  <si>
    <t>↑</t>
    <phoneticPr fontId="13"/>
  </si>
  <si>
    <t>合計</t>
    <rPh sb="0" eb="2">
      <t>ゴウケイ</t>
    </rPh>
    <phoneticPr fontId="13"/>
  </si>
  <si>
    <t>月額合計（３月）</t>
    <rPh sb="0" eb="2">
      <t>ゲツガク</t>
    </rPh>
    <rPh sb="2" eb="4">
      <t>ゴウケイ</t>
    </rPh>
    <rPh sb="6" eb="7">
      <t>ガツ</t>
    </rPh>
    <phoneticPr fontId="13"/>
  </si>
  <si>
    <t>月額総額（３月以外）</t>
    <rPh sb="0" eb="2">
      <t>ゲツガク</t>
    </rPh>
    <rPh sb="2" eb="4">
      <t>ソウガク</t>
    </rPh>
    <rPh sb="6" eb="7">
      <t>ガツ</t>
    </rPh>
    <rPh sb="7" eb="9">
      <t>イガイ</t>
    </rPh>
    <phoneticPr fontId="13"/>
  </si>
  <si>
    <t>c=a×11+b</t>
    <phoneticPr fontId="13"/>
  </si>
  <si>
    <t>単価（年額分）（＝３月単価の内数）</t>
    <rPh sb="0" eb="2">
      <t>タンカ</t>
    </rPh>
    <rPh sb="3" eb="5">
      <t>ネンガク</t>
    </rPh>
    <rPh sb="5" eb="6">
      <t>ブン</t>
    </rPh>
    <rPh sb="10" eb="11">
      <t>ガツ</t>
    </rPh>
    <rPh sb="11" eb="13">
      <t>タンカ</t>
    </rPh>
    <rPh sb="14" eb="16">
      <t>ウチスウ</t>
    </rPh>
    <phoneticPr fontId="13"/>
  </si>
  <si>
    <t>b'</t>
    <phoneticPr fontId="13"/>
  </si>
  <si>
    <t>３月分単価</t>
    <rPh sb="1" eb="3">
      <t>ガツブン</t>
    </rPh>
    <rPh sb="3" eb="5">
      <t>タンカ</t>
    </rPh>
    <phoneticPr fontId="13"/>
  </si>
  <si>
    <t>b</t>
    <phoneticPr fontId="13"/>
  </si>
  <si>
    <t>４～２月分単価</t>
    <rPh sb="3" eb="5">
      <t>ガツブン</t>
    </rPh>
    <rPh sb="5" eb="7">
      <t>タンカ</t>
    </rPh>
    <phoneticPr fontId="13"/>
  </si>
  <si>
    <t>a</t>
    <phoneticPr fontId="13"/>
  </si>
  <si>
    <t>処遇改善等加算Ⅱ</t>
    <phoneticPr fontId="13"/>
  </si>
  <si>
    <r>
      <rPr>
        <sz val="11"/>
        <rFont val="ＭＳ Ｐゴシック"/>
        <family val="3"/>
        <charset val="128"/>
      </rPr>
      <t>特定加算部分</t>
    </r>
    <rPh sb="0" eb="2">
      <t>トクテイ</t>
    </rPh>
    <rPh sb="2" eb="4">
      <t>カサン</t>
    </rPh>
    <rPh sb="4" eb="6">
      <t>ブブン</t>
    </rPh>
    <phoneticPr fontId="13"/>
  </si>
  <si>
    <t>処遇改善等加算Ⅰ</t>
    <phoneticPr fontId="13"/>
  </si>
  <si>
    <t>処遇改善等加算Ⅰ</t>
    <phoneticPr fontId="13"/>
  </si>
  <si>
    <t>H28年度新規</t>
    <rPh sb="3" eb="5">
      <t>ネンド</t>
    </rPh>
    <rPh sb="5" eb="7">
      <t>シンキ</t>
    </rPh>
    <phoneticPr fontId="13"/>
  </si>
  <si>
    <t>H30年度新規</t>
    <rPh sb="3" eb="5">
      <t>ネンド</t>
    </rPh>
    <rPh sb="5" eb="7">
      <t>シンキ</t>
    </rPh>
    <phoneticPr fontId="13"/>
  </si>
  <si>
    <t>処遇改善等加算Ⅰ</t>
    <phoneticPr fontId="13"/>
  </si>
  <si>
    <r>
      <rPr>
        <sz val="11"/>
        <rFont val="HGｺﾞｼｯｸM"/>
        <family val="3"/>
        <charset val="128"/>
      </rPr>
      <t>主幹教諭等専任加算</t>
    </r>
    <rPh sb="4" eb="5">
      <t>トウ</t>
    </rPh>
    <phoneticPr fontId="13"/>
  </si>
  <si>
    <r>
      <rPr>
        <sz val="11"/>
        <rFont val="HGｺﾞｼｯｸM"/>
        <family val="3"/>
        <charset val="128"/>
      </rPr>
      <t>加算部分２</t>
    </r>
    <rPh sb="0" eb="4">
      <t>カサンブブン</t>
    </rPh>
    <phoneticPr fontId="13"/>
  </si>
  <si>
    <t>基本額
＋処遇改善等加算Ⅰ</t>
    <rPh sb="0" eb="3">
      <t>キホンガク</t>
    </rPh>
    <phoneticPr fontId="13"/>
  </si>
  <si>
    <r>
      <rPr>
        <sz val="11"/>
        <rFont val="HGｺﾞｼｯｸM"/>
        <family val="3"/>
        <charset val="128"/>
      </rPr>
      <t>外部監査費
加算</t>
    </r>
  </si>
  <si>
    <r>
      <rPr>
        <sz val="11"/>
        <rFont val="HGｺﾞｼｯｸM"/>
        <family val="3"/>
        <charset val="128"/>
      </rPr>
      <t>通園送迎加算</t>
    </r>
  </si>
  <si>
    <t>チーム保育教諭等数を選択。H２８年度の上限：利用定員４５人以下は１人、４６人以上１５０人以下は２人、１５１人以上２４０人以下は３人、２４１認以上２７０人以下は３．５人、２７１人以上３００人以下は５人、３０１人以上４５０人以下は６人、４５１人以上は８人。</t>
    <rPh sb="3" eb="5">
      <t>ホイク</t>
    </rPh>
    <rPh sb="5" eb="8">
      <t>キョウユナド</t>
    </rPh>
    <rPh sb="8" eb="9">
      <t>カズ</t>
    </rPh>
    <rPh sb="10" eb="12">
      <t>センタク</t>
    </rPh>
    <rPh sb="16" eb="18">
      <t>ネンド</t>
    </rPh>
    <rPh sb="19" eb="21">
      <t>ジョウゲン</t>
    </rPh>
    <rPh sb="22" eb="24">
      <t>リヨウ</t>
    </rPh>
    <rPh sb="24" eb="26">
      <t>テイイン</t>
    </rPh>
    <rPh sb="28" eb="31">
      <t>ニンイカ</t>
    </rPh>
    <rPh sb="33" eb="34">
      <t>ニン</t>
    </rPh>
    <rPh sb="37" eb="40">
      <t>ニンイジョウ</t>
    </rPh>
    <rPh sb="43" eb="46">
      <t>ニンイカ</t>
    </rPh>
    <rPh sb="48" eb="49">
      <t>ニン</t>
    </rPh>
    <rPh sb="53" eb="56">
      <t>ニンイジョウ</t>
    </rPh>
    <rPh sb="59" eb="62">
      <t>ニンイカ</t>
    </rPh>
    <rPh sb="64" eb="65">
      <t>ニン</t>
    </rPh>
    <rPh sb="69" eb="70">
      <t>ニン</t>
    </rPh>
    <rPh sb="70" eb="72">
      <t>イジョウ</t>
    </rPh>
    <rPh sb="124" eb="125">
      <t>ニン</t>
    </rPh>
    <phoneticPr fontId="13"/>
  </si>
  <si>
    <r>
      <rPr>
        <sz val="11"/>
        <rFont val="HGｺﾞｼｯｸM"/>
        <family val="3"/>
        <charset val="128"/>
      </rPr>
      <t>満３歳児対応教諭配置加算</t>
    </r>
  </si>
  <si>
    <t>処遇改善等加算Ⅰ</t>
    <phoneticPr fontId="13"/>
  </si>
  <si>
    <r>
      <rPr>
        <sz val="11"/>
        <rFont val="HGｺﾞｼｯｸM"/>
        <family val="3"/>
        <charset val="128"/>
      </rPr>
      <t>３歳児配置改善加算</t>
    </r>
  </si>
  <si>
    <t>処遇改善等加算Ⅰ</t>
    <phoneticPr fontId="13"/>
  </si>
  <si>
    <r>
      <rPr>
        <sz val="11"/>
        <rFont val="HGｺﾞｼｯｸM"/>
        <family val="3"/>
        <charset val="128"/>
      </rPr>
      <t>副園長・教頭設置加算</t>
    </r>
  </si>
  <si>
    <r>
      <rPr>
        <sz val="11"/>
        <rFont val="HGｺﾞｼｯｸM"/>
        <family val="3"/>
        <charset val="128"/>
      </rPr>
      <t>加算部分１</t>
    </r>
    <rPh sb="0" eb="4">
      <t>カサンブブン</t>
    </rPh>
    <phoneticPr fontId="13"/>
  </si>
  <si>
    <r>
      <rPr>
        <sz val="11"/>
        <rFont val="HGｺﾞｼｯｸM"/>
        <family val="3"/>
        <charset val="128"/>
      </rPr>
      <t>基本分単価</t>
    </r>
    <rPh sb="0" eb="3">
      <t>キホンブン</t>
    </rPh>
    <rPh sb="3" eb="5">
      <t>タンカ</t>
    </rPh>
    <phoneticPr fontId="13"/>
  </si>
  <si>
    <t>補正予算対応用フラグ。</t>
    <phoneticPr fontId="13"/>
  </si>
  <si>
    <t>○単価</t>
    <rPh sb="1" eb="3">
      <t>タンカ</t>
    </rPh>
    <phoneticPr fontId="13"/>
  </si>
  <si>
    <t>補正</t>
    <rPh sb="0" eb="2">
      <t>ホセイ</t>
    </rPh>
    <phoneticPr fontId="13"/>
  </si>
  <si>
    <t>当初</t>
    <rPh sb="0" eb="2">
      <t>トウショ</t>
    </rPh>
    <phoneticPr fontId="13"/>
  </si>
  <si>
    <t>人数B</t>
    <rPh sb="0" eb="2">
      <t>ニンズウ</t>
    </rPh>
    <phoneticPr fontId="13"/>
  </si>
  <si>
    <t>人数A</t>
    <rPh sb="0" eb="2">
      <t>ニンズウ</t>
    </rPh>
    <phoneticPr fontId="13"/>
  </si>
  <si>
    <t>加算対象人数の基礎となる職員数</t>
    <phoneticPr fontId="13"/>
  </si>
  <si>
    <t>○処遇改善等加算Ⅱ</t>
    <rPh sb="1" eb="3">
      <t>ショグウ</t>
    </rPh>
    <rPh sb="3" eb="5">
      <t>カイゼン</t>
    </rPh>
    <rPh sb="5" eb="6">
      <t>トウ</t>
    </rPh>
    <rPh sb="6" eb="8">
      <t>カサン</t>
    </rPh>
    <phoneticPr fontId="13"/>
  </si>
  <si>
    <t>チーム保育加配上限数</t>
    <rPh sb="3" eb="5">
      <t>ホイク</t>
    </rPh>
    <rPh sb="5" eb="7">
      <t>カハイ</t>
    </rPh>
    <rPh sb="7" eb="9">
      <t>ジョウゲン</t>
    </rPh>
    <rPh sb="9" eb="10">
      <t>スウ</t>
    </rPh>
    <phoneticPr fontId="13"/>
  </si>
  <si>
    <t>W</t>
    <phoneticPr fontId="13"/>
  </si>
  <si>
    <t>V</t>
    <phoneticPr fontId="13"/>
  </si>
  <si>
    <t>↓処遇改善加算Ⅱ用３歳児加算・満３歳児加算フラグ</t>
    <rPh sb="1" eb="3">
      <t>ショグウ</t>
    </rPh>
    <rPh sb="3" eb="5">
      <t>カイゼン</t>
    </rPh>
    <rPh sb="5" eb="7">
      <t>カサン</t>
    </rPh>
    <rPh sb="8" eb="9">
      <t>ヨウ</t>
    </rPh>
    <rPh sb="10" eb="11">
      <t>サイ</t>
    </rPh>
    <rPh sb="11" eb="12">
      <t>ジ</t>
    </rPh>
    <rPh sb="12" eb="14">
      <t>カサン</t>
    </rPh>
    <rPh sb="15" eb="16">
      <t>マン</t>
    </rPh>
    <rPh sb="17" eb="18">
      <t>サイ</t>
    </rPh>
    <rPh sb="18" eb="19">
      <t>ジ</t>
    </rPh>
    <rPh sb="19" eb="21">
      <t>カサン</t>
    </rPh>
    <phoneticPr fontId="13"/>
  </si>
  <si>
    <t>加算率（補正後）D9と同じ</t>
    <rPh sb="0" eb="2">
      <t>カサン</t>
    </rPh>
    <rPh sb="2" eb="3">
      <t>リツ</t>
    </rPh>
    <rPh sb="4" eb="7">
      <t>ホセイゴ</t>
    </rPh>
    <rPh sb="11" eb="12">
      <t>オナ</t>
    </rPh>
    <phoneticPr fontId="13"/>
  </si>
  <si>
    <t xml:space="preserve"> 1年未満</t>
    <rPh sb="2" eb="3">
      <t>ネン</t>
    </rPh>
    <rPh sb="3" eb="5">
      <t>ミマン</t>
    </rPh>
    <phoneticPr fontId="13"/>
  </si>
  <si>
    <t xml:space="preserve"> 1年以上 2年未満</t>
    <rPh sb="2" eb="3">
      <t>ネン</t>
    </rPh>
    <rPh sb="3" eb="5">
      <t>イジョウ</t>
    </rPh>
    <rPh sb="7" eb="8">
      <t>ネン</t>
    </rPh>
    <rPh sb="8" eb="10">
      <t>ミマン</t>
    </rPh>
    <phoneticPr fontId="13"/>
  </si>
  <si>
    <t xml:space="preserve"> 2年以上 3年未満</t>
    <rPh sb="2" eb="3">
      <t>ネン</t>
    </rPh>
    <rPh sb="3" eb="5">
      <t>イジョウ</t>
    </rPh>
    <rPh sb="7" eb="8">
      <t>ネン</t>
    </rPh>
    <rPh sb="8" eb="10">
      <t>ミマン</t>
    </rPh>
    <phoneticPr fontId="13"/>
  </si>
  <si>
    <t xml:space="preserve"> 3年以上 4年未満</t>
    <rPh sb="2" eb="3">
      <t>ネン</t>
    </rPh>
    <rPh sb="3" eb="5">
      <t>イジョウ</t>
    </rPh>
    <rPh sb="7" eb="8">
      <t>ネン</t>
    </rPh>
    <rPh sb="8" eb="10">
      <t>ミマン</t>
    </rPh>
    <phoneticPr fontId="13"/>
  </si>
  <si>
    <t xml:space="preserve"> 4年以上 5年未満</t>
    <rPh sb="2" eb="3">
      <t>ネン</t>
    </rPh>
    <rPh sb="3" eb="5">
      <t>イジョウ</t>
    </rPh>
    <rPh sb="7" eb="8">
      <t>ネン</t>
    </rPh>
    <rPh sb="8" eb="10">
      <t>ミマン</t>
    </rPh>
    <phoneticPr fontId="13"/>
  </si>
  <si>
    <t>その他地域</t>
    <rPh sb="2" eb="3">
      <t>タ</t>
    </rPh>
    <rPh sb="3" eb="5">
      <t>チイキ</t>
    </rPh>
    <phoneticPr fontId="13"/>
  </si>
  <si>
    <t xml:space="preserve"> 5年以上 6年未満</t>
    <rPh sb="2" eb="3">
      <t>ネン</t>
    </rPh>
    <rPh sb="3" eb="5">
      <t>イジョウ</t>
    </rPh>
    <rPh sb="7" eb="8">
      <t>ネン</t>
    </rPh>
    <rPh sb="8" eb="10">
      <t>ミマン</t>
    </rPh>
    <phoneticPr fontId="13"/>
  </si>
  <si>
    <r>
      <t>3</t>
    </r>
    <r>
      <rPr>
        <sz val="11"/>
        <color indexed="8"/>
        <rFont val="ＭＳ Ｐゴシック"/>
        <family val="3"/>
        <charset val="128"/>
      </rPr>
      <t>/100地域</t>
    </r>
    <rPh sb="5" eb="7">
      <t>チイキ</t>
    </rPh>
    <phoneticPr fontId="13"/>
  </si>
  <si>
    <t xml:space="preserve"> 6年以上 7年未満</t>
    <rPh sb="2" eb="3">
      <t>ネン</t>
    </rPh>
    <rPh sb="3" eb="5">
      <t>イジョウ</t>
    </rPh>
    <rPh sb="7" eb="8">
      <t>ネン</t>
    </rPh>
    <rPh sb="8" eb="10">
      <t>ミマン</t>
    </rPh>
    <phoneticPr fontId="13"/>
  </si>
  <si>
    <t>5日</t>
    <rPh sb="1" eb="2">
      <t>ニチ</t>
    </rPh>
    <phoneticPr fontId="13"/>
  </si>
  <si>
    <r>
      <t>6/100</t>
    </r>
    <r>
      <rPr>
        <sz val="11"/>
        <color indexed="8"/>
        <rFont val="ＭＳ Ｐゴシック"/>
        <family val="3"/>
        <charset val="128"/>
      </rPr>
      <t>地域</t>
    </r>
    <phoneticPr fontId="13"/>
  </si>
  <si>
    <t xml:space="preserve"> 7年以上 8年未満</t>
    <rPh sb="2" eb="3">
      <t>ネン</t>
    </rPh>
    <rPh sb="3" eb="5">
      <t>イジョウ</t>
    </rPh>
    <rPh sb="7" eb="8">
      <t>ネン</t>
    </rPh>
    <rPh sb="8" eb="10">
      <t>ミマン</t>
    </rPh>
    <phoneticPr fontId="13"/>
  </si>
  <si>
    <t>その他の地域</t>
    <phoneticPr fontId="13"/>
  </si>
  <si>
    <t>4日</t>
    <rPh sb="1" eb="2">
      <t>ニチ</t>
    </rPh>
    <phoneticPr fontId="13"/>
  </si>
  <si>
    <r>
      <t>10/100</t>
    </r>
    <r>
      <rPr>
        <sz val="11"/>
        <color indexed="8"/>
        <rFont val="ＭＳ Ｐゴシック"/>
        <family val="3"/>
        <charset val="128"/>
      </rPr>
      <t>地域</t>
    </r>
    <phoneticPr fontId="13"/>
  </si>
  <si>
    <t xml:space="preserve"> 8年以上 9年未満</t>
    <rPh sb="2" eb="3">
      <t>ネン</t>
    </rPh>
    <rPh sb="3" eb="5">
      <t>イジョウ</t>
    </rPh>
    <rPh sb="7" eb="8">
      <t>ネン</t>
    </rPh>
    <rPh sb="8" eb="10">
      <t>ミマン</t>
    </rPh>
    <phoneticPr fontId="13"/>
  </si>
  <si>
    <t>４級地</t>
    <rPh sb="1" eb="3">
      <t>キュウチ</t>
    </rPh>
    <phoneticPr fontId="13"/>
  </si>
  <si>
    <t>3日</t>
    <rPh sb="1" eb="2">
      <t>ニチ</t>
    </rPh>
    <phoneticPr fontId="13"/>
  </si>
  <si>
    <r>
      <t>12/100</t>
    </r>
    <r>
      <rPr>
        <sz val="11"/>
        <color indexed="8"/>
        <rFont val="ＭＳ Ｐゴシック"/>
        <family val="3"/>
        <charset val="128"/>
      </rPr>
      <t>地域</t>
    </r>
    <phoneticPr fontId="13"/>
  </si>
  <si>
    <r>
      <t>12/100</t>
    </r>
    <r>
      <rPr>
        <sz val="11"/>
        <color indexed="8"/>
        <rFont val="ＭＳ Ｐゴシック"/>
        <family val="3"/>
        <charset val="128"/>
      </rPr>
      <t>地域</t>
    </r>
    <phoneticPr fontId="13"/>
  </si>
  <si>
    <t>あり</t>
    <phoneticPr fontId="13"/>
  </si>
  <si>
    <t>あり</t>
    <phoneticPr fontId="13"/>
  </si>
  <si>
    <t xml:space="preserve"> 9年以上10年未満</t>
    <rPh sb="2" eb="3">
      <t>ネン</t>
    </rPh>
    <rPh sb="3" eb="5">
      <t>イジョウ</t>
    </rPh>
    <rPh sb="7" eb="8">
      <t>ネン</t>
    </rPh>
    <rPh sb="8" eb="10">
      <t>ミマン</t>
    </rPh>
    <phoneticPr fontId="13"/>
  </si>
  <si>
    <t>３級地</t>
    <rPh sb="1" eb="3">
      <t>キュウチ</t>
    </rPh>
    <phoneticPr fontId="13"/>
  </si>
  <si>
    <t>2日</t>
    <rPh sb="1" eb="2">
      <t>ニチ</t>
    </rPh>
    <phoneticPr fontId="13"/>
  </si>
  <si>
    <r>
      <t>15</t>
    </r>
    <r>
      <rPr>
        <sz val="11"/>
        <color indexed="8"/>
        <rFont val="ＭＳ Ｐゴシック"/>
        <family val="3"/>
        <charset val="128"/>
      </rPr>
      <t>/100地域</t>
    </r>
    <rPh sb="6" eb="8">
      <t>チイキ</t>
    </rPh>
    <phoneticPr fontId="13"/>
  </si>
  <si>
    <t>なし</t>
    <phoneticPr fontId="13"/>
  </si>
  <si>
    <t>なし</t>
    <phoneticPr fontId="13"/>
  </si>
  <si>
    <t>10年以上11年未満</t>
    <rPh sb="2" eb="3">
      <t>ネン</t>
    </rPh>
    <rPh sb="3" eb="5">
      <t>イジョウ</t>
    </rPh>
    <rPh sb="7" eb="8">
      <t>ネン</t>
    </rPh>
    <rPh sb="8" eb="10">
      <t>ミマン</t>
    </rPh>
    <phoneticPr fontId="13"/>
  </si>
  <si>
    <t>２級地</t>
    <rPh sb="1" eb="3">
      <t>キュウチ</t>
    </rPh>
    <phoneticPr fontId="13"/>
  </si>
  <si>
    <t>1日</t>
    <rPh sb="1" eb="2">
      <t>ニチ</t>
    </rPh>
    <phoneticPr fontId="13"/>
  </si>
  <si>
    <r>
      <t>16</t>
    </r>
    <r>
      <rPr>
        <sz val="11"/>
        <color indexed="8"/>
        <rFont val="ＭＳ Ｐゴシック"/>
        <family val="3"/>
        <charset val="128"/>
      </rPr>
      <t>/100地域</t>
    </r>
    <rPh sb="6" eb="8">
      <t>チイキ</t>
    </rPh>
    <phoneticPr fontId="13"/>
  </si>
  <si>
    <t>１級地</t>
    <rPh sb="1" eb="3">
      <t>キュウチ</t>
    </rPh>
    <phoneticPr fontId="13"/>
  </si>
  <si>
    <r>
      <t>20</t>
    </r>
    <r>
      <rPr>
        <sz val="11"/>
        <color indexed="8"/>
        <rFont val="ＭＳ Ｐゴシック"/>
        <family val="3"/>
        <charset val="128"/>
      </rPr>
      <t>/100地域</t>
    </r>
    <rPh sb="6" eb="8">
      <t>チイキ</t>
    </rPh>
    <phoneticPr fontId="13"/>
  </si>
  <si>
    <t>有無2</t>
    <rPh sb="0" eb="2">
      <t>ウム</t>
    </rPh>
    <phoneticPr fontId="13"/>
  </si>
  <si>
    <t>キャリアパス要件分</t>
    <rPh sb="6" eb="8">
      <t>ヨウケン</t>
    </rPh>
    <rPh sb="8" eb="9">
      <t>ブン</t>
    </rPh>
    <phoneticPr fontId="13"/>
  </si>
  <si>
    <t>処遇改善</t>
    <rPh sb="0" eb="2">
      <t>ショグウ</t>
    </rPh>
    <rPh sb="2" eb="4">
      <t>カイゼン</t>
    </rPh>
    <phoneticPr fontId="13"/>
  </si>
  <si>
    <t>チーム保育上限番号</t>
    <rPh sb="3" eb="5">
      <t>ホイク</t>
    </rPh>
    <rPh sb="5" eb="7">
      <t>ジョウゲン</t>
    </rPh>
    <rPh sb="7" eb="9">
      <t>バンゴウ</t>
    </rPh>
    <phoneticPr fontId="13"/>
  </si>
  <si>
    <t>チーム保育教員数上限</t>
    <rPh sb="3" eb="5">
      <t>ホイク</t>
    </rPh>
    <rPh sb="5" eb="8">
      <t>キョウインスウ</t>
    </rPh>
    <rPh sb="8" eb="10">
      <t>ジョウゲン</t>
    </rPh>
    <phoneticPr fontId="13"/>
  </si>
  <si>
    <t>チーム保育教員数</t>
    <rPh sb="3" eb="5">
      <t>ホイク</t>
    </rPh>
    <rPh sb="5" eb="8">
      <t>キョウインスウ</t>
    </rPh>
    <phoneticPr fontId="13"/>
  </si>
  <si>
    <t>冷暖房費加算用地域区分</t>
    <rPh sb="0" eb="3">
      <t>レイダンボウ</t>
    </rPh>
    <rPh sb="3" eb="4">
      <t>ヒ</t>
    </rPh>
    <rPh sb="4" eb="6">
      <t>カサン</t>
    </rPh>
    <rPh sb="6" eb="7">
      <t>ヨウ</t>
    </rPh>
    <rPh sb="7" eb="9">
      <t>チイキ</t>
    </rPh>
    <rPh sb="9" eb="11">
      <t>クブン</t>
    </rPh>
    <phoneticPr fontId="13"/>
  </si>
  <si>
    <t>給食週当たり実施日数</t>
    <rPh sb="0" eb="2">
      <t>キュウショク</t>
    </rPh>
    <rPh sb="2" eb="3">
      <t>シュウ</t>
    </rPh>
    <rPh sb="3" eb="4">
      <t>ア</t>
    </rPh>
    <rPh sb="6" eb="8">
      <t>ジッシ</t>
    </rPh>
    <rPh sb="8" eb="10">
      <t>ニッスウ</t>
    </rPh>
    <phoneticPr fontId="13"/>
  </si>
  <si>
    <t>質改善</t>
    <rPh sb="0" eb="1">
      <t>シツ</t>
    </rPh>
    <rPh sb="1" eb="3">
      <t>カイゼン</t>
    </rPh>
    <phoneticPr fontId="13"/>
  </si>
  <si>
    <t>有無</t>
    <rPh sb="0" eb="2">
      <t>ウム</t>
    </rPh>
    <phoneticPr fontId="13"/>
  </si>
  <si>
    <t>幼稚園</t>
    <rPh sb="0" eb="3">
      <t>ヨウチエン</t>
    </rPh>
    <phoneticPr fontId="13"/>
  </si>
  <si>
    <t>保育所</t>
    <rPh sb="0" eb="3">
      <t>ホイクショ</t>
    </rPh>
    <phoneticPr fontId="13"/>
  </si>
  <si>
    <t>地域区分</t>
    <rPh sb="0" eb="2">
      <t>チイキ</t>
    </rPh>
    <rPh sb="2" eb="4">
      <t>クブン</t>
    </rPh>
    <phoneticPr fontId="13"/>
  </si>
  <si>
    <t>番号</t>
    <rPh sb="0" eb="2">
      <t>バンゴウ</t>
    </rPh>
    <phoneticPr fontId="13"/>
  </si>
  <si>
    <t>処遇改善等加算</t>
    <rPh sb="0" eb="2">
      <t>ショグウ</t>
    </rPh>
    <rPh sb="2" eb="4">
      <t>カイゼン</t>
    </rPh>
    <rPh sb="4" eb="5">
      <t>トウ</t>
    </rPh>
    <rPh sb="5" eb="7">
      <t>カサン</t>
    </rPh>
    <phoneticPr fontId="13"/>
  </si>
  <si>
    <t>定員区分</t>
    <rPh sb="0" eb="2">
      <t>テイイン</t>
    </rPh>
    <rPh sb="2" eb="4">
      <t>クブン</t>
    </rPh>
    <phoneticPr fontId="13"/>
  </si>
  <si>
    <t>Ver.3.1.4 処遇改善等加算Ⅱの人数A、人数Bの計算式を修正</t>
    <rPh sb="10" eb="12">
      <t>ショグウ</t>
    </rPh>
    <rPh sb="12" eb="14">
      <t>カイゼン</t>
    </rPh>
    <rPh sb="14" eb="15">
      <t>トウ</t>
    </rPh>
    <rPh sb="15" eb="17">
      <t>カサン</t>
    </rPh>
    <rPh sb="19" eb="21">
      <t>ニンズウ</t>
    </rPh>
    <rPh sb="23" eb="25">
      <t>ニンズウ</t>
    </rPh>
    <rPh sb="27" eb="30">
      <t>ケイサンシキ</t>
    </rPh>
    <rPh sb="31" eb="33">
      <t>シュウセイ</t>
    </rPh>
    <phoneticPr fontId="13"/>
  </si>
  <si>
    <t>2018.1.16</t>
    <phoneticPr fontId="13"/>
  </si>
  <si>
    <t>処遇改善等加算Ⅱの人数A、人数Bの計算式を修正</t>
    <rPh sb="9" eb="11">
      <t>ニンズウ</t>
    </rPh>
    <rPh sb="13" eb="15">
      <t>ニンズウ</t>
    </rPh>
    <rPh sb="17" eb="20">
      <t>ケイサンシキ</t>
    </rPh>
    <rPh sb="21" eb="23">
      <t>シュウセイ</t>
    </rPh>
    <phoneticPr fontId="13"/>
  </si>
  <si>
    <t>一部の市町村で自動計算が正しく表示されない事象を修正</t>
    <phoneticPr fontId="13"/>
  </si>
  <si>
    <t>Ver.3.1.3 29年度版留意事項通知が発出されたことに伴う注書き修正</t>
    <rPh sb="12" eb="14">
      <t>ネンド</t>
    </rPh>
    <rPh sb="14" eb="15">
      <t>バン</t>
    </rPh>
    <rPh sb="15" eb="17">
      <t>リュウイ</t>
    </rPh>
    <rPh sb="17" eb="19">
      <t>ジコウ</t>
    </rPh>
    <rPh sb="19" eb="21">
      <t>ツウチ</t>
    </rPh>
    <rPh sb="22" eb="24">
      <t>ハッシュツ</t>
    </rPh>
    <rPh sb="30" eb="31">
      <t>トモナ</t>
    </rPh>
    <rPh sb="32" eb="33">
      <t>チュウ</t>
    </rPh>
    <rPh sb="33" eb="34">
      <t>ガ</t>
    </rPh>
    <rPh sb="35" eb="37">
      <t>シュウセイ</t>
    </rPh>
    <phoneticPr fontId="13"/>
  </si>
  <si>
    <t>2017.11.10</t>
    <phoneticPr fontId="13"/>
  </si>
  <si>
    <t>３歳児、満３歳児の３月分単価の計算式を修正</t>
    <rPh sb="1" eb="2">
      <t>サイ</t>
    </rPh>
    <rPh sb="2" eb="3">
      <t>ジ</t>
    </rPh>
    <rPh sb="4" eb="5">
      <t>マン</t>
    </rPh>
    <rPh sb="6" eb="8">
      <t>サイジ</t>
    </rPh>
    <rPh sb="10" eb="12">
      <t>ガツブン</t>
    </rPh>
    <rPh sb="12" eb="14">
      <t>タンカ</t>
    </rPh>
    <rPh sb="15" eb="18">
      <t>ケイサンシキ</t>
    </rPh>
    <rPh sb="19" eb="21">
      <t>シュウセイ</t>
    </rPh>
    <phoneticPr fontId="13"/>
  </si>
  <si>
    <t>Ver.3.1.2 処遇改善等加算Ⅰのキャリアパス要件を修正</t>
    <rPh sb="10" eb="12">
      <t>ショグウ</t>
    </rPh>
    <rPh sb="12" eb="14">
      <t>カイゼン</t>
    </rPh>
    <rPh sb="14" eb="15">
      <t>トウ</t>
    </rPh>
    <rPh sb="15" eb="17">
      <t>カサン</t>
    </rPh>
    <rPh sb="25" eb="27">
      <t>ヨウケン</t>
    </rPh>
    <rPh sb="28" eb="30">
      <t>シュウセイ</t>
    </rPh>
    <phoneticPr fontId="13"/>
  </si>
  <si>
    <t>2017.8.3</t>
    <phoneticPr fontId="13"/>
  </si>
  <si>
    <t>Ver.3.1.1 処遇改善等加算Ⅱの計算式を修正</t>
    <rPh sb="10" eb="25">
      <t>ショグウカイゼントウカサン２ノケイサンシキヲシュウセイ</t>
    </rPh>
    <phoneticPr fontId="13"/>
  </si>
  <si>
    <t>2017.7.24</t>
    <phoneticPr fontId="13"/>
  </si>
  <si>
    <t>チーム保育加算の端数処理を修正</t>
    <phoneticPr fontId="13"/>
  </si>
  <si>
    <t>Ver.3.1.0 をリリース（平成２９年度用）</t>
    <rPh sb="16" eb="18">
      <t>ヘイセイ</t>
    </rPh>
    <rPh sb="20" eb="22">
      <t>ネンド</t>
    </rPh>
    <rPh sb="22" eb="23">
      <t>ヨウ</t>
    </rPh>
    <phoneticPr fontId="13"/>
  </si>
  <si>
    <t>2017.7.18</t>
    <phoneticPr fontId="13"/>
  </si>
  <si>
    <t>処遇改善等加算のキャリアパス要件を修正</t>
    <rPh sb="0" eb="2">
      <t>ショグウ</t>
    </rPh>
    <rPh sb="2" eb="4">
      <t>カイゼン</t>
    </rPh>
    <rPh sb="4" eb="5">
      <t>トウ</t>
    </rPh>
    <rPh sb="5" eb="7">
      <t>カサン</t>
    </rPh>
    <rPh sb="14" eb="16">
      <t>ヨウケン</t>
    </rPh>
    <rPh sb="17" eb="19">
      <t>シュウセイ</t>
    </rPh>
    <phoneticPr fontId="13"/>
  </si>
  <si>
    <t>Ver.3.0.6 チーム保育加算の加配可能人数を修正</t>
    <rPh sb="13" eb="15">
      <t>ホイク</t>
    </rPh>
    <rPh sb="15" eb="17">
      <t>カサン</t>
    </rPh>
    <rPh sb="18" eb="20">
      <t>カハイ</t>
    </rPh>
    <rPh sb="20" eb="22">
      <t>カノウ</t>
    </rPh>
    <rPh sb="22" eb="24">
      <t>ニンズウ</t>
    </rPh>
    <phoneticPr fontId="13"/>
  </si>
  <si>
    <t>2016.10.13</t>
    <phoneticPr fontId="13"/>
  </si>
  <si>
    <t>Ver.3.0.5 各項目の処遇改善等加算に係る計算式を修正</t>
    <phoneticPr fontId="13"/>
  </si>
  <si>
    <t>2016.9.15</t>
    <phoneticPr fontId="13"/>
  </si>
  <si>
    <t>28年度版留意事項通知が発出されたことに伴う注書き修正</t>
    <rPh sb="2" eb="4">
      <t>ネンド</t>
    </rPh>
    <rPh sb="4" eb="5">
      <t>バン</t>
    </rPh>
    <rPh sb="5" eb="7">
      <t>リュウイ</t>
    </rPh>
    <rPh sb="7" eb="9">
      <t>ジコウ</t>
    </rPh>
    <rPh sb="9" eb="11">
      <t>ツウチ</t>
    </rPh>
    <rPh sb="12" eb="14">
      <t>ハッシュツ</t>
    </rPh>
    <rPh sb="20" eb="21">
      <t>トモナ</t>
    </rPh>
    <rPh sb="22" eb="23">
      <t>チュウ</t>
    </rPh>
    <rPh sb="23" eb="24">
      <t>ガ</t>
    </rPh>
    <rPh sb="25" eb="27">
      <t>シュウセイ</t>
    </rPh>
    <phoneticPr fontId="13"/>
  </si>
  <si>
    <t>Ver.3.0.4 処遇改善等加算の入力欄を入力シートに移動</t>
    <rPh sb="10" eb="12">
      <t>ショグウ</t>
    </rPh>
    <rPh sb="12" eb="14">
      <t>カイゼン</t>
    </rPh>
    <rPh sb="14" eb="15">
      <t>トウ</t>
    </rPh>
    <rPh sb="15" eb="17">
      <t>カサン</t>
    </rPh>
    <rPh sb="18" eb="20">
      <t>ニュウリョク</t>
    </rPh>
    <rPh sb="20" eb="21">
      <t>ラン</t>
    </rPh>
    <rPh sb="22" eb="24">
      <t>ニュウリョク</t>
    </rPh>
    <rPh sb="28" eb="30">
      <t>イドウ</t>
    </rPh>
    <phoneticPr fontId="13"/>
  </si>
  <si>
    <t>2016.9.12</t>
    <phoneticPr fontId="13"/>
  </si>
  <si>
    <t>Ver.3.0.3 指導充実加配加算と事務負担対応加算の説明を記入</t>
    <rPh sb="10" eb="12">
      <t>シドウ</t>
    </rPh>
    <rPh sb="12" eb="14">
      <t>ジュウジツ</t>
    </rPh>
    <rPh sb="14" eb="16">
      <t>カハイ</t>
    </rPh>
    <rPh sb="16" eb="18">
      <t>カサン</t>
    </rPh>
    <rPh sb="19" eb="21">
      <t>ジム</t>
    </rPh>
    <rPh sb="21" eb="23">
      <t>フタン</t>
    </rPh>
    <rPh sb="23" eb="25">
      <t>タイオウ</t>
    </rPh>
    <rPh sb="25" eb="27">
      <t>カサン</t>
    </rPh>
    <rPh sb="28" eb="30">
      <t>セツメイ</t>
    </rPh>
    <rPh sb="31" eb="33">
      <t>キニュウ</t>
    </rPh>
    <phoneticPr fontId="13"/>
  </si>
  <si>
    <t>2016.3.30</t>
    <phoneticPr fontId="13"/>
  </si>
  <si>
    <t>Ver.3.0.2 １号認定の合計額に係る計算式を修正</t>
    <rPh sb="11" eb="12">
      <t>ゴウ</t>
    </rPh>
    <rPh sb="12" eb="14">
      <t>ニンテイ</t>
    </rPh>
    <rPh sb="15" eb="18">
      <t>ゴウケイガク</t>
    </rPh>
    <rPh sb="19" eb="20">
      <t>カカ</t>
    </rPh>
    <rPh sb="21" eb="24">
      <t>ケイサンシキ</t>
    </rPh>
    <rPh sb="25" eb="27">
      <t>シュウセイ</t>
    </rPh>
    <phoneticPr fontId="13"/>
  </si>
  <si>
    <t>2016.3.7</t>
    <phoneticPr fontId="13"/>
  </si>
  <si>
    <t>Ver.3.0.0 をリリース（平成２８年度用）</t>
    <rPh sb="16" eb="18">
      <t>ヘイセイ</t>
    </rPh>
    <rPh sb="20" eb="23">
      <t>ネンドヨウ</t>
    </rPh>
    <phoneticPr fontId="13"/>
  </si>
  <si>
    <t>2016.2.22</t>
    <phoneticPr fontId="13"/>
  </si>
  <si>
    <t>Ver.1.1.0　職員配置に係る自動計算機能を追加ほか</t>
    <rPh sb="10" eb="12">
      <t>ショクイン</t>
    </rPh>
    <rPh sb="12" eb="14">
      <t>ハイチ</t>
    </rPh>
    <rPh sb="15" eb="16">
      <t>カカ</t>
    </rPh>
    <rPh sb="17" eb="19">
      <t>ジドウ</t>
    </rPh>
    <rPh sb="19" eb="21">
      <t>ケイサン</t>
    </rPh>
    <rPh sb="21" eb="23">
      <t>キノウ</t>
    </rPh>
    <rPh sb="24" eb="26">
      <t>ツイカ</t>
    </rPh>
    <phoneticPr fontId="13"/>
  </si>
  <si>
    <t>2014.8.5</t>
    <phoneticPr fontId="13"/>
  </si>
  <si>
    <t>Ver.1.0.1　入力シートの一部表記を修正</t>
    <rPh sb="10" eb="12">
      <t>ニュウリョク</t>
    </rPh>
    <rPh sb="18" eb="20">
      <t>ヒョウキ</t>
    </rPh>
    <phoneticPr fontId="13"/>
  </si>
  <si>
    <t>2014.6.18</t>
    <phoneticPr fontId="13"/>
  </si>
  <si>
    <t>Ver.1.0.0 をリリース</t>
    <phoneticPr fontId="13"/>
  </si>
  <si>
    <t>2014.6.6</t>
    <phoneticPr fontId="13"/>
  </si>
  <si>
    <t>○バージョン情報</t>
    <rPh sb="6" eb="8">
      <t>ジョウホウ</t>
    </rPh>
    <phoneticPr fontId="1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</si>
  <si>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</si>
  <si>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</si>
  <si>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</si>
  <si>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</si>
  <si>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</si>
  <si>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</si>
  <si>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</si>
  <si>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</si>
  <si>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</si>
  <si>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</si>
  <si>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</si>
  <si>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</si>
  <si>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</si>
  <si>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</si>
  <si>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</si>
  <si>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</si>
  <si>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池田町</t>
  </si>
  <si>
    <t>幕別町</t>
  </si>
  <si>
    <t>広尾町</t>
  </si>
  <si>
    <t>大樹町</t>
  </si>
  <si>
    <t>更別村</t>
  </si>
  <si>
    <t>中札内村</t>
  </si>
  <si>
    <t>芽室町</t>
  </si>
  <si>
    <t>清水町</t>
  </si>
  <si>
    <t>新得町</t>
  </si>
  <si>
    <t>鹿追町</t>
  </si>
  <si>
    <t>上士幌町</t>
  </si>
  <si>
    <t>士幌町</t>
  </si>
  <si>
    <t>音更町</t>
  </si>
  <si>
    <t>新ひだか町</t>
  </si>
  <si>
    <t>えりも町</t>
  </si>
  <si>
    <t>様似町</t>
  </si>
  <si>
    <t>浦河町</t>
  </si>
  <si>
    <t>新冠町</t>
  </si>
  <si>
    <t>平取町</t>
  </si>
  <si>
    <t>日高町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</si>
  <si>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</si>
  <si>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</si>
  <si>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</si>
  <si>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</si>
  <si>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</si>
  <si>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</si>
  <si>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</si>
  <si>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</si>
  <si>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</si>
  <si>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</si>
  <si>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</si>
  <si>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</si>
  <si>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</si>
  <si>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</si>
  <si>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</si>
  <si>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</si>
  <si>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</si>
  <si>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</si>
  <si>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</si>
  <si>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</si>
  <si>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</si>
  <si>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</si>
  <si>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</si>
  <si>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</si>
  <si>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</si>
  <si>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</si>
  <si>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</si>
  <si>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</si>
  <si>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</si>
  <si>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</si>
  <si>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</si>
  <si>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</si>
  <si>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</si>
  <si>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</si>
  <si>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</si>
  <si>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</si>
  <si>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</si>
  <si>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</si>
  <si>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</si>
  <si>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</si>
  <si>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</si>
  <si>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</si>
  <si>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</si>
  <si>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</si>
  <si>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</si>
  <si>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</si>
  <si>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</si>
  <si>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</si>
  <si>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</si>
  <si>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</si>
  <si>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</si>
  <si>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</si>
  <si>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</si>
  <si>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</si>
  <si>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</si>
  <si>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</si>
  <si>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</si>
  <si>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</si>
  <si>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</si>
  <si>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</si>
  <si>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</si>
  <si>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</si>
  <si>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</si>
  <si>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</si>
  <si>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</si>
  <si>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</si>
  <si>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栄村</t>
  </si>
  <si>
    <t>長沼町</t>
  </si>
  <si>
    <t>飯綱町</t>
  </si>
  <si>
    <t>由仁町</t>
  </si>
  <si>
    <t>小川村</t>
  </si>
  <si>
    <t>上砂川町</t>
  </si>
  <si>
    <t>信濃町</t>
  </si>
  <si>
    <t>奈井江町</t>
  </si>
  <si>
    <t>野沢温泉村</t>
  </si>
  <si>
    <t>南幌町</t>
  </si>
  <si>
    <t>木島平村</t>
  </si>
  <si>
    <t>赤井川村</t>
  </si>
  <si>
    <t>山ノ内町</t>
  </si>
  <si>
    <t>余市町</t>
  </si>
  <si>
    <t>高山村</t>
  </si>
  <si>
    <t>仁木町</t>
  </si>
  <si>
    <t>小布施町</t>
  </si>
  <si>
    <t>古平町</t>
  </si>
  <si>
    <t>坂城町</t>
  </si>
  <si>
    <t>積丹町</t>
  </si>
  <si>
    <t>小谷村</t>
  </si>
  <si>
    <t>神恵内村</t>
  </si>
  <si>
    <t>白馬村</t>
  </si>
  <si>
    <t>泊村</t>
  </si>
  <si>
    <t>松川村</t>
  </si>
  <si>
    <t>岩内町</t>
  </si>
  <si>
    <t>共和町</t>
  </si>
  <si>
    <t>筑北村</t>
  </si>
  <si>
    <t>松伏町</t>
  </si>
  <si>
    <t>倶知安町</t>
  </si>
  <si>
    <t>朝日村</t>
  </si>
  <si>
    <t>小笠原村</t>
  </si>
  <si>
    <t>杉戸町</t>
  </si>
  <si>
    <t>京極町</t>
  </si>
  <si>
    <t>山形村</t>
  </si>
  <si>
    <t>青ヶ島村</t>
  </si>
  <si>
    <t>宮代町</t>
  </si>
  <si>
    <t>喜茂別町</t>
  </si>
  <si>
    <t>築上町</t>
  </si>
  <si>
    <t>生坂村</t>
  </si>
  <si>
    <t>八丈町</t>
  </si>
  <si>
    <t>寄居町</t>
  </si>
  <si>
    <t>留寿都村</t>
  </si>
  <si>
    <t>上毛町</t>
  </si>
  <si>
    <t>麻績村</t>
  </si>
  <si>
    <t>御蔵島村</t>
  </si>
  <si>
    <t>上里町</t>
  </si>
  <si>
    <t>飯舘村</t>
  </si>
  <si>
    <t>真狩村</t>
  </si>
  <si>
    <t>吉富町</t>
  </si>
  <si>
    <t>木曽町</t>
  </si>
  <si>
    <t>三宅村</t>
  </si>
  <si>
    <t>神川町</t>
  </si>
  <si>
    <t>新地町</t>
  </si>
  <si>
    <t>ニセコ町</t>
  </si>
  <si>
    <t>みやこ町</t>
  </si>
  <si>
    <t>大桑村</t>
  </si>
  <si>
    <t>神津島村</t>
  </si>
  <si>
    <t>美里町</t>
  </si>
  <si>
    <t>葛尾村</t>
  </si>
  <si>
    <t>蘭越町</t>
  </si>
  <si>
    <t>苅田町</t>
  </si>
  <si>
    <t>王滝村</t>
  </si>
  <si>
    <t>新島村</t>
  </si>
  <si>
    <t>東秩父村</t>
  </si>
  <si>
    <t>浪江町</t>
  </si>
  <si>
    <t>黒松内町</t>
  </si>
  <si>
    <t>福智町</t>
  </si>
  <si>
    <t>木祖村</t>
  </si>
  <si>
    <t>利島村</t>
  </si>
  <si>
    <t>小鹿野町</t>
  </si>
  <si>
    <t>双葉町</t>
  </si>
  <si>
    <t>寿都町</t>
  </si>
  <si>
    <t>赤村</t>
  </si>
  <si>
    <t>豊根村</t>
  </si>
  <si>
    <t>南木曽町</t>
  </si>
  <si>
    <t>大島町</t>
  </si>
  <si>
    <t>鋸南町</t>
  </si>
  <si>
    <t>長瀞町</t>
  </si>
  <si>
    <t>大熊町</t>
  </si>
  <si>
    <t>島牧村</t>
  </si>
  <si>
    <t>大任町</t>
  </si>
  <si>
    <t>東栄町</t>
  </si>
  <si>
    <t>上松町</t>
  </si>
  <si>
    <t>奥多摩町</t>
  </si>
  <si>
    <t>御宿町</t>
  </si>
  <si>
    <t>皆野町</t>
  </si>
  <si>
    <t>川内村</t>
  </si>
  <si>
    <t>せたな町</t>
  </si>
  <si>
    <t>川崎町</t>
  </si>
  <si>
    <t>設楽町</t>
  </si>
  <si>
    <t>大鹿村</t>
  </si>
  <si>
    <t>檜原村</t>
  </si>
  <si>
    <t>大多喜町</t>
    <phoneticPr fontId="13"/>
  </si>
  <si>
    <t>横瀬町</t>
  </si>
  <si>
    <t>富岡町</t>
  </si>
  <si>
    <t>今金町</t>
  </si>
  <si>
    <t>糸田町</t>
  </si>
  <si>
    <t>幸田町</t>
  </si>
  <si>
    <t>豊丘村</t>
  </si>
  <si>
    <t>日の出町</t>
  </si>
  <si>
    <t>長南町</t>
  </si>
  <si>
    <t>ときがわ町</t>
  </si>
  <si>
    <t>楢葉町</t>
  </si>
  <si>
    <t>奥尻町</t>
  </si>
  <si>
    <t>添田町</t>
  </si>
  <si>
    <t>武豊町</t>
  </si>
  <si>
    <t>喬木村</t>
  </si>
  <si>
    <t>瑞穂町</t>
  </si>
  <si>
    <t>長柄町</t>
  </si>
  <si>
    <t>鳩山町</t>
  </si>
  <si>
    <t>広野町</t>
  </si>
  <si>
    <t>乙部町</t>
  </si>
  <si>
    <t>香春町</t>
  </si>
  <si>
    <t>美浜町</t>
  </si>
  <si>
    <t>泰阜村</t>
  </si>
  <si>
    <t>西東京市</t>
  </si>
  <si>
    <t>白子町</t>
  </si>
  <si>
    <t>吉見町</t>
  </si>
  <si>
    <t>小野町</t>
  </si>
  <si>
    <t>厚沢部町</t>
  </si>
  <si>
    <t>広川町</t>
  </si>
  <si>
    <t>南知多町</t>
  </si>
  <si>
    <t>天龍村</t>
  </si>
  <si>
    <t>あきる野市</t>
  </si>
  <si>
    <t>長生村</t>
  </si>
  <si>
    <t>川島町</t>
  </si>
  <si>
    <t>三春町</t>
  </si>
  <si>
    <t>上ノ国町</t>
  </si>
  <si>
    <t>大木町</t>
  </si>
  <si>
    <t>東浦町</t>
  </si>
  <si>
    <t>売木村</t>
  </si>
  <si>
    <t>羽村市</t>
  </si>
  <si>
    <t>睦沢町</t>
  </si>
  <si>
    <t>小川町</t>
  </si>
  <si>
    <t>古殿町</t>
  </si>
  <si>
    <t>江差町</t>
  </si>
  <si>
    <t>大刀洗町</t>
  </si>
  <si>
    <t>阿久比町</t>
  </si>
  <si>
    <t>下條村</t>
  </si>
  <si>
    <t>稲城市</t>
  </si>
  <si>
    <t>一宮町</t>
  </si>
  <si>
    <t>嵐山町</t>
  </si>
  <si>
    <t>浅川町</t>
  </si>
  <si>
    <t>長万部町</t>
  </si>
  <si>
    <t>苓北町</t>
  </si>
  <si>
    <t>東峰村</t>
  </si>
  <si>
    <t>飛島村</t>
  </si>
  <si>
    <t>根羽村</t>
  </si>
  <si>
    <t>多摩市</t>
  </si>
  <si>
    <t>横芝光町</t>
  </si>
  <si>
    <t>滑川町</t>
  </si>
  <si>
    <t>平田村</t>
  </si>
  <si>
    <t>八雲町</t>
  </si>
  <si>
    <t>あさぎり町</t>
  </si>
  <si>
    <t>筑前町</t>
  </si>
  <si>
    <t>蟹江町</t>
  </si>
  <si>
    <t>平谷村</t>
  </si>
  <si>
    <t>武蔵村山市</t>
  </si>
  <si>
    <t>芝山町</t>
  </si>
  <si>
    <t>越生町</t>
  </si>
  <si>
    <t>利根町</t>
  </si>
  <si>
    <t>玉川村</t>
  </si>
  <si>
    <t>森町</t>
  </si>
  <si>
    <t>与論町</t>
  </si>
  <si>
    <t>球磨村</t>
  </si>
  <si>
    <t>桂川町</t>
  </si>
  <si>
    <t>千早赤阪村</t>
  </si>
  <si>
    <t>大治町</t>
  </si>
  <si>
    <t>阿智村</t>
  </si>
  <si>
    <t>東久留米市</t>
  </si>
  <si>
    <t>九十九里町</t>
  </si>
  <si>
    <t>毛呂山町</t>
  </si>
  <si>
    <t>境町</t>
  </si>
  <si>
    <t>石川町</t>
  </si>
  <si>
    <t>鹿部町</t>
  </si>
  <si>
    <t>知名町</t>
  </si>
  <si>
    <t>山江村</t>
  </si>
  <si>
    <t>鞍手町</t>
  </si>
  <si>
    <t>河南町</t>
  </si>
  <si>
    <t>扶桑町</t>
  </si>
  <si>
    <t>白川村</t>
  </si>
  <si>
    <t>阿南町</t>
  </si>
  <si>
    <t>清瀬市</t>
  </si>
  <si>
    <t>東庄町</t>
  </si>
  <si>
    <t>三芳町</t>
  </si>
  <si>
    <t>五霞町</t>
  </si>
  <si>
    <t>鮫川村</t>
  </si>
  <si>
    <t>七飯町</t>
  </si>
  <si>
    <t>与那国町</t>
  </si>
  <si>
    <t>和泊町</t>
  </si>
  <si>
    <t>五木村</t>
  </si>
  <si>
    <t>小竹町</t>
  </si>
  <si>
    <t>新温泉町</t>
  </si>
  <si>
    <t>太子町</t>
  </si>
  <si>
    <t>大口町</t>
  </si>
  <si>
    <t>御嵩町</t>
  </si>
  <si>
    <t>高森町</t>
  </si>
  <si>
    <t>東大和市</t>
  </si>
  <si>
    <t>多古町</t>
  </si>
  <si>
    <t>伊奈町</t>
  </si>
  <si>
    <t>八千代町</t>
  </si>
  <si>
    <t>塙町</t>
  </si>
  <si>
    <t>木古内町</t>
  </si>
  <si>
    <t>竹富町</t>
  </si>
  <si>
    <t>伊仙町</t>
  </si>
  <si>
    <t>相良村</t>
  </si>
  <si>
    <t>遠賀町</t>
  </si>
  <si>
    <t>香美町</t>
  </si>
  <si>
    <t>岬町</t>
  </si>
  <si>
    <t>豊山町</t>
  </si>
  <si>
    <t>東白川村</t>
  </si>
  <si>
    <t>松川町</t>
  </si>
  <si>
    <t>狛江市</t>
  </si>
  <si>
    <t>神崎町</t>
  </si>
  <si>
    <t>白岡市</t>
    <rPh sb="0" eb="2">
      <t>シラオカ</t>
    </rPh>
    <rPh sb="2" eb="3">
      <t>シ</t>
    </rPh>
    <phoneticPr fontId="12"/>
  </si>
  <si>
    <t>河内町</t>
  </si>
  <si>
    <t>矢祭町</t>
  </si>
  <si>
    <t>新郷村</t>
  </si>
  <si>
    <t>知内町</t>
  </si>
  <si>
    <t>多良間村</t>
  </si>
  <si>
    <t>天城町</t>
  </si>
  <si>
    <t>水上村</t>
  </si>
  <si>
    <t>岡垣町</t>
  </si>
  <si>
    <t>東吉野村</t>
  </si>
  <si>
    <t>佐用町</t>
  </si>
  <si>
    <t>田尻町</t>
  </si>
  <si>
    <t>東郷町</t>
  </si>
  <si>
    <t>白川町</t>
  </si>
  <si>
    <t>宮田村</t>
  </si>
  <si>
    <t>福生市</t>
  </si>
  <si>
    <t>栄町</t>
  </si>
  <si>
    <t>ふじみ野市</t>
  </si>
  <si>
    <t>阿見町</t>
  </si>
  <si>
    <t>棚倉町</t>
  </si>
  <si>
    <t>階上町</t>
  </si>
  <si>
    <t>福島町</t>
  </si>
  <si>
    <t>八重瀬町</t>
  </si>
  <si>
    <t>徳之島町</t>
  </si>
  <si>
    <t>湯前町</t>
  </si>
  <si>
    <t>水巻町</t>
  </si>
  <si>
    <t>川上村</t>
  </si>
  <si>
    <t>上郡町</t>
  </si>
  <si>
    <t>熊取町</t>
  </si>
  <si>
    <t>長久手市</t>
  </si>
  <si>
    <t>八百津町</t>
  </si>
  <si>
    <t>中川村</t>
  </si>
  <si>
    <t>国立市</t>
  </si>
  <si>
    <t>酒々井町</t>
  </si>
  <si>
    <t>吉川市</t>
  </si>
  <si>
    <t>美浦村</t>
  </si>
  <si>
    <t>矢吹町</t>
  </si>
  <si>
    <t>南部町</t>
  </si>
  <si>
    <t>松前町</t>
  </si>
  <si>
    <t>久米島町</t>
  </si>
  <si>
    <t>喜界町</t>
  </si>
  <si>
    <t>多良木町</t>
  </si>
  <si>
    <t>芦屋町</t>
  </si>
  <si>
    <t>上北山村</t>
  </si>
  <si>
    <t>忠岡町</t>
  </si>
  <si>
    <t>あま市</t>
  </si>
  <si>
    <t>七宗町</t>
  </si>
  <si>
    <t>南箕輪村</t>
  </si>
  <si>
    <t>国分寺市</t>
  </si>
  <si>
    <t>大網白里市</t>
    <rPh sb="4" eb="5">
      <t>シ</t>
    </rPh>
    <phoneticPr fontId="12"/>
  </si>
  <si>
    <t>日高市</t>
  </si>
  <si>
    <t>大子町</t>
  </si>
  <si>
    <t>中島村</t>
  </si>
  <si>
    <t>田子町</t>
  </si>
  <si>
    <t>新篠津村</t>
  </si>
  <si>
    <t>伊是名村</t>
  </si>
  <si>
    <t>龍郷町</t>
  </si>
  <si>
    <t>錦町</t>
  </si>
  <si>
    <t>粕屋町</t>
  </si>
  <si>
    <t>下北山村</t>
  </si>
  <si>
    <t>神河町</t>
  </si>
  <si>
    <t>能勢町</t>
  </si>
  <si>
    <t>みよし市</t>
  </si>
  <si>
    <t>川辺町</t>
  </si>
  <si>
    <t>飯島町</t>
  </si>
  <si>
    <t>東村山市</t>
  </si>
  <si>
    <t>いすみ市</t>
  </si>
  <si>
    <t>鶴ヶ島市</t>
  </si>
  <si>
    <t>東海村</t>
  </si>
  <si>
    <t>泉崎村</t>
  </si>
  <si>
    <t>五戸町</t>
  </si>
  <si>
    <t>当別町</t>
  </si>
  <si>
    <t>伊平屋村</t>
  </si>
  <si>
    <t>瀬戸内町</t>
  </si>
  <si>
    <t>津奈木町</t>
  </si>
  <si>
    <t>久山町</t>
  </si>
  <si>
    <t>十津川村</t>
  </si>
  <si>
    <t>福崎町</t>
  </si>
  <si>
    <t>豊能町</t>
  </si>
  <si>
    <t>弥富市</t>
  </si>
  <si>
    <t>富加町</t>
  </si>
  <si>
    <t>箕輪町</t>
  </si>
  <si>
    <t>日野市</t>
  </si>
  <si>
    <t>山武市</t>
  </si>
  <si>
    <t>幸手市</t>
  </si>
  <si>
    <t>邑楽町</t>
  </si>
  <si>
    <t>城里町</t>
  </si>
  <si>
    <t>西郷村</t>
  </si>
  <si>
    <t>遊佐町</t>
  </si>
  <si>
    <t>南三陸町</t>
  </si>
  <si>
    <t>三戸町</t>
  </si>
  <si>
    <t>北斗市</t>
  </si>
  <si>
    <t>北大東村</t>
  </si>
  <si>
    <t>宇検村</t>
  </si>
  <si>
    <t>芦北町</t>
  </si>
  <si>
    <t>新宮町</t>
  </si>
  <si>
    <t>黒潮町</t>
  </si>
  <si>
    <t>野迫川村</t>
  </si>
  <si>
    <t>市川町</t>
  </si>
  <si>
    <t>島本町</t>
  </si>
  <si>
    <t>北名古屋市</t>
  </si>
  <si>
    <t>川根本町</t>
  </si>
  <si>
    <t>坂祝町</t>
  </si>
  <si>
    <t>辰野町</t>
  </si>
  <si>
    <t>小平市</t>
  </si>
  <si>
    <t>香取市</t>
  </si>
  <si>
    <t>坂戸市</t>
  </si>
  <si>
    <t>大泉町</t>
  </si>
  <si>
    <t>大洗町</t>
  </si>
  <si>
    <t>会津美里町</t>
  </si>
  <si>
    <t>庄内町</t>
  </si>
  <si>
    <t>女川町</t>
  </si>
  <si>
    <t>佐井村</t>
  </si>
  <si>
    <t>石狩市</t>
  </si>
  <si>
    <t>南大東村</t>
  </si>
  <si>
    <t>大和村</t>
  </si>
  <si>
    <t>氷川町</t>
  </si>
  <si>
    <t>須恵町</t>
    <rPh sb="0" eb="2">
      <t>スエ</t>
    </rPh>
    <rPh sb="2" eb="3">
      <t>マチ</t>
    </rPh>
    <phoneticPr fontId="13"/>
  </si>
  <si>
    <t>三原村</t>
  </si>
  <si>
    <t>天川村</t>
  </si>
  <si>
    <t>播磨町</t>
  </si>
  <si>
    <t>阪南市</t>
  </si>
  <si>
    <t>清須市</t>
  </si>
  <si>
    <t>吉田町</t>
  </si>
  <si>
    <t>北方町</t>
  </si>
  <si>
    <t>原村</t>
  </si>
  <si>
    <t>清川村</t>
  </si>
  <si>
    <t>小金井市</t>
  </si>
  <si>
    <t>匝瑳市</t>
  </si>
  <si>
    <t>蓮田市</t>
  </si>
  <si>
    <t>千代田町</t>
  </si>
  <si>
    <t>茨城町</t>
  </si>
  <si>
    <t>昭和村</t>
  </si>
  <si>
    <t>三川町</t>
  </si>
  <si>
    <t>一戸町</t>
  </si>
  <si>
    <t>風間浦村</t>
  </si>
  <si>
    <t>北広島市</t>
  </si>
  <si>
    <t>渡名喜村</t>
  </si>
  <si>
    <t>屋久島町</t>
  </si>
  <si>
    <t>山都町</t>
  </si>
  <si>
    <t>志免町</t>
  </si>
  <si>
    <t>大月町</t>
  </si>
  <si>
    <t>黒滝村</t>
  </si>
  <si>
    <t>稲美町</t>
  </si>
  <si>
    <t>大阪狭山市</t>
  </si>
  <si>
    <t>愛西市</t>
  </si>
  <si>
    <t>小山町</t>
  </si>
  <si>
    <t>富士見町</t>
  </si>
  <si>
    <t>愛川町</t>
  </si>
  <si>
    <t>町田市</t>
  </si>
  <si>
    <t>南房総市</t>
  </si>
  <si>
    <t>三郷市</t>
  </si>
  <si>
    <t>明和町</t>
  </si>
  <si>
    <t>小美玉市</t>
  </si>
  <si>
    <t>金山町</t>
  </si>
  <si>
    <t>飯豊町</t>
  </si>
  <si>
    <t>涌谷町</t>
  </si>
  <si>
    <t>洋野町</t>
  </si>
  <si>
    <t>東通村</t>
  </si>
  <si>
    <t>伊達市</t>
  </si>
  <si>
    <t>粟国村</t>
  </si>
  <si>
    <t>南種子町</t>
  </si>
  <si>
    <t>甲佐町</t>
  </si>
  <si>
    <t>篠栗町</t>
  </si>
  <si>
    <t>四万十町</t>
  </si>
  <si>
    <t>下市町</t>
  </si>
  <si>
    <t>多可町</t>
  </si>
  <si>
    <t>交野市</t>
  </si>
  <si>
    <t>田原市</t>
  </si>
  <si>
    <t>長泉町</t>
  </si>
  <si>
    <t>大野町</t>
  </si>
  <si>
    <t>下諏訪町</t>
  </si>
  <si>
    <t>湯河原町</t>
  </si>
  <si>
    <t>調布市</t>
  </si>
  <si>
    <t>富里市</t>
  </si>
  <si>
    <t>富士見市</t>
  </si>
  <si>
    <t>板倉町</t>
  </si>
  <si>
    <t>つくばみらい市</t>
  </si>
  <si>
    <t>三島町</t>
  </si>
  <si>
    <t>白鷹町</t>
  </si>
  <si>
    <t>加美町</t>
  </si>
  <si>
    <t>九戸村</t>
  </si>
  <si>
    <t>大間町</t>
  </si>
  <si>
    <t>恵庭市</t>
  </si>
  <si>
    <t>座間味村</t>
  </si>
  <si>
    <t>中種子町</t>
  </si>
  <si>
    <t>益城町</t>
  </si>
  <si>
    <t>宇美町</t>
  </si>
  <si>
    <t>津野町</t>
  </si>
  <si>
    <t>串本町</t>
  </si>
  <si>
    <t>大淀町</t>
  </si>
  <si>
    <t>猪名川町</t>
  </si>
  <si>
    <t>四條畷市</t>
    <phoneticPr fontId="13"/>
  </si>
  <si>
    <t>四條畷市</t>
    <phoneticPr fontId="13"/>
  </si>
  <si>
    <t>日進市</t>
  </si>
  <si>
    <t>揖斐川町</t>
  </si>
  <si>
    <t>長和町</t>
  </si>
  <si>
    <t>粟島浦村</t>
  </si>
  <si>
    <t>真鶴町</t>
  </si>
  <si>
    <t>昭島市</t>
  </si>
  <si>
    <t>白井市</t>
  </si>
  <si>
    <t>八潮市</t>
  </si>
  <si>
    <t>玉村町</t>
  </si>
  <si>
    <t>鉾田市</t>
  </si>
  <si>
    <t>柳津町</t>
  </si>
  <si>
    <t>小国町</t>
  </si>
  <si>
    <t>色麻町</t>
  </si>
  <si>
    <t>野田村</t>
  </si>
  <si>
    <t>おいらせ町</t>
  </si>
  <si>
    <t>登別市</t>
  </si>
  <si>
    <t>渡嘉敷村</t>
  </si>
  <si>
    <t>肝付町</t>
  </si>
  <si>
    <t>嘉島町</t>
  </si>
  <si>
    <t>那珂川町</t>
  </si>
  <si>
    <t>日高村</t>
  </si>
  <si>
    <t>北山村</t>
  </si>
  <si>
    <t>吉野町</t>
  </si>
  <si>
    <t>たつの市</t>
  </si>
  <si>
    <t>泉南市</t>
  </si>
  <si>
    <t>紀宝町</t>
  </si>
  <si>
    <t>豊明市</t>
  </si>
  <si>
    <t>函南町</t>
  </si>
  <si>
    <t>安八町</t>
  </si>
  <si>
    <t>青木村</t>
  </si>
  <si>
    <t>関川村</t>
  </si>
  <si>
    <t>箱根町</t>
  </si>
  <si>
    <t>府中市</t>
  </si>
  <si>
    <t>印西市</t>
  </si>
  <si>
    <t>北本市</t>
  </si>
  <si>
    <t>みなかみ町</t>
  </si>
  <si>
    <t>行方市</t>
  </si>
  <si>
    <t>湯川村</t>
  </si>
  <si>
    <t>川西町</t>
  </si>
  <si>
    <t>大衡村</t>
  </si>
  <si>
    <t>軽米町</t>
  </si>
  <si>
    <t>六ヶ所村</t>
  </si>
  <si>
    <t>富良野市</t>
  </si>
  <si>
    <t>南風原町</t>
  </si>
  <si>
    <t>南大隅町</t>
  </si>
  <si>
    <t>御船町</t>
  </si>
  <si>
    <t>糸島市</t>
  </si>
  <si>
    <t>梼原町</t>
  </si>
  <si>
    <t>古座川町</t>
  </si>
  <si>
    <t>河合町</t>
  </si>
  <si>
    <t>加東市</t>
  </si>
  <si>
    <t>東大阪市</t>
  </si>
  <si>
    <t>御浜町</t>
  </si>
  <si>
    <t>岩倉市</t>
  </si>
  <si>
    <t>西伊豆町</t>
  </si>
  <si>
    <t>輪之内町</t>
  </si>
  <si>
    <t>立科町</t>
  </si>
  <si>
    <t>刈羽村</t>
  </si>
  <si>
    <t>開成町</t>
  </si>
  <si>
    <t>青梅市</t>
  </si>
  <si>
    <t>八街市</t>
  </si>
  <si>
    <t>久喜市</t>
  </si>
  <si>
    <t>神栖市</t>
  </si>
  <si>
    <t>会津坂下町</t>
  </si>
  <si>
    <t>高畠町</t>
  </si>
  <si>
    <t>大郷町</t>
  </si>
  <si>
    <t>普代村</t>
  </si>
  <si>
    <t>東北町</t>
  </si>
  <si>
    <t>深川市</t>
  </si>
  <si>
    <t>与那原町</t>
  </si>
  <si>
    <t>錦江町</t>
  </si>
  <si>
    <t>南阿蘇村</t>
  </si>
  <si>
    <t>みやま市</t>
  </si>
  <si>
    <t>越知町</t>
  </si>
  <si>
    <t>吉備中央町</t>
  </si>
  <si>
    <t>太地町</t>
  </si>
  <si>
    <t>広陵町</t>
  </si>
  <si>
    <t>宍粟市</t>
  </si>
  <si>
    <t>藤井寺市</t>
  </si>
  <si>
    <t>紀北町</t>
  </si>
  <si>
    <t>高浜市</t>
  </si>
  <si>
    <t>松崎町</t>
  </si>
  <si>
    <t>神戸町</t>
  </si>
  <si>
    <t>御代田町</t>
  </si>
  <si>
    <t>丹波山村</t>
  </si>
  <si>
    <t>津南町</t>
  </si>
  <si>
    <t>山北町</t>
  </si>
  <si>
    <t>三鷹市</t>
  </si>
  <si>
    <t>袖ケ浦市</t>
    <phoneticPr fontId="13"/>
  </si>
  <si>
    <t>桶川市</t>
  </si>
  <si>
    <t>川場村</t>
  </si>
  <si>
    <t>桜川市</t>
  </si>
  <si>
    <t>猪苗代町</t>
  </si>
  <si>
    <t>戸沢村</t>
  </si>
  <si>
    <t>大和町</t>
  </si>
  <si>
    <t>田野畑村</t>
  </si>
  <si>
    <t>横浜町</t>
  </si>
  <si>
    <t>歌志内市</t>
  </si>
  <si>
    <t>西原町</t>
  </si>
  <si>
    <t>東串良町</t>
  </si>
  <si>
    <t>五ヶ瀬町</t>
  </si>
  <si>
    <t>西原村</t>
  </si>
  <si>
    <t>朝倉市</t>
  </si>
  <si>
    <t>佐川町</t>
  </si>
  <si>
    <t>美咲町</t>
  </si>
  <si>
    <t>那智勝浦町</t>
  </si>
  <si>
    <t>王寺町</t>
  </si>
  <si>
    <t>淡路市</t>
  </si>
  <si>
    <t>高石市</t>
  </si>
  <si>
    <t>与謝野町</t>
  </si>
  <si>
    <t>南伊勢町</t>
  </si>
  <si>
    <t>尾張旭市</t>
  </si>
  <si>
    <t>南伊豆町</t>
  </si>
  <si>
    <t>関ケ原町</t>
  </si>
  <si>
    <t>軽井沢町</t>
  </si>
  <si>
    <t>小菅村</t>
  </si>
  <si>
    <t>湯沢町</t>
  </si>
  <si>
    <t>松田町</t>
  </si>
  <si>
    <t>武蔵野市</t>
  </si>
  <si>
    <t>四街道市</t>
  </si>
  <si>
    <t>新座市</t>
  </si>
  <si>
    <t>片品村</t>
  </si>
  <si>
    <t>かすみがうら市</t>
  </si>
  <si>
    <t>磐梯町</t>
  </si>
  <si>
    <t>鮭川村</t>
  </si>
  <si>
    <t>利府町</t>
  </si>
  <si>
    <t>岩泉町</t>
  </si>
  <si>
    <t>六戸町</t>
  </si>
  <si>
    <t>砂川市</t>
  </si>
  <si>
    <t>中城村</t>
  </si>
  <si>
    <t>大崎町</t>
  </si>
  <si>
    <t>日之影町</t>
  </si>
  <si>
    <t>嘉麻市</t>
  </si>
  <si>
    <t>中土佐町</t>
  </si>
  <si>
    <t>久米南町</t>
  </si>
  <si>
    <t>すさみ町</t>
  </si>
  <si>
    <t>上牧町</t>
  </si>
  <si>
    <t>朝来市</t>
  </si>
  <si>
    <t>摂津市</t>
  </si>
  <si>
    <t>伊根町</t>
  </si>
  <si>
    <t>大紀町</t>
  </si>
  <si>
    <t>知立市</t>
  </si>
  <si>
    <t>河津町</t>
  </si>
  <si>
    <t>垂井町</t>
  </si>
  <si>
    <t>佐久穂町</t>
  </si>
  <si>
    <t>富士河口湖町</t>
  </si>
  <si>
    <t>出雲崎町</t>
  </si>
  <si>
    <t>大井町</t>
  </si>
  <si>
    <t>立川市</t>
  </si>
  <si>
    <t>浦安市</t>
  </si>
  <si>
    <t>和光市</t>
  </si>
  <si>
    <t>東吾妻町</t>
  </si>
  <si>
    <t>稲敷市</t>
  </si>
  <si>
    <t>西会津町</t>
  </si>
  <si>
    <t>大蔵村</t>
  </si>
  <si>
    <t>東成瀬村</t>
  </si>
  <si>
    <t>七ヶ浜町</t>
  </si>
  <si>
    <t>山田町</t>
  </si>
  <si>
    <t>七戸町</t>
  </si>
  <si>
    <t>滝川市</t>
  </si>
  <si>
    <t>北中城村</t>
  </si>
  <si>
    <t>湧水町</t>
  </si>
  <si>
    <t>高千穂町</t>
  </si>
  <si>
    <t>産山村</t>
  </si>
  <si>
    <t>宮若市</t>
  </si>
  <si>
    <t>仁淀川町</t>
  </si>
  <si>
    <t>東みよし町</t>
  </si>
  <si>
    <t>西粟倉村</t>
  </si>
  <si>
    <t>上富田町</t>
  </si>
  <si>
    <t>明日香村</t>
  </si>
  <si>
    <t>南あわじ市</t>
  </si>
  <si>
    <t>門真市</t>
  </si>
  <si>
    <t>京丹波町</t>
  </si>
  <si>
    <t>度会町</t>
  </si>
  <si>
    <t>知多市</t>
  </si>
  <si>
    <t>東伊豆町</t>
  </si>
  <si>
    <t>養老町</t>
  </si>
  <si>
    <t>北相木村</t>
  </si>
  <si>
    <t>鳴沢村</t>
  </si>
  <si>
    <t>阿賀町</t>
  </si>
  <si>
    <t>中井町</t>
  </si>
  <si>
    <t>八王子市</t>
  </si>
  <si>
    <t>富津市</t>
  </si>
  <si>
    <t>志木市</t>
  </si>
  <si>
    <t>那須町</t>
  </si>
  <si>
    <t>坂東市</t>
  </si>
  <si>
    <t>北塩原村</t>
  </si>
  <si>
    <t>真室川町</t>
  </si>
  <si>
    <t>羽後町</t>
  </si>
  <si>
    <t>松島町</t>
  </si>
  <si>
    <t>大槌町</t>
  </si>
  <si>
    <t>野辺地町</t>
  </si>
  <si>
    <t>千歳市</t>
  </si>
  <si>
    <t>北谷町</t>
  </si>
  <si>
    <t>長島町</t>
  </si>
  <si>
    <t>美郷町</t>
  </si>
  <si>
    <t>うきは市</t>
  </si>
  <si>
    <t>いの町</t>
  </si>
  <si>
    <t>つるぎ町</t>
  </si>
  <si>
    <t>神石高原町</t>
  </si>
  <si>
    <t>奈義町</t>
  </si>
  <si>
    <t>白浜町</t>
  </si>
  <si>
    <t>高取町</t>
  </si>
  <si>
    <t>丹波市</t>
  </si>
  <si>
    <t>羽曳野市</t>
  </si>
  <si>
    <t>南山城村</t>
  </si>
  <si>
    <t>玉城町</t>
  </si>
  <si>
    <t>大府市</t>
  </si>
  <si>
    <t>牧之原市</t>
  </si>
  <si>
    <t>笠松町</t>
  </si>
  <si>
    <t>南相木村</t>
  </si>
  <si>
    <t>山中湖村</t>
  </si>
  <si>
    <t>田上町</t>
  </si>
  <si>
    <t>二宮町</t>
  </si>
  <si>
    <t>江戸川区</t>
  </si>
  <si>
    <t>君津市</t>
  </si>
  <si>
    <t>朝霞市</t>
  </si>
  <si>
    <t>草津町</t>
  </si>
  <si>
    <t>高根沢町</t>
  </si>
  <si>
    <t>筑西市</t>
  </si>
  <si>
    <t>南会津町</t>
  </si>
  <si>
    <t>舟形町</t>
  </si>
  <si>
    <t>山元町</t>
  </si>
  <si>
    <t>住田町</t>
  </si>
  <si>
    <t>中泊町</t>
  </si>
  <si>
    <t>根室市</t>
  </si>
  <si>
    <t>嘉手納町</t>
  </si>
  <si>
    <t>さつま町</t>
  </si>
  <si>
    <t>椎葉村</t>
  </si>
  <si>
    <t>南小国町</t>
  </si>
  <si>
    <t>福津市</t>
  </si>
  <si>
    <t>大川村</t>
  </si>
  <si>
    <t>上板町</t>
  </si>
  <si>
    <t>世羅町</t>
  </si>
  <si>
    <t>勝央町</t>
  </si>
  <si>
    <t>日高川町</t>
  </si>
  <si>
    <t>御杖村</t>
  </si>
  <si>
    <t>養父市</t>
  </si>
  <si>
    <t>柏原市</t>
  </si>
  <si>
    <t>精華町</t>
  </si>
  <si>
    <t>大台町</t>
  </si>
  <si>
    <t>東海市</t>
  </si>
  <si>
    <t>伊豆の国市</t>
  </si>
  <si>
    <t>岐南町</t>
  </si>
  <si>
    <t>南牧村</t>
  </si>
  <si>
    <t>忍野村</t>
  </si>
  <si>
    <t>弥彦村</t>
  </si>
  <si>
    <t>大磯町</t>
  </si>
  <si>
    <t>葛飾区</t>
  </si>
  <si>
    <t>鎌ケ谷市</t>
    <phoneticPr fontId="13"/>
  </si>
  <si>
    <t>鎌ケ谷市</t>
    <phoneticPr fontId="13"/>
  </si>
  <si>
    <t>入間市</t>
  </si>
  <si>
    <t>嬬恋村</t>
  </si>
  <si>
    <t>塩谷町</t>
  </si>
  <si>
    <t>那珂市</t>
  </si>
  <si>
    <t>只見町</t>
  </si>
  <si>
    <t>最上町</t>
  </si>
  <si>
    <t>大潟村</t>
  </si>
  <si>
    <t>亘理町</t>
  </si>
  <si>
    <t>平泉町</t>
  </si>
  <si>
    <t>鶴田町</t>
  </si>
  <si>
    <t>三笠市</t>
  </si>
  <si>
    <t>読谷村</t>
  </si>
  <si>
    <t>十島村</t>
  </si>
  <si>
    <t>諸塚村</t>
  </si>
  <si>
    <t>菊陽町</t>
  </si>
  <si>
    <t>新上五島町</t>
  </si>
  <si>
    <t>古賀市</t>
  </si>
  <si>
    <t>土佐町</t>
  </si>
  <si>
    <t>板野町</t>
  </si>
  <si>
    <t>大崎上島町</t>
  </si>
  <si>
    <t>鏡野町</t>
  </si>
  <si>
    <t>みなべ町</t>
  </si>
  <si>
    <t>曽爾村</t>
  </si>
  <si>
    <t>箕面市</t>
  </si>
  <si>
    <t>和束町</t>
  </si>
  <si>
    <t>新城市</t>
  </si>
  <si>
    <t>菊川市</t>
  </si>
  <si>
    <t>海津市</t>
  </si>
  <si>
    <t>西桂町</t>
  </si>
  <si>
    <t>聖籠町</t>
  </si>
  <si>
    <t>寒川町</t>
  </si>
  <si>
    <t>足立区</t>
  </si>
  <si>
    <t>鴨川市</t>
  </si>
  <si>
    <t>戸田市</t>
  </si>
  <si>
    <t>長野原町</t>
  </si>
  <si>
    <t>野木町</t>
  </si>
  <si>
    <t>常陸大宮市</t>
  </si>
  <si>
    <t>檜枝岐村</t>
  </si>
  <si>
    <t>井川町</t>
  </si>
  <si>
    <t>丸森町</t>
  </si>
  <si>
    <t>金ケ崎町</t>
    <phoneticPr fontId="13"/>
  </si>
  <si>
    <t>板柳町</t>
  </si>
  <si>
    <t>名寄市</t>
  </si>
  <si>
    <t>伊江村</t>
  </si>
  <si>
    <t>三島村</t>
  </si>
  <si>
    <t>門川町</t>
  </si>
  <si>
    <t>大津町</t>
  </si>
  <si>
    <t>佐々町</t>
  </si>
  <si>
    <t>太良町</t>
  </si>
  <si>
    <t>太宰府市</t>
  </si>
  <si>
    <t>大豊町</t>
  </si>
  <si>
    <t>愛南町</t>
  </si>
  <si>
    <t>藍住町</t>
  </si>
  <si>
    <t>北広島町</t>
  </si>
  <si>
    <t>新庄村</t>
  </si>
  <si>
    <t>印南町</t>
  </si>
  <si>
    <t>田原本町</t>
  </si>
  <si>
    <t>加西市</t>
  </si>
  <si>
    <t>和泉市</t>
  </si>
  <si>
    <t>笠置町</t>
  </si>
  <si>
    <t>多気町</t>
  </si>
  <si>
    <t>稲沢市</t>
  </si>
  <si>
    <t>御前崎市</t>
  </si>
  <si>
    <t>下呂市</t>
  </si>
  <si>
    <t>小海町</t>
  </si>
  <si>
    <t>道志村</t>
  </si>
  <si>
    <t>胎内市</t>
  </si>
  <si>
    <t>葉山町</t>
  </si>
  <si>
    <t>練馬区</t>
  </si>
  <si>
    <t>我孫子市</t>
  </si>
  <si>
    <t>蕨市</t>
  </si>
  <si>
    <t>中之条町</t>
  </si>
  <si>
    <t>壬生町</t>
  </si>
  <si>
    <t>守谷市</t>
  </si>
  <si>
    <t>下郷町</t>
  </si>
  <si>
    <t>大石田町</t>
  </si>
  <si>
    <t>八郎潟町</t>
  </si>
  <si>
    <t>西和賀町</t>
  </si>
  <si>
    <t>田舎館村</t>
  </si>
  <si>
    <t>士別市</t>
  </si>
  <si>
    <t>金武町</t>
  </si>
  <si>
    <t>姶良市</t>
  </si>
  <si>
    <t>都農町</t>
  </si>
  <si>
    <t>和水町</t>
  </si>
  <si>
    <t>小値賀町</t>
  </si>
  <si>
    <t>白石町</t>
  </si>
  <si>
    <t>宗像市</t>
  </si>
  <si>
    <t>本山町</t>
  </si>
  <si>
    <t>鬼北町</t>
  </si>
  <si>
    <t>北島町</t>
  </si>
  <si>
    <t>阿武町</t>
  </si>
  <si>
    <t>安芸太田町</t>
  </si>
  <si>
    <t>矢掛町</t>
  </si>
  <si>
    <t>隠岐の島町</t>
  </si>
  <si>
    <t>江府町</t>
  </si>
  <si>
    <t>由良町</t>
  </si>
  <si>
    <t>三宅町</t>
  </si>
  <si>
    <t>三田市</t>
  </si>
  <si>
    <t>大東市</t>
  </si>
  <si>
    <t>宇治田原町</t>
  </si>
  <si>
    <t>多賀町</t>
  </si>
  <si>
    <t>川越町</t>
  </si>
  <si>
    <t>小牧市</t>
  </si>
  <si>
    <t>伊豆市</t>
  </si>
  <si>
    <t>郡上市</t>
  </si>
  <si>
    <t>安曇野市</t>
  </si>
  <si>
    <t>昭和町</t>
  </si>
  <si>
    <t>能登町</t>
  </si>
  <si>
    <t>南魚沼市</t>
  </si>
  <si>
    <t>綾瀬市</t>
  </si>
  <si>
    <t>板橋区</t>
  </si>
  <si>
    <t>八千代市</t>
  </si>
  <si>
    <t>越谷市</t>
  </si>
  <si>
    <t>甘楽町</t>
  </si>
  <si>
    <t>芳賀町</t>
  </si>
  <si>
    <t>潮来市</t>
  </si>
  <si>
    <t>天栄村</t>
  </si>
  <si>
    <t>大江町</t>
  </si>
  <si>
    <t>五城目町</t>
  </si>
  <si>
    <t>柴田町</t>
  </si>
  <si>
    <t>矢巾町</t>
  </si>
  <si>
    <t>大鰐町</t>
  </si>
  <si>
    <t>紋別市</t>
  </si>
  <si>
    <t>宜野座村</t>
  </si>
  <si>
    <t>伊佐市</t>
  </si>
  <si>
    <t>川南町</t>
  </si>
  <si>
    <t>玖珠町</t>
  </si>
  <si>
    <t>長洲町</t>
  </si>
  <si>
    <t>波佐見町</t>
  </si>
  <si>
    <t>江北町</t>
  </si>
  <si>
    <t>大野城市</t>
  </si>
  <si>
    <t>芸西村</t>
  </si>
  <si>
    <t>松野町</t>
  </si>
  <si>
    <t>松茂町</t>
  </si>
  <si>
    <t>平生町</t>
  </si>
  <si>
    <t>坂町</t>
  </si>
  <si>
    <t>里庄町</t>
  </si>
  <si>
    <t>知夫村</t>
  </si>
  <si>
    <t>日野町</t>
  </si>
  <si>
    <t>小野市</t>
  </si>
  <si>
    <t>松原市</t>
  </si>
  <si>
    <t>井手町</t>
  </si>
  <si>
    <t>甲良町</t>
  </si>
  <si>
    <t>朝日町</t>
  </si>
  <si>
    <t>江南市</t>
  </si>
  <si>
    <t>湖西市</t>
  </si>
  <si>
    <t>本巣市</t>
  </si>
  <si>
    <t>東御市</t>
  </si>
  <si>
    <t>富士川町</t>
  </si>
  <si>
    <t>穴水町</t>
  </si>
  <si>
    <t>魚沼市</t>
  </si>
  <si>
    <t>南足柄市</t>
  </si>
  <si>
    <t>荒川区</t>
  </si>
  <si>
    <t>流山市</t>
  </si>
  <si>
    <t>草加市</t>
  </si>
  <si>
    <t>市貝町</t>
  </si>
  <si>
    <t>鹿嶋市</t>
  </si>
  <si>
    <t>鏡石町</t>
  </si>
  <si>
    <t>八峰町</t>
  </si>
  <si>
    <t>村田町</t>
  </si>
  <si>
    <t>紫波町</t>
  </si>
  <si>
    <t>藤崎町</t>
  </si>
  <si>
    <t>赤平市</t>
  </si>
  <si>
    <t>恩納村</t>
  </si>
  <si>
    <t>南九州市</t>
  </si>
  <si>
    <t>木城町</t>
  </si>
  <si>
    <t>九重町</t>
  </si>
  <si>
    <t>南関町</t>
  </si>
  <si>
    <t>川棚町</t>
  </si>
  <si>
    <t>大町町</t>
  </si>
  <si>
    <t>春日市</t>
  </si>
  <si>
    <t>馬路村</t>
  </si>
  <si>
    <t>伊方町</t>
  </si>
  <si>
    <t>まんのう町</t>
  </si>
  <si>
    <t>海陽町</t>
  </si>
  <si>
    <t>田布施町</t>
  </si>
  <si>
    <t>熊野町</t>
  </si>
  <si>
    <t>早島町</t>
  </si>
  <si>
    <t>西ノ島町</t>
  </si>
  <si>
    <t>日南町</t>
  </si>
  <si>
    <t>安堵町</t>
  </si>
  <si>
    <t>川西市</t>
  </si>
  <si>
    <t>河内長野市</t>
  </si>
  <si>
    <t>久御山町</t>
  </si>
  <si>
    <t>豊郷町</t>
  </si>
  <si>
    <t>菰野町</t>
  </si>
  <si>
    <t>常滑市</t>
  </si>
  <si>
    <t>裾野市</t>
  </si>
  <si>
    <t>飛騨市</t>
  </si>
  <si>
    <t>千曲市</t>
  </si>
  <si>
    <t>若狭町</t>
  </si>
  <si>
    <t>中能登町</t>
  </si>
  <si>
    <t>佐渡市</t>
  </si>
  <si>
    <t>座間市</t>
  </si>
  <si>
    <t>北区</t>
  </si>
  <si>
    <t>市原市</t>
  </si>
  <si>
    <t>上尾市</t>
  </si>
  <si>
    <t>下仁田町</t>
  </si>
  <si>
    <t>茂木町</t>
  </si>
  <si>
    <t>ひたちなか市</t>
  </si>
  <si>
    <t>大玉村</t>
  </si>
  <si>
    <t>西川町</t>
  </si>
  <si>
    <t>三種町</t>
  </si>
  <si>
    <t>大河原町</t>
  </si>
  <si>
    <t>岩手町</t>
  </si>
  <si>
    <t>西目屋村</t>
  </si>
  <si>
    <t>江別市</t>
  </si>
  <si>
    <t>本部町</t>
  </si>
  <si>
    <t>奄美市</t>
  </si>
  <si>
    <t>西米良村</t>
  </si>
  <si>
    <t>日出町</t>
  </si>
  <si>
    <t>玉東町</t>
  </si>
  <si>
    <t>東彼杵町</t>
  </si>
  <si>
    <t>有田町</t>
  </si>
  <si>
    <t>筑紫野市</t>
  </si>
  <si>
    <t>北川村</t>
  </si>
  <si>
    <t>内子町</t>
  </si>
  <si>
    <t>多度津町</t>
  </si>
  <si>
    <t>美波町</t>
  </si>
  <si>
    <t>上関町</t>
  </si>
  <si>
    <t>海田町</t>
  </si>
  <si>
    <t>和気町</t>
  </si>
  <si>
    <t>海士町</t>
  </si>
  <si>
    <t>伯耆町</t>
  </si>
  <si>
    <t>有田川町</t>
  </si>
  <si>
    <t>斑鳩町</t>
  </si>
  <si>
    <t>高砂市</t>
  </si>
  <si>
    <t>寝屋川市</t>
  </si>
  <si>
    <t>大山崎町</t>
  </si>
  <si>
    <t>愛荘町</t>
  </si>
  <si>
    <t>東員町</t>
  </si>
  <si>
    <t>犬山市</t>
  </si>
  <si>
    <t>下田市</t>
  </si>
  <si>
    <t>瑞穂市</t>
  </si>
  <si>
    <t>佐久市</t>
  </si>
  <si>
    <t>身延町</t>
  </si>
  <si>
    <t>おおい町</t>
  </si>
  <si>
    <t>宝達志水町</t>
  </si>
  <si>
    <t>阿賀野市</t>
  </si>
  <si>
    <t>海老名市</t>
  </si>
  <si>
    <t>豊島区</t>
  </si>
  <si>
    <t>勝浦市</t>
  </si>
  <si>
    <t>深谷市</t>
  </si>
  <si>
    <t>神流町</t>
  </si>
  <si>
    <t>益子町</t>
  </si>
  <si>
    <t>つくば市</t>
  </si>
  <si>
    <t>川俣町</t>
  </si>
  <si>
    <t>河北町</t>
  </si>
  <si>
    <t>藤里町</t>
  </si>
  <si>
    <t>七ヶ宿町</t>
  </si>
  <si>
    <t>葛巻町</t>
  </si>
  <si>
    <t>深浦町</t>
  </si>
  <si>
    <t>芦別市</t>
  </si>
  <si>
    <t>今帰仁村</t>
  </si>
  <si>
    <t>志布志市</t>
  </si>
  <si>
    <t>新富町</t>
  </si>
  <si>
    <t>姫島村</t>
  </si>
  <si>
    <t>時津町</t>
  </si>
  <si>
    <t>玄海町</t>
  </si>
  <si>
    <t>小郡市</t>
  </si>
  <si>
    <t>安田町</t>
  </si>
  <si>
    <t>砥部町</t>
  </si>
  <si>
    <t>琴平町</t>
  </si>
  <si>
    <t>牟岐町</t>
  </si>
  <si>
    <t>和木町</t>
  </si>
  <si>
    <t>府中町</t>
  </si>
  <si>
    <t>浅口市</t>
  </si>
  <si>
    <t>吉賀町</t>
  </si>
  <si>
    <t>三郷町</t>
  </si>
  <si>
    <t>三木市</t>
  </si>
  <si>
    <t>富田林市</t>
  </si>
  <si>
    <t>木津川市</t>
  </si>
  <si>
    <t>竜王町</t>
  </si>
  <si>
    <t>木曽岬町</t>
  </si>
  <si>
    <t>蒲郡市</t>
  </si>
  <si>
    <t>袋井市</t>
  </si>
  <si>
    <t>山県市</t>
  </si>
  <si>
    <t>塩尻市</t>
  </si>
  <si>
    <t>早川町</t>
  </si>
  <si>
    <t>高浜町</t>
  </si>
  <si>
    <t>志賀町</t>
  </si>
  <si>
    <t>上越市</t>
  </si>
  <si>
    <t>伊勢原市</t>
  </si>
  <si>
    <t>杉並区</t>
  </si>
  <si>
    <t>柏市</t>
  </si>
  <si>
    <t>鴻巣市</t>
  </si>
  <si>
    <t>上野村</t>
  </si>
  <si>
    <t>上三川町</t>
  </si>
  <si>
    <t>牛久市</t>
  </si>
  <si>
    <t>国見町</t>
  </si>
  <si>
    <t>中山町</t>
  </si>
  <si>
    <t>上小阿仁村</t>
  </si>
  <si>
    <t>蔵王町</t>
  </si>
  <si>
    <t>雫石町</t>
  </si>
  <si>
    <t>鰺ヶ沢町</t>
    <phoneticPr fontId="13"/>
  </si>
  <si>
    <t>鰺ヶ沢町</t>
    <phoneticPr fontId="13"/>
  </si>
  <si>
    <t>美唄市</t>
  </si>
  <si>
    <t>東村</t>
  </si>
  <si>
    <t>南さつま市</t>
  </si>
  <si>
    <t>高鍋町</t>
  </si>
  <si>
    <t>国東市</t>
  </si>
  <si>
    <t>合志市</t>
  </si>
  <si>
    <t>長与町</t>
  </si>
  <si>
    <t>みやき町</t>
  </si>
  <si>
    <t>中間市</t>
  </si>
  <si>
    <t>田野町</t>
  </si>
  <si>
    <t>綾川町</t>
  </si>
  <si>
    <t>那賀町</t>
  </si>
  <si>
    <t>周防大島町</t>
  </si>
  <si>
    <t>江田島市</t>
  </si>
  <si>
    <t>美作市</t>
  </si>
  <si>
    <t>津和野町</t>
  </si>
  <si>
    <t>大山町</t>
  </si>
  <si>
    <t>湯浅町</t>
  </si>
  <si>
    <t>平群町</t>
  </si>
  <si>
    <t>宝塚市</t>
  </si>
  <si>
    <t>泉佐野市</t>
  </si>
  <si>
    <t>南丹市</t>
  </si>
  <si>
    <t>伊賀市</t>
  </si>
  <si>
    <t>西尾市</t>
  </si>
  <si>
    <t>御殿場市</t>
  </si>
  <si>
    <t>可児市</t>
  </si>
  <si>
    <t>茅野市</t>
  </si>
  <si>
    <t>市川三郷町</t>
  </si>
  <si>
    <t>内灘町</t>
  </si>
  <si>
    <t>入善町</t>
  </si>
  <si>
    <t>五泉市</t>
  </si>
  <si>
    <t>大和市</t>
  </si>
  <si>
    <t>中野区</t>
  </si>
  <si>
    <t>習志野市</t>
  </si>
  <si>
    <t>羽生市</t>
  </si>
  <si>
    <t>吉岡町</t>
  </si>
  <si>
    <t>下野市</t>
  </si>
  <si>
    <t>取手市</t>
  </si>
  <si>
    <t>桑折町</t>
  </si>
  <si>
    <t>山辺町</t>
  </si>
  <si>
    <t>小坂町</t>
  </si>
  <si>
    <t>富谷市</t>
    <rPh sb="2" eb="3">
      <t>シ</t>
    </rPh>
    <phoneticPr fontId="13"/>
  </si>
  <si>
    <t>滝沢市</t>
    <rPh sb="2" eb="3">
      <t>シ</t>
    </rPh>
    <phoneticPr fontId="12"/>
  </si>
  <si>
    <t>外ヶ浜町</t>
  </si>
  <si>
    <t>稚内市</t>
  </si>
  <si>
    <t>大宜味村</t>
  </si>
  <si>
    <t>いちき串木野市</t>
  </si>
  <si>
    <t>綾町</t>
  </si>
  <si>
    <t>由布市</t>
  </si>
  <si>
    <t>天草市</t>
  </si>
  <si>
    <t>南島原市</t>
  </si>
  <si>
    <t>上峰町</t>
  </si>
  <si>
    <t>豊前市</t>
  </si>
  <si>
    <t>奈半利町</t>
  </si>
  <si>
    <t>久万高原町</t>
  </si>
  <si>
    <t>宇多津町</t>
  </si>
  <si>
    <t>神山町</t>
  </si>
  <si>
    <t>山陽小野田市</t>
  </si>
  <si>
    <t>安芸高田市</t>
  </si>
  <si>
    <t>真庭市</t>
  </si>
  <si>
    <t>邑南町</t>
  </si>
  <si>
    <t>日吉津村</t>
  </si>
  <si>
    <t>高野町</t>
  </si>
  <si>
    <t>山添村</t>
  </si>
  <si>
    <t>西脇市</t>
  </si>
  <si>
    <t>八尾市</t>
  </si>
  <si>
    <t>京丹後市</t>
  </si>
  <si>
    <t>米原市</t>
  </si>
  <si>
    <t>志摩市</t>
  </si>
  <si>
    <t>安城市</t>
  </si>
  <si>
    <t>藤枝市</t>
  </si>
  <si>
    <t>各務原市</t>
  </si>
  <si>
    <t>飯山市</t>
  </si>
  <si>
    <t>中央市</t>
  </si>
  <si>
    <t>越前町</t>
  </si>
  <si>
    <t>津幡町</t>
  </si>
  <si>
    <t>立山町</t>
  </si>
  <si>
    <t>妙高市</t>
  </si>
  <si>
    <t>厚木市</t>
  </si>
  <si>
    <t>渋谷区</t>
  </si>
  <si>
    <t>旭市</t>
  </si>
  <si>
    <t>狭山市</t>
  </si>
  <si>
    <t>榛東村</t>
  </si>
  <si>
    <t>那須烏山市</t>
  </si>
  <si>
    <t>笠間市</t>
  </si>
  <si>
    <t>本宮市</t>
  </si>
  <si>
    <t>南陽市</t>
  </si>
  <si>
    <t>仙北市</t>
  </si>
  <si>
    <t>大崎市</t>
  </si>
  <si>
    <t>奥州市</t>
  </si>
  <si>
    <t>蓬田村</t>
  </si>
  <si>
    <t>苫小牧市</t>
  </si>
  <si>
    <t>国頭村</t>
  </si>
  <si>
    <t>霧島市</t>
  </si>
  <si>
    <t>国富町</t>
  </si>
  <si>
    <t>豊後大野市</t>
  </si>
  <si>
    <t>阿蘇市</t>
  </si>
  <si>
    <t>雲仙市</t>
  </si>
  <si>
    <t>基山町</t>
  </si>
  <si>
    <t>行橋市</t>
  </si>
  <si>
    <t>東洋町</t>
  </si>
  <si>
    <t>上島町</t>
  </si>
  <si>
    <t>直島町</t>
  </si>
  <si>
    <t>石井町</t>
  </si>
  <si>
    <t>周南市</t>
  </si>
  <si>
    <t>廿日市市</t>
  </si>
  <si>
    <t>赤磐市</t>
  </si>
  <si>
    <t>北栄町</t>
  </si>
  <si>
    <t>九度山町</t>
  </si>
  <si>
    <t>宇陀市</t>
  </si>
  <si>
    <t>赤穂市</t>
  </si>
  <si>
    <t>茨木市</t>
  </si>
  <si>
    <t>京田辺市</t>
  </si>
  <si>
    <t>東近江市</t>
  </si>
  <si>
    <t>いなべ市</t>
  </si>
  <si>
    <t>豊田市</t>
  </si>
  <si>
    <t>掛川市</t>
  </si>
  <si>
    <t>土岐市</t>
  </si>
  <si>
    <t>大町市</t>
  </si>
  <si>
    <t>甲州市</t>
  </si>
  <si>
    <t>南越前町</t>
  </si>
  <si>
    <t>川北町</t>
  </si>
  <si>
    <t>上市町</t>
  </si>
  <si>
    <t>糸魚川市</t>
  </si>
  <si>
    <t>秦野市</t>
  </si>
  <si>
    <t>世田谷区</t>
  </si>
  <si>
    <t>東金市</t>
  </si>
  <si>
    <t>春日部市</t>
  </si>
  <si>
    <t>みどり市</t>
  </si>
  <si>
    <t>さくら市</t>
  </si>
  <si>
    <t>北茨城市</t>
  </si>
  <si>
    <t>尾花沢市</t>
  </si>
  <si>
    <t>にかほ市</t>
  </si>
  <si>
    <t>東松島市</t>
  </si>
  <si>
    <t>八幡平市</t>
  </si>
  <si>
    <t>今別町</t>
  </si>
  <si>
    <t>留萌市</t>
  </si>
  <si>
    <t>南城市</t>
  </si>
  <si>
    <t>曽於市</t>
  </si>
  <si>
    <t>高原町</t>
  </si>
  <si>
    <t>宇佐市</t>
  </si>
  <si>
    <t>宇城市</t>
  </si>
  <si>
    <t>西海市</t>
  </si>
  <si>
    <t>吉野ヶ里町</t>
  </si>
  <si>
    <t>大川市</t>
  </si>
  <si>
    <t>香美市</t>
  </si>
  <si>
    <t>東温市</t>
  </si>
  <si>
    <t>三木町</t>
  </si>
  <si>
    <t>佐那河内村</t>
  </si>
  <si>
    <t>美祢市</t>
  </si>
  <si>
    <t>東広島市</t>
  </si>
  <si>
    <t>瀬戸内市</t>
  </si>
  <si>
    <t>川本町</t>
  </si>
  <si>
    <t>琴浦町</t>
  </si>
  <si>
    <t>かつらぎ町</t>
  </si>
  <si>
    <t>葛城市</t>
  </si>
  <si>
    <t>加古川市</t>
  </si>
  <si>
    <t>枚方市</t>
  </si>
  <si>
    <t>八幡市</t>
  </si>
  <si>
    <t>高島市</t>
  </si>
  <si>
    <t>熊野市</t>
  </si>
  <si>
    <t>刈谷市</t>
  </si>
  <si>
    <t>焼津市</t>
  </si>
  <si>
    <t>美濃加茂市</t>
  </si>
  <si>
    <t>中野市</t>
  </si>
  <si>
    <t>上野原市</t>
  </si>
  <si>
    <t>野々市市</t>
  </si>
  <si>
    <t>舟橋村</t>
  </si>
  <si>
    <t>燕市</t>
  </si>
  <si>
    <t>三浦市</t>
  </si>
  <si>
    <t>大田区</t>
  </si>
  <si>
    <t>佐倉市</t>
  </si>
  <si>
    <t>東松山市</t>
  </si>
  <si>
    <t>安中市</t>
  </si>
  <si>
    <t>那須塩原市</t>
  </si>
  <si>
    <t>高萩市</t>
  </si>
  <si>
    <t>南相馬市</t>
  </si>
  <si>
    <t>東根市</t>
  </si>
  <si>
    <t>北秋田市</t>
  </si>
  <si>
    <t>栗原市</t>
  </si>
  <si>
    <t>二戸市</t>
  </si>
  <si>
    <t>平内町</t>
  </si>
  <si>
    <t>網走市</t>
  </si>
  <si>
    <t>宮古島市</t>
  </si>
  <si>
    <t>日置市</t>
  </si>
  <si>
    <t>三股町</t>
  </si>
  <si>
    <t>杵築市</t>
  </si>
  <si>
    <t>上天草市</t>
  </si>
  <si>
    <t>五島市</t>
  </si>
  <si>
    <t>神埼市</t>
  </si>
  <si>
    <t>筑後市</t>
  </si>
  <si>
    <t>香南市</t>
  </si>
  <si>
    <t>西予市</t>
  </si>
  <si>
    <t>小豆島町</t>
  </si>
  <si>
    <t>上勝町</t>
  </si>
  <si>
    <t>柳井市</t>
  </si>
  <si>
    <t>大竹市</t>
  </si>
  <si>
    <t>備前市</t>
  </si>
  <si>
    <t>飯南町</t>
  </si>
  <si>
    <t>湯梨浜町</t>
  </si>
  <si>
    <t>紀美野町</t>
  </si>
  <si>
    <t>香芝市</t>
  </si>
  <si>
    <t>豊岡市</t>
  </si>
  <si>
    <t>守口市</t>
  </si>
  <si>
    <t>長岡京市</t>
  </si>
  <si>
    <t>湖南市</t>
  </si>
  <si>
    <t>鳥羽市</t>
  </si>
  <si>
    <t>碧南市</t>
  </si>
  <si>
    <t>磐田市</t>
  </si>
  <si>
    <t>恵那市</t>
  </si>
  <si>
    <t>駒ヶ根市</t>
  </si>
  <si>
    <t>笛吹市</t>
  </si>
  <si>
    <t>永平寺町</t>
  </si>
  <si>
    <t>能美市</t>
  </si>
  <si>
    <t>射水市</t>
  </si>
  <si>
    <t>村上市</t>
  </si>
  <si>
    <t>逗子市</t>
  </si>
  <si>
    <t>目黒区</t>
  </si>
  <si>
    <t>成田市</t>
  </si>
  <si>
    <t>本庄市</t>
  </si>
  <si>
    <t>富岡市</t>
  </si>
  <si>
    <t>矢板市</t>
  </si>
  <si>
    <t>常陸太田市</t>
  </si>
  <si>
    <t>田村市</t>
  </si>
  <si>
    <t>天童市</t>
  </si>
  <si>
    <t>大仙市</t>
  </si>
  <si>
    <t>登米市</t>
  </si>
  <si>
    <t>釜石市</t>
  </si>
  <si>
    <t>平川市</t>
  </si>
  <si>
    <t>岩見沢市</t>
  </si>
  <si>
    <t>うるま市</t>
  </si>
  <si>
    <t>薩摩川内市</t>
  </si>
  <si>
    <t>えびの市</t>
  </si>
  <si>
    <t>豊後高田市</t>
  </si>
  <si>
    <t>宇土市</t>
  </si>
  <si>
    <t>壱岐市</t>
  </si>
  <si>
    <t>嬉野市</t>
  </si>
  <si>
    <t>八女市</t>
  </si>
  <si>
    <t>四万十市</t>
  </si>
  <si>
    <t>四国中央市</t>
  </si>
  <si>
    <t>土庄町</t>
  </si>
  <si>
    <t>勝浦町</t>
  </si>
  <si>
    <t>長門市</t>
  </si>
  <si>
    <t>庄原市</t>
  </si>
  <si>
    <t>新見市</t>
  </si>
  <si>
    <t>奥出雲町</t>
  </si>
  <si>
    <t>三朝町</t>
  </si>
  <si>
    <t>岩出市</t>
  </si>
  <si>
    <t>生駒市</t>
  </si>
  <si>
    <t>相生市</t>
  </si>
  <si>
    <t>貝塚市</t>
  </si>
  <si>
    <t>向日市</t>
  </si>
  <si>
    <t>野洲市</t>
  </si>
  <si>
    <t>亀山市</t>
  </si>
  <si>
    <t>津島市</t>
  </si>
  <si>
    <t>富士市</t>
  </si>
  <si>
    <t>羽島市</t>
  </si>
  <si>
    <t>伊那市</t>
  </si>
  <si>
    <t>甲斐市</t>
  </si>
  <si>
    <t>坂井市</t>
  </si>
  <si>
    <t>白山市</t>
  </si>
  <si>
    <t>南砺市</t>
  </si>
  <si>
    <t>見附市</t>
  </si>
  <si>
    <t>茅ヶ崎市</t>
  </si>
  <si>
    <t>品川区</t>
  </si>
  <si>
    <t>茂原市</t>
  </si>
  <si>
    <t>加須市</t>
  </si>
  <si>
    <t>藤岡市</t>
  </si>
  <si>
    <t>大田原市</t>
  </si>
  <si>
    <t>常総市</t>
  </si>
  <si>
    <t>二本松市</t>
  </si>
  <si>
    <t>長井市</t>
  </si>
  <si>
    <t>潟上市</t>
  </si>
  <si>
    <t>岩沼市</t>
  </si>
  <si>
    <t>陸前高田市</t>
  </si>
  <si>
    <t>つがる市</t>
  </si>
  <si>
    <t>夕張市</t>
  </si>
  <si>
    <t>豊見城市</t>
  </si>
  <si>
    <t>垂水市</t>
  </si>
  <si>
    <t>西都市</t>
  </si>
  <si>
    <t>竹田市</t>
  </si>
  <si>
    <t>菊池市</t>
  </si>
  <si>
    <t>対馬市</t>
  </si>
  <si>
    <t>小城市</t>
  </si>
  <si>
    <t>柳川市</t>
  </si>
  <si>
    <t>土佐清水市</t>
  </si>
  <si>
    <t>伊予市</t>
  </si>
  <si>
    <t>三豊市</t>
  </si>
  <si>
    <t>三好市</t>
  </si>
  <si>
    <t>光市</t>
  </si>
  <si>
    <t>三次市</t>
  </si>
  <si>
    <t>高梁市</t>
  </si>
  <si>
    <t>雲南市</t>
  </si>
  <si>
    <t>八頭町</t>
  </si>
  <si>
    <t>紀の川市</t>
  </si>
  <si>
    <t>御所市</t>
  </si>
  <si>
    <t>伊丹市</t>
  </si>
  <si>
    <t>高槻市</t>
  </si>
  <si>
    <t>城陽市</t>
  </si>
  <si>
    <t>甲賀市</t>
  </si>
  <si>
    <t>尾鷲市</t>
  </si>
  <si>
    <t>豊川市</t>
  </si>
  <si>
    <t>島田市</t>
  </si>
  <si>
    <t>瑞浪市</t>
  </si>
  <si>
    <t>小諸市</t>
  </si>
  <si>
    <t>北杜市</t>
  </si>
  <si>
    <t>越前市</t>
  </si>
  <si>
    <t>かほく市</t>
  </si>
  <si>
    <t>小矢部市</t>
  </si>
  <si>
    <t>十日町市</t>
  </si>
  <si>
    <t>小田原市</t>
  </si>
  <si>
    <t>江東区</t>
  </si>
  <si>
    <t>野田市</t>
  </si>
  <si>
    <t>飯能市</t>
  </si>
  <si>
    <t>渋川市</t>
  </si>
  <si>
    <t>真岡市</t>
  </si>
  <si>
    <t>下妻市</t>
  </si>
  <si>
    <t>相馬市</t>
  </si>
  <si>
    <t>村山市</t>
  </si>
  <si>
    <t>由利本荘市</t>
  </si>
  <si>
    <t>多賀城市</t>
  </si>
  <si>
    <t>一関市</t>
  </si>
  <si>
    <t>むつ市</t>
  </si>
  <si>
    <t>北見市</t>
  </si>
  <si>
    <t>沖縄市</t>
  </si>
  <si>
    <t>西之表市</t>
  </si>
  <si>
    <t>串間市</t>
  </si>
  <si>
    <t>津久見市</t>
  </si>
  <si>
    <t>山鹿市</t>
  </si>
  <si>
    <t>松浦市</t>
  </si>
  <si>
    <t>鹿島市</t>
  </si>
  <si>
    <t>田川市</t>
  </si>
  <si>
    <t>宿毛市</t>
  </si>
  <si>
    <t>大洲市</t>
  </si>
  <si>
    <t>東かがわ市</t>
  </si>
  <si>
    <t>美馬市</t>
  </si>
  <si>
    <t>岩国市</t>
  </si>
  <si>
    <t>総社市</t>
  </si>
  <si>
    <t>江津市</t>
  </si>
  <si>
    <t>智頭町</t>
  </si>
  <si>
    <t>新宮市</t>
  </si>
  <si>
    <t>五條市</t>
  </si>
  <si>
    <t>芦屋市</t>
  </si>
  <si>
    <t>泉大津市</t>
  </si>
  <si>
    <t>亀岡市</t>
  </si>
  <si>
    <t>栗東市</t>
  </si>
  <si>
    <t>名張市</t>
  </si>
  <si>
    <t>春日井市</t>
  </si>
  <si>
    <t>伊東市</t>
  </si>
  <si>
    <t>美濃市</t>
  </si>
  <si>
    <t>須坂市</t>
  </si>
  <si>
    <t>南アルプス市</t>
  </si>
  <si>
    <t>あわら市</t>
  </si>
  <si>
    <t>羽咋市</t>
  </si>
  <si>
    <t>砺波市</t>
  </si>
  <si>
    <t>加茂市</t>
  </si>
  <si>
    <t>藤沢市</t>
  </si>
  <si>
    <t>墨田区</t>
  </si>
  <si>
    <t>松戸市</t>
  </si>
  <si>
    <t>所沢市</t>
  </si>
  <si>
    <t>館林市</t>
  </si>
  <si>
    <t>小山市</t>
  </si>
  <si>
    <t>龍ケ崎市</t>
    <phoneticPr fontId="13"/>
  </si>
  <si>
    <t>喜多方市</t>
  </si>
  <si>
    <t>上山市</t>
  </si>
  <si>
    <t>鹿角市</t>
  </si>
  <si>
    <t>角田市</t>
  </si>
  <si>
    <t>遠野市</t>
  </si>
  <si>
    <t>三沢市</t>
  </si>
  <si>
    <t>帯広市</t>
  </si>
  <si>
    <t>糸満市</t>
  </si>
  <si>
    <t>指宿市</t>
  </si>
  <si>
    <t>日向市</t>
  </si>
  <si>
    <t>臼杵市</t>
  </si>
  <si>
    <t>玉名市</t>
  </si>
  <si>
    <t>平戸市</t>
  </si>
  <si>
    <t>武雄市</t>
  </si>
  <si>
    <t>飯塚市</t>
  </si>
  <si>
    <t>須崎市</t>
  </si>
  <si>
    <t>西条市</t>
  </si>
  <si>
    <t>さぬき市</t>
  </si>
  <si>
    <t>阿波市</t>
  </si>
  <si>
    <t>下松市</t>
  </si>
  <si>
    <t>福山市</t>
  </si>
  <si>
    <t>井原市</t>
  </si>
  <si>
    <t>安来市</t>
  </si>
  <si>
    <t>若桜町</t>
  </si>
  <si>
    <t>田辺市</t>
  </si>
  <si>
    <t>桜井市</t>
  </si>
  <si>
    <t>洲本市</t>
  </si>
  <si>
    <t>吹田市</t>
  </si>
  <si>
    <t>宮津市</t>
  </si>
  <si>
    <t>守山市</t>
  </si>
  <si>
    <t>鈴鹿市</t>
  </si>
  <si>
    <t>半田市</t>
  </si>
  <si>
    <t>富士宮市</t>
  </si>
  <si>
    <t>中津川市</t>
  </si>
  <si>
    <t>諏訪市</t>
  </si>
  <si>
    <t>韮崎市</t>
  </si>
  <si>
    <t>鯖江市</t>
  </si>
  <si>
    <t>加賀市</t>
  </si>
  <si>
    <t>黒部市</t>
  </si>
  <si>
    <t>小千谷市</t>
  </si>
  <si>
    <t>鎌倉市</t>
  </si>
  <si>
    <t>台東区</t>
  </si>
  <si>
    <t>木更津市</t>
  </si>
  <si>
    <t>秩父市</t>
  </si>
  <si>
    <t>沼田市</t>
  </si>
  <si>
    <t>日光市</t>
  </si>
  <si>
    <t>結城市</t>
  </si>
  <si>
    <t>須賀川市</t>
  </si>
  <si>
    <t>寒河江市</t>
  </si>
  <si>
    <t>湯沢市</t>
  </si>
  <si>
    <t>名取市</t>
  </si>
  <si>
    <t>久慈市</t>
  </si>
  <si>
    <t>十和田市</t>
  </si>
  <si>
    <t>釧路市</t>
  </si>
  <si>
    <t>名護市</t>
  </si>
  <si>
    <t>出水市</t>
  </si>
  <si>
    <t>小林市</t>
  </si>
  <si>
    <t>佐伯市</t>
  </si>
  <si>
    <t>水俣市</t>
  </si>
  <si>
    <t>大村市</t>
  </si>
  <si>
    <t>伊万里市</t>
  </si>
  <si>
    <t>直方市</t>
  </si>
  <si>
    <t>土佐市</t>
  </si>
  <si>
    <t>新居浜市</t>
  </si>
  <si>
    <t>観音寺市</t>
  </si>
  <si>
    <t>吉野川市</t>
  </si>
  <si>
    <t>防府市</t>
  </si>
  <si>
    <t>尾道市</t>
  </si>
  <si>
    <t>笠岡市</t>
  </si>
  <si>
    <t>大田市</t>
  </si>
  <si>
    <t>岩美町</t>
  </si>
  <si>
    <t>御坊市</t>
  </si>
  <si>
    <t>橿原市</t>
  </si>
  <si>
    <t>西宮市</t>
  </si>
  <si>
    <t>池田市</t>
  </si>
  <si>
    <t>宇治市</t>
  </si>
  <si>
    <t>草津市</t>
  </si>
  <si>
    <t>桑名市</t>
  </si>
  <si>
    <t>瀬戸市</t>
  </si>
  <si>
    <t>三島市</t>
  </si>
  <si>
    <t>関市</t>
  </si>
  <si>
    <t>飯田市</t>
  </si>
  <si>
    <t>大月市</t>
  </si>
  <si>
    <t>勝山市</t>
  </si>
  <si>
    <t>珠洲市</t>
  </si>
  <si>
    <t>滑川市</t>
  </si>
  <si>
    <t>新発田市</t>
  </si>
  <si>
    <t>平塚市</t>
  </si>
  <si>
    <t>文京区</t>
  </si>
  <si>
    <t>館山市</t>
  </si>
  <si>
    <t>行田市</t>
  </si>
  <si>
    <t>太田市</t>
  </si>
  <si>
    <t>鹿沼市</t>
  </si>
  <si>
    <t>石岡市</t>
  </si>
  <si>
    <t>白河市</t>
  </si>
  <si>
    <t>新庄市</t>
  </si>
  <si>
    <t>男鹿市</t>
  </si>
  <si>
    <t>白石市</t>
  </si>
  <si>
    <t>北上市</t>
  </si>
  <si>
    <t>五所川原市</t>
  </si>
  <si>
    <t>室蘭市</t>
  </si>
  <si>
    <t>浦添市</t>
  </si>
  <si>
    <t>阿久根市</t>
  </si>
  <si>
    <t>日南市</t>
  </si>
  <si>
    <t>日田市</t>
  </si>
  <si>
    <t>荒尾市</t>
  </si>
  <si>
    <t>諫早市</t>
  </si>
  <si>
    <t>多久市</t>
  </si>
  <si>
    <t>久留米市</t>
  </si>
  <si>
    <t>南国市</t>
  </si>
  <si>
    <t>八幡浜市</t>
  </si>
  <si>
    <t>善通寺市</t>
  </si>
  <si>
    <t>阿南市</t>
  </si>
  <si>
    <t>萩市</t>
  </si>
  <si>
    <t>三原市</t>
  </si>
  <si>
    <t>玉野市</t>
  </si>
  <si>
    <t>益田市</t>
  </si>
  <si>
    <t>境港市</t>
  </si>
  <si>
    <t>有田市</t>
  </si>
  <si>
    <t>天理市</t>
  </si>
  <si>
    <t>明石市</t>
  </si>
  <si>
    <t>豊中市</t>
  </si>
  <si>
    <t>綾部市</t>
  </si>
  <si>
    <t>近江八幡市</t>
  </si>
  <si>
    <t>松阪市</t>
  </si>
  <si>
    <t>一宮市</t>
  </si>
  <si>
    <t>熱海市</t>
  </si>
  <si>
    <t>多治見市</t>
  </si>
  <si>
    <t>岡谷市</t>
  </si>
  <si>
    <t>山梨市</t>
  </si>
  <si>
    <t>大野市</t>
  </si>
  <si>
    <t>輪島市</t>
  </si>
  <si>
    <t>氷見市</t>
  </si>
  <si>
    <t>柏崎市</t>
  </si>
  <si>
    <t>横須賀市</t>
  </si>
  <si>
    <t>新宿区</t>
  </si>
  <si>
    <t>船橋市</t>
  </si>
  <si>
    <t>川口市</t>
  </si>
  <si>
    <t>伊勢崎市</t>
  </si>
  <si>
    <t>佐野市</t>
  </si>
  <si>
    <t>古河市</t>
  </si>
  <si>
    <t>いわき市</t>
  </si>
  <si>
    <t>酒田市</t>
  </si>
  <si>
    <t>大館市</t>
  </si>
  <si>
    <t>気仙沼市</t>
  </si>
  <si>
    <t>花巻市</t>
  </si>
  <si>
    <t>黒石市</t>
  </si>
  <si>
    <t>旭川市</t>
  </si>
  <si>
    <t>石垣市</t>
  </si>
  <si>
    <t>枕崎市</t>
  </si>
  <si>
    <t>延岡市</t>
  </si>
  <si>
    <t>中津市</t>
  </si>
  <si>
    <t>人吉市</t>
  </si>
  <si>
    <t>島原市</t>
  </si>
  <si>
    <t>鳥栖市</t>
  </si>
  <si>
    <t>大牟田市</t>
  </si>
  <si>
    <t>安芸市</t>
  </si>
  <si>
    <t>宇和島市</t>
  </si>
  <si>
    <t>坂出市</t>
  </si>
  <si>
    <t>小松島市</t>
  </si>
  <si>
    <t>山口市</t>
  </si>
  <si>
    <t>竹原市</t>
  </si>
  <si>
    <t>津山市</t>
  </si>
  <si>
    <t>出雲市</t>
  </si>
  <si>
    <t>倉吉市</t>
  </si>
  <si>
    <t>橋本市</t>
  </si>
  <si>
    <t>大和郡山市</t>
  </si>
  <si>
    <t>尼崎市</t>
  </si>
  <si>
    <t>岸和田市</t>
  </si>
  <si>
    <t>舞鶴市</t>
  </si>
  <si>
    <t>長浜市</t>
  </si>
  <si>
    <t>伊勢市</t>
  </si>
  <si>
    <t>岡崎市</t>
  </si>
  <si>
    <t>沼津市</t>
  </si>
  <si>
    <t>高山市</t>
  </si>
  <si>
    <t>上田市</t>
  </si>
  <si>
    <t>都留市</t>
  </si>
  <si>
    <t>小浜市</t>
  </si>
  <si>
    <t>小松市</t>
  </si>
  <si>
    <t>魚津市</t>
  </si>
  <si>
    <t>三条市</t>
  </si>
  <si>
    <t>相模原市</t>
  </si>
  <si>
    <t>港区</t>
  </si>
  <si>
    <t>市川市</t>
  </si>
  <si>
    <t>熊谷市</t>
  </si>
  <si>
    <t>桐生市</t>
  </si>
  <si>
    <t>栃木市</t>
  </si>
  <si>
    <t>土浦市</t>
  </si>
  <si>
    <t>郡山市</t>
  </si>
  <si>
    <t>鶴岡市</t>
  </si>
  <si>
    <t>横手市</t>
  </si>
  <si>
    <t>塩竈市</t>
    <phoneticPr fontId="13"/>
  </si>
  <si>
    <t>大船渡市</t>
  </si>
  <si>
    <t>八戸市</t>
  </si>
  <si>
    <t>小樽市</t>
  </si>
  <si>
    <t>宜野湾市</t>
  </si>
  <si>
    <t>鹿屋市</t>
  </si>
  <si>
    <t>都城市</t>
  </si>
  <si>
    <t>別府市</t>
  </si>
  <si>
    <t>八代市</t>
  </si>
  <si>
    <t>佐世保市</t>
  </si>
  <si>
    <t>唐津市</t>
  </si>
  <si>
    <t>福岡市</t>
  </si>
  <si>
    <t>室戸市</t>
  </si>
  <si>
    <t>今治市</t>
  </si>
  <si>
    <t>丸亀市</t>
  </si>
  <si>
    <t>鳴門市</t>
  </si>
  <si>
    <t>宇部市</t>
  </si>
  <si>
    <t>呉市</t>
  </si>
  <si>
    <t>倉敷市</t>
  </si>
  <si>
    <t>浜田市</t>
  </si>
  <si>
    <t>米子市</t>
  </si>
  <si>
    <t>海南市</t>
  </si>
  <si>
    <t>大和高田市</t>
  </si>
  <si>
    <t>姫路市</t>
  </si>
  <si>
    <t>堺市</t>
  </si>
  <si>
    <t>福知山市</t>
  </si>
  <si>
    <t>彦根市</t>
  </si>
  <si>
    <t>四日市市</t>
  </si>
  <si>
    <t>豊橋市</t>
  </si>
  <si>
    <t>浜松市</t>
  </si>
  <si>
    <t>大垣市</t>
  </si>
  <si>
    <t>松本市</t>
  </si>
  <si>
    <t>富士吉田市</t>
  </si>
  <si>
    <t>敦賀市</t>
  </si>
  <si>
    <t>七尾市</t>
  </si>
  <si>
    <t>高岡市</t>
  </si>
  <si>
    <t>長岡市</t>
  </si>
  <si>
    <t>川崎市</t>
  </si>
  <si>
    <t>中央区</t>
  </si>
  <si>
    <t>銚子市</t>
  </si>
  <si>
    <t>川越市</t>
  </si>
  <si>
    <t>高崎市</t>
  </si>
  <si>
    <t>足利市</t>
  </si>
  <si>
    <t>日立市</t>
  </si>
  <si>
    <t>会津若松市</t>
  </si>
  <si>
    <t>米沢市</t>
  </si>
  <si>
    <t>能代市</t>
  </si>
  <si>
    <t>石巻市</t>
  </si>
  <si>
    <t>宮古市</t>
  </si>
  <si>
    <t>弘前市</t>
  </si>
  <si>
    <t>函館市</t>
  </si>
  <si>
    <t>那覇市</t>
  </si>
  <si>
    <t>鹿児島市</t>
  </si>
  <si>
    <t>宮崎市</t>
  </si>
  <si>
    <t>大分市</t>
  </si>
  <si>
    <t>熊本市</t>
  </si>
  <si>
    <t>長崎市</t>
  </si>
  <si>
    <t>佐賀市</t>
  </si>
  <si>
    <t>北九州市</t>
  </si>
  <si>
    <t>高知市</t>
  </si>
  <si>
    <t>松山市</t>
  </si>
  <si>
    <t>高松市</t>
  </si>
  <si>
    <t>徳島市</t>
  </si>
  <si>
    <t>下関市</t>
  </si>
  <si>
    <t>広島市</t>
  </si>
  <si>
    <t>岡山市</t>
  </si>
  <si>
    <t>松江市</t>
  </si>
  <si>
    <t>鳥取市</t>
  </si>
  <si>
    <t>和歌山市</t>
  </si>
  <si>
    <t>奈良市</t>
  </si>
  <si>
    <t>神戸市</t>
  </si>
  <si>
    <t>大阪市</t>
  </si>
  <si>
    <t>京都市</t>
  </si>
  <si>
    <t>大津市</t>
  </si>
  <si>
    <t>津市</t>
  </si>
  <si>
    <t>名古屋市</t>
  </si>
  <si>
    <t>静岡市</t>
  </si>
  <si>
    <t>岐阜市</t>
  </si>
  <si>
    <t>長野市</t>
  </si>
  <si>
    <t>甲府市</t>
  </si>
  <si>
    <t>福井市</t>
  </si>
  <si>
    <t>金沢市</t>
  </si>
  <si>
    <t>富山市</t>
  </si>
  <si>
    <t>新潟市</t>
  </si>
  <si>
    <t>横浜市</t>
  </si>
  <si>
    <t>千葉市</t>
  </si>
  <si>
    <t>さいたま市</t>
  </si>
  <si>
    <t>前橋市</t>
  </si>
  <si>
    <t>宇都宮市</t>
  </si>
  <si>
    <t>水戸市</t>
  </si>
  <si>
    <t>福島市</t>
  </si>
  <si>
    <t>山形市</t>
  </si>
  <si>
    <t>秋田市</t>
  </si>
  <si>
    <t>仙台市</t>
  </si>
  <si>
    <t>盛岡市</t>
  </si>
  <si>
    <t>青森市</t>
  </si>
  <si>
    <t>札幌市</t>
  </si>
  <si>
    <t>H29→H30</t>
    <phoneticPr fontId="22"/>
  </si>
  <si>
    <t>沖縄県</t>
    <rPh sb="0" eb="3">
      <t>オキナワケン</t>
    </rPh>
    <phoneticPr fontId="13"/>
  </si>
  <si>
    <t>鹿児島県</t>
    <rPh sb="0" eb="4">
      <t>カゴシマケン</t>
    </rPh>
    <phoneticPr fontId="13"/>
  </si>
  <si>
    <t>宮崎県</t>
    <rPh sb="0" eb="2">
      <t>ミヤザキ</t>
    </rPh>
    <rPh sb="2" eb="3">
      <t>ケン</t>
    </rPh>
    <phoneticPr fontId="13"/>
  </si>
  <si>
    <t>大分県</t>
    <rPh sb="0" eb="3">
      <t>オオイタケン</t>
    </rPh>
    <phoneticPr fontId="13"/>
  </si>
  <si>
    <t>熊本県</t>
    <rPh sb="0" eb="3">
      <t>クマモトケン</t>
    </rPh>
    <phoneticPr fontId="13"/>
  </si>
  <si>
    <t>長崎県</t>
    <rPh sb="0" eb="3">
      <t>ナガサキケン</t>
    </rPh>
    <phoneticPr fontId="13"/>
  </si>
  <si>
    <t>佐賀県</t>
    <rPh sb="0" eb="3">
      <t>サガケン</t>
    </rPh>
    <phoneticPr fontId="13"/>
  </si>
  <si>
    <t>福岡県</t>
    <rPh sb="0" eb="3">
      <t>フクオカケン</t>
    </rPh>
    <phoneticPr fontId="13"/>
  </si>
  <si>
    <t>高知県</t>
    <rPh sb="0" eb="3">
      <t>コウチケン</t>
    </rPh>
    <phoneticPr fontId="13"/>
  </si>
  <si>
    <t>愛媛県</t>
    <rPh sb="0" eb="3">
      <t>エヒメケン</t>
    </rPh>
    <phoneticPr fontId="13"/>
  </si>
  <si>
    <t>香川県</t>
    <rPh sb="0" eb="3">
      <t>カガワケン</t>
    </rPh>
    <phoneticPr fontId="13"/>
  </si>
  <si>
    <t>徳島県</t>
    <rPh sb="0" eb="3">
      <t>トクシマケン</t>
    </rPh>
    <phoneticPr fontId="13"/>
  </si>
  <si>
    <t>山口県</t>
    <rPh sb="0" eb="3">
      <t>ヤマグチケン</t>
    </rPh>
    <phoneticPr fontId="13"/>
  </si>
  <si>
    <t>広島県</t>
    <rPh sb="0" eb="3">
      <t>ヒロシマケン</t>
    </rPh>
    <phoneticPr fontId="13"/>
  </si>
  <si>
    <t>岡山県</t>
    <rPh sb="0" eb="3">
      <t>オカヤマケン</t>
    </rPh>
    <phoneticPr fontId="13"/>
  </si>
  <si>
    <t>島根県</t>
    <rPh sb="0" eb="3">
      <t>シマネケン</t>
    </rPh>
    <phoneticPr fontId="13"/>
  </si>
  <si>
    <t>鳥取県</t>
    <rPh sb="0" eb="3">
      <t>トットリケン</t>
    </rPh>
    <phoneticPr fontId="13"/>
  </si>
  <si>
    <t>和歌山県</t>
    <rPh sb="0" eb="4">
      <t>ワカヤマケン</t>
    </rPh>
    <phoneticPr fontId="13"/>
  </si>
  <si>
    <t>奈良県</t>
    <rPh sb="0" eb="3">
      <t>ナラケン</t>
    </rPh>
    <phoneticPr fontId="13"/>
  </si>
  <si>
    <t>兵庫県</t>
    <rPh sb="0" eb="3">
      <t>ヒョウゴケン</t>
    </rPh>
    <phoneticPr fontId="13"/>
  </si>
  <si>
    <t>大阪府</t>
    <rPh sb="0" eb="3">
      <t>オオサカフ</t>
    </rPh>
    <phoneticPr fontId="13"/>
  </si>
  <si>
    <t>京都府</t>
    <rPh sb="0" eb="3">
      <t>キョウトフ</t>
    </rPh>
    <phoneticPr fontId="13"/>
  </si>
  <si>
    <t>滋賀県</t>
    <rPh sb="0" eb="3">
      <t>シガケン</t>
    </rPh>
    <phoneticPr fontId="13"/>
  </si>
  <si>
    <t>三重県</t>
    <rPh sb="0" eb="3">
      <t>ミエケン</t>
    </rPh>
    <phoneticPr fontId="13"/>
  </si>
  <si>
    <t>愛知県</t>
    <rPh sb="0" eb="3">
      <t>アイチケン</t>
    </rPh>
    <phoneticPr fontId="13"/>
  </si>
  <si>
    <t>静岡県</t>
    <rPh sb="0" eb="3">
      <t>シズオカケン</t>
    </rPh>
    <phoneticPr fontId="13"/>
  </si>
  <si>
    <t>岐阜県</t>
    <rPh sb="0" eb="3">
      <t>ギフケン</t>
    </rPh>
    <phoneticPr fontId="13"/>
  </si>
  <si>
    <t>長野県</t>
    <rPh sb="0" eb="3">
      <t>ナガノケン</t>
    </rPh>
    <phoneticPr fontId="13"/>
  </si>
  <si>
    <t>山梨県</t>
    <rPh sb="0" eb="3">
      <t>ヤマナシケン</t>
    </rPh>
    <phoneticPr fontId="13"/>
  </si>
  <si>
    <t>福井県</t>
    <rPh sb="0" eb="3">
      <t>フクイケン</t>
    </rPh>
    <phoneticPr fontId="13"/>
  </si>
  <si>
    <t>石川県</t>
    <rPh sb="0" eb="3">
      <t>イシカワケン</t>
    </rPh>
    <phoneticPr fontId="13"/>
  </si>
  <si>
    <t>富山県</t>
    <rPh sb="0" eb="3">
      <t>トヤマケン</t>
    </rPh>
    <phoneticPr fontId="13"/>
  </si>
  <si>
    <t>新潟県</t>
    <rPh sb="0" eb="3">
      <t>ニイガタケン</t>
    </rPh>
    <phoneticPr fontId="13"/>
  </si>
  <si>
    <t>神奈川県</t>
    <rPh sb="0" eb="4">
      <t>カナガワケン</t>
    </rPh>
    <phoneticPr fontId="13"/>
  </si>
  <si>
    <t>千葉県</t>
    <rPh sb="0" eb="3">
      <t>チバケン</t>
    </rPh>
    <phoneticPr fontId="13"/>
  </si>
  <si>
    <t>埼玉県</t>
    <rPh sb="0" eb="3">
      <t>サイタマケン</t>
    </rPh>
    <phoneticPr fontId="13"/>
  </si>
  <si>
    <t>群馬県</t>
    <rPh sb="0" eb="3">
      <t>グンマケン</t>
    </rPh>
    <phoneticPr fontId="13"/>
  </si>
  <si>
    <t>栃木県</t>
    <rPh sb="0" eb="3">
      <t>トチギケン</t>
    </rPh>
    <phoneticPr fontId="13"/>
  </si>
  <si>
    <t>茨城県</t>
    <rPh sb="0" eb="3">
      <t>イバラキケン</t>
    </rPh>
    <phoneticPr fontId="13"/>
  </si>
  <si>
    <t>福島県</t>
    <rPh sb="0" eb="3">
      <t>フクシマケン</t>
    </rPh>
    <phoneticPr fontId="13"/>
  </si>
  <si>
    <t>山形県</t>
    <rPh sb="0" eb="3">
      <t>ヤマガタケン</t>
    </rPh>
    <phoneticPr fontId="13"/>
  </si>
  <si>
    <t>秋田県</t>
    <rPh sb="0" eb="3">
      <t>アキタケン</t>
    </rPh>
    <phoneticPr fontId="13"/>
  </si>
  <si>
    <t>宮城県</t>
    <rPh sb="0" eb="3">
      <t>ミヤギケン</t>
    </rPh>
    <phoneticPr fontId="13"/>
  </si>
  <si>
    <t>岩手県</t>
    <rPh sb="0" eb="3">
      <t>イワテケン</t>
    </rPh>
    <phoneticPr fontId="13"/>
  </si>
  <si>
    <t>青森県</t>
    <rPh sb="0" eb="3">
      <t>アオモリケン</t>
    </rPh>
    <phoneticPr fontId="13"/>
  </si>
  <si>
    <t>北海道</t>
    <rPh sb="0" eb="3">
      <t>ホッカイドウ</t>
    </rPh>
    <phoneticPr fontId="13"/>
  </si>
  <si>
    <t>長崎市</t>
    <rPh sb="0" eb="3">
      <t>ナガサキシ</t>
    </rPh>
    <phoneticPr fontId="13"/>
  </si>
  <si>
    <t>3/100地域</t>
    <rPh sb="5" eb="7">
      <t>チイキ</t>
    </rPh>
    <phoneticPr fontId="13"/>
  </si>
  <si>
    <t>鳥栖市</t>
    <rPh sb="0" eb="3">
      <t>トスシ</t>
    </rPh>
    <phoneticPr fontId="13"/>
  </si>
  <si>
    <t>久山町</t>
    <rPh sb="0" eb="3">
      <t>ヒサヤママチ</t>
    </rPh>
    <phoneticPr fontId="13"/>
  </si>
  <si>
    <t>須惠町</t>
    <rPh sb="0" eb="3">
      <t>スエマチ</t>
    </rPh>
    <phoneticPr fontId="13"/>
  </si>
  <si>
    <t>篠栗町</t>
    <rPh sb="0" eb="1">
      <t>シノ</t>
    </rPh>
    <rPh sb="1" eb="2">
      <t>クリ</t>
    </rPh>
    <rPh sb="2" eb="3">
      <t>マチ</t>
    </rPh>
    <phoneticPr fontId="13"/>
  </si>
  <si>
    <t>宇美町</t>
    <rPh sb="0" eb="3">
      <t>ウミマチ</t>
    </rPh>
    <phoneticPr fontId="13"/>
  </si>
  <si>
    <t>宮若市</t>
    <rPh sb="0" eb="3">
      <t>ミヤワカシ</t>
    </rPh>
    <phoneticPr fontId="13"/>
  </si>
  <si>
    <t>古賀市</t>
    <rPh sb="0" eb="3">
      <t>コガシ</t>
    </rPh>
    <phoneticPr fontId="13"/>
  </si>
  <si>
    <t>筑紫野市</t>
    <rPh sb="0" eb="4">
      <t>チクシノシ</t>
    </rPh>
    <phoneticPr fontId="13"/>
  </si>
  <si>
    <t>飯塚市</t>
    <rPh sb="0" eb="3">
      <t>イイヅカシ</t>
    </rPh>
    <phoneticPr fontId="13"/>
  </si>
  <si>
    <t>北九州市</t>
    <rPh sb="0" eb="4">
      <t>キタキュウシュウシ</t>
    </rPh>
    <phoneticPr fontId="13"/>
  </si>
  <si>
    <t>綾川町</t>
    <rPh sb="0" eb="2">
      <t>アヤカワ</t>
    </rPh>
    <rPh sb="2" eb="3">
      <t>チョウ</t>
    </rPh>
    <phoneticPr fontId="13"/>
  </si>
  <si>
    <t>三木町</t>
    <rPh sb="0" eb="3">
      <t>ミキチョウ</t>
    </rPh>
    <phoneticPr fontId="13"/>
  </si>
  <si>
    <t>さぬき市</t>
    <rPh sb="3" eb="4">
      <t>シ</t>
    </rPh>
    <phoneticPr fontId="13"/>
  </si>
  <si>
    <t>坂出市</t>
    <rPh sb="0" eb="3">
      <t>サカイデシ</t>
    </rPh>
    <phoneticPr fontId="13"/>
  </si>
  <si>
    <t>藍住町</t>
    <rPh sb="0" eb="2">
      <t>アイズミ</t>
    </rPh>
    <rPh sb="2" eb="3">
      <t>マチ</t>
    </rPh>
    <phoneticPr fontId="13"/>
  </si>
  <si>
    <t>北島町</t>
    <rPh sb="0" eb="2">
      <t>キタジマ</t>
    </rPh>
    <rPh sb="2" eb="3">
      <t>マチ</t>
    </rPh>
    <phoneticPr fontId="13"/>
  </si>
  <si>
    <t>松茂町</t>
    <rPh sb="0" eb="2">
      <t>マツシゲ</t>
    </rPh>
    <rPh sb="2" eb="3">
      <t>チョウ</t>
    </rPh>
    <phoneticPr fontId="13"/>
  </si>
  <si>
    <t>勝浦町</t>
    <rPh sb="0" eb="2">
      <t>カツウラ</t>
    </rPh>
    <rPh sb="2" eb="3">
      <t>マチ</t>
    </rPh>
    <phoneticPr fontId="13"/>
  </si>
  <si>
    <t>美馬市</t>
    <rPh sb="0" eb="3">
      <t>ミマシ</t>
    </rPh>
    <phoneticPr fontId="13"/>
  </si>
  <si>
    <t>阿南市</t>
    <rPh sb="0" eb="3">
      <t>アナンシ</t>
    </rPh>
    <phoneticPr fontId="13"/>
  </si>
  <si>
    <t>小松島市</t>
    <rPh sb="0" eb="4">
      <t>コマツシマシ</t>
    </rPh>
    <phoneticPr fontId="13"/>
  </si>
  <si>
    <t>鳴門市</t>
    <rPh sb="0" eb="3">
      <t>ナルトシ</t>
    </rPh>
    <phoneticPr fontId="13"/>
  </si>
  <si>
    <t>徳島市</t>
    <rPh sb="0" eb="3">
      <t>トクシマシ</t>
    </rPh>
    <phoneticPr fontId="13"/>
  </si>
  <si>
    <t>周南市</t>
    <rPh sb="0" eb="3">
      <t>シュウナンシ</t>
    </rPh>
    <phoneticPr fontId="13"/>
  </si>
  <si>
    <t>岩国市</t>
    <rPh sb="0" eb="3">
      <t>イワクニシ</t>
    </rPh>
    <phoneticPr fontId="13"/>
  </si>
  <si>
    <t>坂町</t>
    <rPh sb="0" eb="2">
      <t>サカチョウ</t>
    </rPh>
    <phoneticPr fontId="13"/>
  </si>
  <si>
    <t>海田町</t>
    <rPh sb="0" eb="3">
      <t>カイタチョウ</t>
    </rPh>
    <phoneticPr fontId="13"/>
  </si>
  <si>
    <t>世羅町</t>
    <rPh sb="0" eb="3">
      <t>セラチョウ</t>
    </rPh>
    <phoneticPr fontId="13"/>
  </si>
  <si>
    <t>安芸太田町</t>
    <rPh sb="0" eb="5">
      <t>アキオオタチョウ</t>
    </rPh>
    <phoneticPr fontId="13"/>
  </si>
  <si>
    <t>熊野町</t>
    <rPh sb="0" eb="3">
      <t>クマノチョウ</t>
    </rPh>
    <phoneticPr fontId="13"/>
  </si>
  <si>
    <t>安芸高田市</t>
    <rPh sb="0" eb="2">
      <t>アキ</t>
    </rPh>
    <rPh sb="2" eb="5">
      <t>タカダシ</t>
    </rPh>
    <phoneticPr fontId="13"/>
  </si>
  <si>
    <t>廿日市市</t>
    <rPh sb="0" eb="4">
      <t>ハツカイチシ</t>
    </rPh>
    <phoneticPr fontId="13"/>
  </si>
  <si>
    <t>東広島市</t>
    <rPh sb="0" eb="4">
      <t>ヒガシヒロシマシ</t>
    </rPh>
    <phoneticPr fontId="13"/>
  </si>
  <si>
    <t>三原市</t>
    <rPh sb="0" eb="3">
      <t>ミハラシ</t>
    </rPh>
    <phoneticPr fontId="13"/>
  </si>
  <si>
    <t>竹原市</t>
    <rPh sb="0" eb="3">
      <t>タケハラシ</t>
    </rPh>
    <phoneticPr fontId="13"/>
  </si>
  <si>
    <t>呉市</t>
    <rPh sb="0" eb="2">
      <t>クレシ</t>
    </rPh>
    <phoneticPr fontId="13"/>
  </si>
  <si>
    <t>備前市</t>
    <rPh sb="0" eb="3">
      <t>ビゼンシ</t>
    </rPh>
    <phoneticPr fontId="13"/>
  </si>
  <si>
    <t>玉野市</t>
    <rPh sb="0" eb="3">
      <t>タマノシ</t>
    </rPh>
    <phoneticPr fontId="13"/>
  </si>
  <si>
    <t>岡山市</t>
    <rPh sb="0" eb="3">
      <t>オカヤマシ</t>
    </rPh>
    <phoneticPr fontId="13"/>
  </si>
  <si>
    <t>明日香村</t>
    <rPh sb="0" eb="4">
      <t>アスカムラ</t>
    </rPh>
    <phoneticPr fontId="13"/>
  </si>
  <si>
    <t>曽爾村</t>
    <rPh sb="0" eb="2">
      <t>ソニ</t>
    </rPh>
    <rPh sb="2" eb="3">
      <t>ムラ</t>
    </rPh>
    <phoneticPr fontId="13"/>
  </si>
  <si>
    <t>山添村</t>
    <rPh sb="0" eb="3">
      <t>ヤマゾエムラ</t>
    </rPh>
    <phoneticPr fontId="13"/>
  </si>
  <si>
    <t>吉野町</t>
    <rPh sb="0" eb="3">
      <t>ヨシノチョウ</t>
    </rPh>
    <phoneticPr fontId="13"/>
  </si>
  <si>
    <t>高取町</t>
    <rPh sb="0" eb="2">
      <t>タカトリ</t>
    </rPh>
    <rPh sb="2" eb="3">
      <t>マチ</t>
    </rPh>
    <phoneticPr fontId="13"/>
  </si>
  <si>
    <t>田原本町</t>
    <rPh sb="0" eb="2">
      <t>タワラ</t>
    </rPh>
    <rPh sb="2" eb="4">
      <t>ホンマチ</t>
    </rPh>
    <phoneticPr fontId="13"/>
  </si>
  <si>
    <t>三宅町</t>
    <rPh sb="0" eb="3">
      <t>ミヤケチョウ</t>
    </rPh>
    <phoneticPr fontId="13"/>
  </si>
  <si>
    <t>宇陀市</t>
    <rPh sb="0" eb="3">
      <t>ウダシ</t>
    </rPh>
    <phoneticPr fontId="13"/>
  </si>
  <si>
    <t>五條市</t>
    <rPh sb="0" eb="3">
      <t>ゴジョウシ</t>
    </rPh>
    <phoneticPr fontId="13"/>
  </si>
  <si>
    <t>桜井市</t>
    <rPh sb="0" eb="3">
      <t>サクライシ</t>
    </rPh>
    <phoneticPr fontId="13"/>
  </si>
  <si>
    <t>播磨町</t>
    <rPh sb="0" eb="2">
      <t>ハリマ</t>
    </rPh>
    <rPh sb="2" eb="3">
      <t>マチ</t>
    </rPh>
    <phoneticPr fontId="13"/>
  </si>
  <si>
    <t>稲美町</t>
    <rPh sb="0" eb="1">
      <t>イネ</t>
    </rPh>
    <rPh sb="1" eb="2">
      <t>ビ</t>
    </rPh>
    <rPh sb="2" eb="3">
      <t>マチ</t>
    </rPh>
    <phoneticPr fontId="13"/>
  </si>
  <si>
    <t>加東市</t>
    <rPh sb="0" eb="3">
      <t>カトウシ</t>
    </rPh>
    <phoneticPr fontId="13"/>
  </si>
  <si>
    <t>加西市</t>
    <rPh sb="0" eb="1">
      <t>カ</t>
    </rPh>
    <rPh sb="1" eb="2">
      <t>ニシ</t>
    </rPh>
    <rPh sb="2" eb="3">
      <t>シ</t>
    </rPh>
    <phoneticPr fontId="13"/>
  </si>
  <si>
    <t>小野市</t>
    <rPh sb="0" eb="3">
      <t>オノシ</t>
    </rPh>
    <phoneticPr fontId="13"/>
  </si>
  <si>
    <t>三木市</t>
    <rPh sb="0" eb="3">
      <t>ミキシ</t>
    </rPh>
    <phoneticPr fontId="13"/>
  </si>
  <si>
    <t>加古川市</t>
    <rPh sb="0" eb="4">
      <t>カコガワシ</t>
    </rPh>
    <phoneticPr fontId="13"/>
  </si>
  <si>
    <t>姫路市</t>
    <rPh sb="0" eb="3">
      <t>ヒメジシ</t>
    </rPh>
    <phoneticPr fontId="13"/>
  </si>
  <si>
    <t>南山城村</t>
    <rPh sb="0" eb="1">
      <t>ミナミ</t>
    </rPh>
    <rPh sb="1" eb="3">
      <t>ヤマシロ</t>
    </rPh>
    <rPh sb="3" eb="4">
      <t>ムラ</t>
    </rPh>
    <phoneticPr fontId="13"/>
  </si>
  <si>
    <t>井手町</t>
    <rPh sb="0" eb="2">
      <t>イデ</t>
    </rPh>
    <phoneticPr fontId="13"/>
  </si>
  <si>
    <t>大山崎町</t>
    <rPh sb="0" eb="2">
      <t>オオヤマ</t>
    </rPh>
    <rPh sb="2" eb="3">
      <t>ザキ</t>
    </rPh>
    <rPh sb="3" eb="4">
      <t>マチ</t>
    </rPh>
    <phoneticPr fontId="13"/>
  </si>
  <si>
    <t>多賀町</t>
    <rPh sb="0" eb="2">
      <t>タガ</t>
    </rPh>
    <rPh sb="2" eb="3">
      <t>マチ</t>
    </rPh>
    <phoneticPr fontId="13"/>
  </si>
  <si>
    <t>愛荘町</t>
    <rPh sb="0" eb="1">
      <t>アイ</t>
    </rPh>
    <rPh sb="1" eb="2">
      <t>ソウ</t>
    </rPh>
    <rPh sb="2" eb="3">
      <t>マチ</t>
    </rPh>
    <phoneticPr fontId="13"/>
  </si>
  <si>
    <t>竜王町</t>
    <rPh sb="0" eb="2">
      <t>リュウオウ</t>
    </rPh>
    <rPh sb="2" eb="3">
      <t>マチ</t>
    </rPh>
    <phoneticPr fontId="13"/>
  </si>
  <si>
    <t>日野町</t>
    <rPh sb="0" eb="2">
      <t>ヒノ</t>
    </rPh>
    <rPh sb="2" eb="3">
      <t>マチ</t>
    </rPh>
    <phoneticPr fontId="13"/>
  </si>
  <si>
    <t>米原市</t>
    <rPh sb="0" eb="3">
      <t>マイバラシ</t>
    </rPh>
    <phoneticPr fontId="13"/>
  </si>
  <si>
    <t>東近江市</t>
    <rPh sb="0" eb="4">
      <t>ヒガシオウミシ</t>
    </rPh>
    <phoneticPr fontId="13"/>
  </si>
  <si>
    <t>高島市</t>
    <rPh sb="0" eb="2">
      <t>タカシマ</t>
    </rPh>
    <rPh sb="2" eb="3">
      <t>シ</t>
    </rPh>
    <phoneticPr fontId="13"/>
  </si>
  <si>
    <t>湖南市</t>
    <rPh sb="0" eb="3">
      <t>コナンシ</t>
    </rPh>
    <phoneticPr fontId="13"/>
  </si>
  <si>
    <t>長浜市</t>
    <rPh sb="0" eb="3">
      <t>ナガハマシ</t>
    </rPh>
    <phoneticPr fontId="13"/>
  </si>
  <si>
    <t>川越町</t>
    <rPh sb="0" eb="2">
      <t>カワゴエ</t>
    </rPh>
    <rPh sb="2" eb="3">
      <t>マチ</t>
    </rPh>
    <phoneticPr fontId="13"/>
  </si>
  <si>
    <t>朝日町</t>
    <rPh sb="0" eb="2">
      <t>アサヒ</t>
    </rPh>
    <rPh sb="2" eb="3">
      <t>マチ</t>
    </rPh>
    <phoneticPr fontId="13"/>
  </si>
  <si>
    <t>菰野町</t>
    <rPh sb="0" eb="2">
      <t>コモノ</t>
    </rPh>
    <rPh sb="2" eb="3">
      <t>マチ</t>
    </rPh>
    <phoneticPr fontId="13"/>
  </si>
  <si>
    <t>東員町</t>
    <rPh sb="0" eb="2">
      <t>トウイン</t>
    </rPh>
    <rPh sb="2" eb="3">
      <t>マチ</t>
    </rPh>
    <phoneticPr fontId="13"/>
  </si>
  <si>
    <t>木曽岬町</t>
    <rPh sb="0" eb="2">
      <t>キソ</t>
    </rPh>
    <rPh sb="2" eb="3">
      <t>ミサキ</t>
    </rPh>
    <rPh sb="3" eb="4">
      <t>マチ</t>
    </rPh>
    <phoneticPr fontId="13"/>
  </si>
  <si>
    <t>伊賀市</t>
    <rPh sb="0" eb="3">
      <t>イガシ</t>
    </rPh>
    <phoneticPr fontId="13"/>
  </si>
  <si>
    <t>いなべ市</t>
    <rPh sb="3" eb="4">
      <t>シ</t>
    </rPh>
    <phoneticPr fontId="13"/>
  </si>
  <si>
    <t>名張市</t>
    <rPh sb="0" eb="3">
      <t>ナバリシ</t>
    </rPh>
    <phoneticPr fontId="13"/>
  </si>
  <si>
    <t>飛島村</t>
    <rPh sb="0" eb="3">
      <t>トビシマムラ</t>
    </rPh>
    <phoneticPr fontId="13"/>
  </si>
  <si>
    <t>武豊町</t>
    <rPh sb="0" eb="2">
      <t>タケトヨ</t>
    </rPh>
    <rPh sb="2" eb="3">
      <t>マチ</t>
    </rPh>
    <phoneticPr fontId="13"/>
  </si>
  <si>
    <t>東浦町</t>
    <rPh sb="0" eb="2">
      <t>ヒガシウラ</t>
    </rPh>
    <rPh sb="2" eb="3">
      <t>マチ</t>
    </rPh>
    <phoneticPr fontId="13"/>
  </si>
  <si>
    <t>扶桑町</t>
    <rPh sb="0" eb="2">
      <t>フソウ</t>
    </rPh>
    <rPh sb="2" eb="3">
      <t>マチ</t>
    </rPh>
    <phoneticPr fontId="13"/>
  </si>
  <si>
    <t>大口町</t>
    <rPh sb="0" eb="2">
      <t>オオクチ</t>
    </rPh>
    <rPh sb="2" eb="3">
      <t>マチ</t>
    </rPh>
    <phoneticPr fontId="13"/>
  </si>
  <si>
    <t>新城市</t>
    <rPh sb="0" eb="2">
      <t>シンジョウ</t>
    </rPh>
    <rPh sb="2" eb="3">
      <t>シ</t>
    </rPh>
    <phoneticPr fontId="13"/>
  </si>
  <si>
    <t>小牧市</t>
    <rPh sb="0" eb="3">
      <t>コマキシ</t>
    </rPh>
    <phoneticPr fontId="13"/>
  </si>
  <si>
    <t>常滑市</t>
    <rPh sb="0" eb="3">
      <t>トコナメシ</t>
    </rPh>
    <phoneticPr fontId="13"/>
  </si>
  <si>
    <t>半田市</t>
    <rPh sb="0" eb="3">
      <t>ハンダシ</t>
    </rPh>
    <phoneticPr fontId="13"/>
  </si>
  <si>
    <t>一宮市</t>
    <rPh sb="0" eb="3">
      <t>イチノミヤシ</t>
    </rPh>
    <phoneticPr fontId="13"/>
  </si>
  <si>
    <t>豊橋市</t>
    <rPh sb="0" eb="3">
      <t>トヨハシシ</t>
    </rPh>
    <phoneticPr fontId="13"/>
  </si>
  <si>
    <t>森町</t>
    <rPh sb="0" eb="2">
      <t>モリマチ</t>
    </rPh>
    <phoneticPr fontId="13"/>
  </si>
  <si>
    <t>川根本町</t>
    <rPh sb="0" eb="2">
      <t>カワネ</t>
    </rPh>
    <rPh sb="2" eb="4">
      <t>ホンチョウ</t>
    </rPh>
    <phoneticPr fontId="13"/>
  </si>
  <si>
    <t>小山町</t>
    <rPh sb="0" eb="2">
      <t>オヤマ</t>
    </rPh>
    <rPh sb="2" eb="3">
      <t>マチ</t>
    </rPh>
    <phoneticPr fontId="13"/>
  </si>
  <si>
    <t>長泉町</t>
    <rPh sb="0" eb="2">
      <t>ナガイズミ</t>
    </rPh>
    <rPh sb="2" eb="3">
      <t>マチ</t>
    </rPh>
    <phoneticPr fontId="13"/>
  </si>
  <si>
    <t>清水町</t>
    <rPh sb="0" eb="3">
      <t>シミズマチ</t>
    </rPh>
    <phoneticPr fontId="13"/>
  </si>
  <si>
    <t>函南町</t>
    <rPh sb="0" eb="2">
      <t>カンナミ</t>
    </rPh>
    <rPh sb="2" eb="3">
      <t>チョウ</t>
    </rPh>
    <phoneticPr fontId="13"/>
  </si>
  <si>
    <t>湖西市</t>
    <rPh sb="0" eb="2">
      <t>コセイ</t>
    </rPh>
    <rPh sb="2" eb="3">
      <t>シ</t>
    </rPh>
    <phoneticPr fontId="13"/>
  </si>
  <si>
    <t>袋井市</t>
    <rPh sb="0" eb="3">
      <t>フクロイシ</t>
    </rPh>
    <phoneticPr fontId="13"/>
  </si>
  <si>
    <t>藤枝市</t>
    <rPh sb="0" eb="3">
      <t>フジエダシ</t>
    </rPh>
    <phoneticPr fontId="13"/>
  </si>
  <si>
    <t>掛川市</t>
    <rPh sb="0" eb="3">
      <t>カケガワシ</t>
    </rPh>
    <phoneticPr fontId="13"/>
  </si>
  <si>
    <t>焼津市</t>
    <rPh sb="0" eb="3">
      <t>ヤイヅシ</t>
    </rPh>
    <phoneticPr fontId="13"/>
  </si>
  <si>
    <t>富士市</t>
    <rPh sb="0" eb="3">
      <t>フジシ</t>
    </rPh>
    <phoneticPr fontId="13"/>
  </si>
  <si>
    <t>島田市</t>
    <rPh sb="0" eb="3">
      <t>シマダシ</t>
    </rPh>
    <phoneticPr fontId="13"/>
  </si>
  <si>
    <t>富士宮市</t>
    <rPh sb="0" eb="4">
      <t>フジノミヤシ</t>
    </rPh>
    <phoneticPr fontId="13"/>
  </si>
  <si>
    <t>三島市</t>
    <rPh sb="0" eb="3">
      <t>ミシマシ</t>
    </rPh>
    <phoneticPr fontId="13"/>
  </si>
  <si>
    <t>浜松市</t>
    <rPh sb="0" eb="3">
      <t>ハママツシ</t>
    </rPh>
    <phoneticPr fontId="13"/>
  </si>
  <si>
    <t>御嵩町</t>
    <rPh sb="0" eb="1">
      <t>オン</t>
    </rPh>
    <rPh sb="1" eb="2">
      <t>タカ</t>
    </rPh>
    <rPh sb="2" eb="3">
      <t>マチ</t>
    </rPh>
    <phoneticPr fontId="13"/>
  </si>
  <si>
    <t>八百津町</t>
    <rPh sb="0" eb="3">
      <t>ヤオツ</t>
    </rPh>
    <rPh sb="3" eb="4">
      <t>チョウ</t>
    </rPh>
    <phoneticPr fontId="13"/>
  </si>
  <si>
    <t>坂祝町</t>
    <rPh sb="0" eb="1">
      <t>サカ</t>
    </rPh>
    <rPh sb="1" eb="2">
      <t>イワ</t>
    </rPh>
    <rPh sb="2" eb="3">
      <t>マチ</t>
    </rPh>
    <phoneticPr fontId="13"/>
  </si>
  <si>
    <t>北方町</t>
    <rPh sb="0" eb="2">
      <t>ホッポウ</t>
    </rPh>
    <rPh sb="2" eb="3">
      <t>マチ</t>
    </rPh>
    <phoneticPr fontId="13"/>
  </si>
  <si>
    <t>安八町</t>
    <rPh sb="0" eb="1">
      <t>ヤス</t>
    </rPh>
    <rPh sb="1" eb="2">
      <t>ハチ</t>
    </rPh>
    <rPh sb="2" eb="3">
      <t>マチ</t>
    </rPh>
    <phoneticPr fontId="13"/>
  </si>
  <si>
    <t>神戸町</t>
    <rPh sb="0" eb="2">
      <t>コウベ</t>
    </rPh>
    <rPh sb="2" eb="3">
      <t>マチ</t>
    </rPh>
    <phoneticPr fontId="13"/>
  </si>
  <si>
    <t>笠松町</t>
    <rPh sb="0" eb="2">
      <t>カサマツ</t>
    </rPh>
    <rPh sb="2" eb="3">
      <t>マチ</t>
    </rPh>
    <phoneticPr fontId="13"/>
  </si>
  <si>
    <t>岐南町</t>
    <rPh sb="0" eb="2">
      <t>ギナン</t>
    </rPh>
    <rPh sb="2" eb="3">
      <t>チョウ</t>
    </rPh>
    <phoneticPr fontId="13"/>
  </si>
  <si>
    <t>本巣市</t>
    <rPh sb="0" eb="2">
      <t>モトス</t>
    </rPh>
    <rPh sb="2" eb="3">
      <t>シ</t>
    </rPh>
    <phoneticPr fontId="13"/>
  </si>
  <si>
    <t>瑞穂市</t>
    <rPh sb="0" eb="3">
      <t>ミズホシ</t>
    </rPh>
    <phoneticPr fontId="13"/>
  </si>
  <si>
    <t>可児市</t>
    <rPh sb="0" eb="2">
      <t>カニ</t>
    </rPh>
    <rPh sb="2" eb="3">
      <t>シ</t>
    </rPh>
    <phoneticPr fontId="13"/>
  </si>
  <si>
    <t>各務原市</t>
    <rPh sb="0" eb="4">
      <t>カガミハラシ</t>
    </rPh>
    <phoneticPr fontId="13"/>
  </si>
  <si>
    <t>土岐市</t>
    <rPh sb="0" eb="3">
      <t>トキシ</t>
    </rPh>
    <phoneticPr fontId="13"/>
  </si>
  <si>
    <t>美濃加茂市</t>
    <rPh sb="0" eb="5">
      <t>ミノカモシ</t>
    </rPh>
    <phoneticPr fontId="13"/>
  </si>
  <si>
    <t>羽島市</t>
    <rPh sb="0" eb="3">
      <t>ハシマシ</t>
    </rPh>
    <phoneticPr fontId="13"/>
  </si>
  <si>
    <t>関市</t>
    <rPh sb="0" eb="2">
      <t>セキシ</t>
    </rPh>
    <phoneticPr fontId="13"/>
  </si>
  <si>
    <t>多治見市</t>
    <rPh sb="0" eb="4">
      <t>タジミシ</t>
    </rPh>
    <phoneticPr fontId="13"/>
  </si>
  <si>
    <t>高山市</t>
    <rPh sb="0" eb="3">
      <t>タカヤマシ</t>
    </rPh>
    <phoneticPr fontId="13"/>
  </si>
  <si>
    <t>大垣市</t>
    <rPh sb="0" eb="3">
      <t>オオガキシ</t>
    </rPh>
    <phoneticPr fontId="13"/>
  </si>
  <si>
    <t>筑北村</t>
    <rPh sb="0" eb="1">
      <t>ツク</t>
    </rPh>
    <rPh sb="1" eb="3">
      <t>キタムラ</t>
    </rPh>
    <phoneticPr fontId="13"/>
  </si>
  <si>
    <t>朝日村</t>
    <rPh sb="0" eb="2">
      <t>アサヒ</t>
    </rPh>
    <rPh sb="2" eb="3">
      <t>ムラ</t>
    </rPh>
    <phoneticPr fontId="13"/>
  </si>
  <si>
    <t>木祖村</t>
    <rPh sb="0" eb="3">
      <t>キソムラ</t>
    </rPh>
    <phoneticPr fontId="13"/>
  </si>
  <si>
    <t>大鹿村</t>
    <rPh sb="0" eb="2">
      <t>オオシカ</t>
    </rPh>
    <rPh sb="2" eb="3">
      <t>ムラ</t>
    </rPh>
    <phoneticPr fontId="13"/>
  </si>
  <si>
    <t>南箕輪村</t>
    <rPh sb="0" eb="4">
      <t>ミナミミノワムラ</t>
    </rPh>
    <phoneticPr fontId="13"/>
  </si>
  <si>
    <t>木曽町</t>
    <rPh sb="0" eb="3">
      <t>キソマチ</t>
    </rPh>
    <phoneticPr fontId="13"/>
  </si>
  <si>
    <t>箕輪町</t>
    <rPh sb="0" eb="3">
      <t>ミノワマチ</t>
    </rPh>
    <phoneticPr fontId="13"/>
  </si>
  <si>
    <t>辰野町</t>
    <rPh sb="0" eb="3">
      <t>タツノマチ</t>
    </rPh>
    <phoneticPr fontId="13"/>
  </si>
  <si>
    <t>下諏訪町</t>
    <rPh sb="0" eb="4">
      <t>シモスワマチ</t>
    </rPh>
    <phoneticPr fontId="13"/>
  </si>
  <si>
    <t>長和町</t>
    <rPh sb="0" eb="3">
      <t>ナガワマチ</t>
    </rPh>
    <phoneticPr fontId="13"/>
  </si>
  <si>
    <t>茅野市</t>
    <rPh sb="0" eb="3">
      <t>チノシ</t>
    </rPh>
    <phoneticPr fontId="13"/>
  </si>
  <si>
    <t>４級地</t>
  </si>
  <si>
    <t>大町市</t>
    <rPh sb="0" eb="3">
      <t>オオマチシ</t>
    </rPh>
    <phoneticPr fontId="13"/>
  </si>
  <si>
    <t>伊那市</t>
    <rPh sb="0" eb="3">
      <t>イナシ</t>
    </rPh>
    <phoneticPr fontId="13"/>
  </si>
  <si>
    <t>白川村</t>
    <rPh sb="0" eb="3">
      <t>シラカワムラ</t>
    </rPh>
    <phoneticPr fontId="13"/>
  </si>
  <si>
    <t>諏訪市</t>
    <rPh sb="0" eb="3">
      <t>スワシ</t>
    </rPh>
    <phoneticPr fontId="13"/>
  </si>
  <si>
    <t>郡上市</t>
    <rPh sb="0" eb="3">
      <t>グジョウシ</t>
    </rPh>
    <phoneticPr fontId="13"/>
  </si>
  <si>
    <t>飯田市</t>
    <rPh sb="0" eb="3">
      <t>イイダシ</t>
    </rPh>
    <phoneticPr fontId="13"/>
  </si>
  <si>
    <t>飛騨市</t>
    <rPh sb="0" eb="2">
      <t>ヒダ</t>
    </rPh>
    <rPh sb="2" eb="3">
      <t>シ</t>
    </rPh>
    <phoneticPr fontId="13"/>
  </si>
  <si>
    <t>岡谷市</t>
    <rPh sb="0" eb="3">
      <t>オカヤシ</t>
    </rPh>
    <phoneticPr fontId="13"/>
  </si>
  <si>
    <t>上田市</t>
    <rPh sb="0" eb="3">
      <t>ウエダシ</t>
    </rPh>
    <phoneticPr fontId="13"/>
  </si>
  <si>
    <t>松本市</t>
    <rPh sb="0" eb="3">
      <t>マツモトシ</t>
    </rPh>
    <phoneticPr fontId="13"/>
  </si>
  <si>
    <t>長野市</t>
    <rPh sb="0" eb="3">
      <t>ナガノシ</t>
    </rPh>
    <phoneticPr fontId="13"/>
  </si>
  <si>
    <t>道志村</t>
    <rPh sb="0" eb="1">
      <t>ドウ</t>
    </rPh>
    <rPh sb="1" eb="2">
      <t>シ</t>
    </rPh>
    <rPh sb="2" eb="3">
      <t>ムラ</t>
    </rPh>
    <phoneticPr fontId="13"/>
  </si>
  <si>
    <t>富士河口湖町</t>
    <rPh sb="0" eb="2">
      <t>フジ</t>
    </rPh>
    <rPh sb="2" eb="5">
      <t>カワグチコ</t>
    </rPh>
    <rPh sb="5" eb="6">
      <t>マチ</t>
    </rPh>
    <phoneticPr fontId="13"/>
  </si>
  <si>
    <t>昭和町</t>
    <rPh sb="0" eb="2">
      <t>ショウワ</t>
    </rPh>
    <rPh sb="2" eb="3">
      <t>マチ</t>
    </rPh>
    <phoneticPr fontId="13"/>
  </si>
  <si>
    <t>南部町</t>
    <rPh sb="0" eb="2">
      <t>ナンブ</t>
    </rPh>
    <rPh sb="2" eb="3">
      <t>マチ</t>
    </rPh>
    <phoneticPr fontId="13"/>
  </si>
  <si>
    <t>身延町</t>
    <rPh sb="0" eb="2">
      <t>ミノブ</t>
    </rPh>
    <rPh sb="2" eb="3">
      <t>マチ</t>
    </rPh>
    <phoneticPr fontId="13"/>
  </si>
  <si>
    <t>早川町</t>
    <rPh sb="0" eb="2">
      <t>ハヤカワ</t>
    </rPh>
    <rPh sb="2" eb="3">
      <t>マチ</t>
    </rPh>
    <phoneticPr fontId="13"/>
  </si>
  <si>
    <t>小布施町</t>
    <phoneticPr fontId="13"/>
  </si>
  <si>
    <t>市川三郷町</t>
    <rPh sb="0" eb="2">
      <t>イチカワ</t>
    </rPh>
    <rPh sb="2" eb="4">
      <t>ミサト</t>
    </rPh>
    <rPh sb="4" eb="5">
      <t>マチ</t>
    </rPh>
    <phoneticPr fontId="13"/>
  </si>
  <si>
    <t>中央市</t>
    <rPh sb="0" eb="2">
      <t>チュウオウ</t>
    </rPh>
    <rPh sb="2" eb="3">
      <t>シ</t>
    </rPh>
    <phoneticPr fontId="13"/>
  </si>
  <si>
    <t>上野原市</t>
    <rPh sb="0" eb="4">
      <t>ウエノハラシ</t>
    </rPh>
    <phoneticPr fontId="13"/>
  </si>
  <si>
    <t>甲斐市</t>
    <rPh sb="0" eb="3">
      <t>カイシ</t>
    </rPh>
    <phoneticPr fontId="13"/>
  </si>
  <si>
    <t>北杜市</t>
    <rPh sb="0" eb="3">
      <t>ホクトシ</t>
    </rPh>
    <phoneticPr fontId="13"/>
  </si>
  <si>
    <t>南アルプス市</t>
    <rPh sb="0" eb="1">
      <t>ミナミ</t>
    </rPh>
    <rPh sb="5" eb="6">
      <t>シ</t>
    </rPh>
    <phoneticPr fontId="13"/>
  </si>
  <si>
    <t>福井市</t>
    <rPh sb="0" eb="3">
      <t>フクイシ</t>
    </rPh>
    <phoneticPr fontId="13"/>
  </si>
  <si>
    <t>内灘町</t>
    <rPh sb="0" eb="3">
      <t>ウチナダマチ</t>
    </rPh>
    <phoneticPr fontId="13"/>
  </si>
  <si>
    <t>津幡町</t>
    <rPh sb="0" eb="3">
      <t>ツバタマチ</t>
    </rPh>
    <phoneticPr fontId="13"/>
  </si>
  <si>
    <t>金沢市</t>
    <rPh sb="0" eb="3">
      <t>カナザワシ</t>
    </rPh>
    <phoneticPr fontId="13"/>
  </si>
  <si>
    <t>舟橋村</t>
    <rPh sb="0" eb="3">
      <t>フナハシムラ</t>
    </rPh>
    <phoneticPr fontId="13"/>
  </si>
  <si>
    <t>木曽町</t>
    <rPh sb="0" eb="2">
      <t>キソ</t>
    </rPh>
    <rPh sb="2" eb="3">
      <t>チョウ</t>
    </rPh>
    <phoneticPr fontId="13"/>
  </si>
  <si>
    <t>立山町</t>
    <rPh sb="0" eb="3">
      <t>タテヤママチ</t>
    </rPh>
    <phoneticPr fontId="13"/>
  </si>
  <si>
    <t>大桑村</t>
    <rPh sb="0" eb="3">
      <t>オオクワムラ</t>
    </rPh>
    <phoneticPr fontId="13"/>
  </si>
  <si>
    <t>上市町</t>
    <rPh sb="0" eb="3">
      <t>カミイチマチ</t>
    </rPh>
    <phoneticPr fontId="13"/>
  </si>
  <si>
    <t>王滝村</t>
    <rPh sb="0" eb="3">
      <t>オウタキムラ</t>
    </rPh>
    <phoneticPr fontId="13"/>
  </si>
  <si>
    <t>南砺市</t>
    <rPh sb="0" eb="3">
      <t>ナントシ</t>
    </rPh>
    <phoneticPr fontId="13"/>
  </si>
  <si>
    <t>富山市</t>
    <rPh sb="0" eb="3">
      <t>トヤマシ</t>
    </rPh>
    <phoneticPr fontId="13"/>
  </si>
  <si>
    <t>上松町</t>
    <rPh sb="0" eb="3">
      <t>カミマツチョウ</t>
    </rPh>
    <phoneticPr fontId="13"/>
  </si>
  <si>
    <t>新潟市</t>
    <rPh sb="0" eb="3">
      <t>ニイガタシ</t>
    </rPh>
    <phoneticPr fontId="13"/>
  </si>
  <si>
    <t>箱根町</t>
    <rPh sb="0" eb="3">
      <t>ハコネマチ</t>
    </rPh>
    <phoneticPr fontId="13"/>
  </si>
  <si>
    <t>売木村</t>
    <rPh sb="0" eb="1">
      <t>ウ</t>
    </rPh>
    <rPh sb="1" eb="2">
      <t>キ</t>
    </rPh>
    <rPh sb="2" eb="3">
      <t>ムラ</t>
    </rPh>
    <phoneticPr fontId="13"/>
  </si>
  <si>
    <t>瑞穂町</t>
    <rPh sb="0" eb="3">
      <t>ミズホマチ</t>
    </rPh>
    <phoneticPr fontId="13"/>
  </si>
  <si>
    <t>下條村</t>
    <rPh sb="0" eb="3">
      <t>シモジョウムラ</t>
    </rPh>
    <phoneticPr fontId="13"/>
  </si>
  <si>
    <t>武蔵村山市</t>
    <rPh sb="0" eb="5">
      <t>ムサシムラヤマシ</t>
    </rPh>
    <phoneticPr fontId="13"/>
  </si>
  <si>
    <t>根羽村</t>
    <rPh sb="0" eb="1">
      <t>ネ</t>
    </rPh>
    <rPh sb="1" eb="2">
      <t>ハネ</t>
    </rPh>
    <rPh sb="2" eb="3">
      <t>ムラ</t>
    </rPh>
    <phoneticPr fontId="13"/>
  </si>
  <si>
    <t>平谷村</t>
    <rPh sb="0" eb="2">
      <t>ヒラタニ</t>
    </rPh>
    <rPh sb="2" eb="3">
      <t>ムラ</t>
    </rPh>
    <phoneticPr fontId="13"/>
  </si>
  <si>
    <t>芝山町</t>
    <rPh sb="0" eb="3">
      <t>シバヤママチ</t>
    </rPh>
    <phoneticPr fontId="13"/>
  </si>
  <si>
    <t>阿智村</t>
    <rPh sb="0" eb="3">
      <t>アチムラ</t>
    </rPh>
    <phoneticPr fontId="13"/>
  </si>
  <si>
    <t>九十九里町</t>
    <rPh sb="0" eb="5">
      <t>クジュウクリマチ</t>
    </rPh>
    <phoneticPr fontId="13"/>
  </si>
  <si>
    <t>宮田村</t>
    <rPh sb="0" eb="2">
      <t>ミヤタ</t>
    </rPh>
    <rPh sb="2" eb="3">
      <t>ムラ</t>
    </rPh>
    <phoneticPr fontId="13"/>
  </si>
  <si>
    <t>山武市</t>
    <rPh sb="0" eb="3">
      <t>サンムシ</t>
    </rPh>
    <phoneticPr fontId="13"/>
  </si>
  <si>
    <t>南箕輪村</t>
    <rPh sb="0" eb="1">
      <t>ミナミ</t>
    </rPh>
    <rPh sb="1" eb="3">
      <t>ミノワ</t>
    </rPh>
    <rPh sb="3" eb="4">
      <t>ムラ</t>
    </rPh>
    <phoneticPr fontId="13"/>
  </si>
  <si>
    <t>富里市</t>
    <rPh sb="0" eb="3">
      <t>トミサトシ</t>
    </rPh>
    <phoneticPr fontId="13"/>
  </si>
  <si>
    <t>飯島町</t>
    <rPh sb="0" eb="2">
      <t>イイジマ</t>
    </rPh>
    <rPh sb="2" eb="3">
      <t>マチ</t>
    </rPh>
    <phoneticPr fontId="13"/>
  </si>
  <si>
    <t>八街市</t>
    <rPh sb="0" eb="3">
      <t>ヤチマタシ</t>
    </rPh>
    <phoneticPr fontId="13"/>
  </si>
  <si>
    <t>鴨川市</t>
    <rPh sb="0" eb="3">
      <t>カモガワシ</t>
    </rPh>
    <phoneticPr fontId="13"/>
  </si>
  <si>
    <t>辰野町</t>
    <rPh sb="0" eb="2">
      <t>タツノ</t>
    </rPh>
    <rPh sb="2" eb="3">
      <t>チョウ</t>
    </rPh>
    <phoneticPr fontId="13"/>
  </si>
  <si>
    <t>吉見町</t>
    <rPh sb="0" eb="3">
      <t>ヨシミマチ</t>
    </rPh>
    <phoneticPr fontId="13"/>
  </si>
  <si>
    <t>嵐山町</t>
    <rPh sb="0" eb="2">
      <t>ランザン</t>
    </rPh>
    <rPh sb="2" eb="3">
      <t>マチ</t>
    </rPh>
    <phoneticPr fontId="13"/>
  </si>
  <si>
    <t>越生町</t>
    <rPh sb="0" eb="1">
      <t>コシ</t>
    </rPh>
    <rPh sb="1" eb="2">
      <t>ナマ</t>
    </rPh>
    <rPh sb="2" eb="3">
      <t>マチ</t>
    </rPh>
    <phoneticPr fontId="13"/>
  </si>
  <si>
    <t>毛呂山町</t>
    <rPh sb="0" eb="4">
      <t>モロヤママチ</t>
    </rPh>
    <phoneticPr fontId="13"/>
  </si>
  <si>
    <t>日高市</t>
    <rPh sb="0" eb="3">
      <t>ヒダカシ</t>
    </rPh>
    <phoneticPr fontId="13"/>
  </si>
  <si>
    <t>熊谷市</t>
    <rPh sb="0" eb="3">
      <t>クマガヤシ</t>
    </rPh>
    <phoneticPr fontId="13"/>
  </si>
  <si>
    <t>榛東村</t>
    <rPh sb="0" eb="1">
      <t>シン</t>
    </rPh>
    <rPh sb="1" eb="2">
      <t>ヒガシ</t>
    </rPh>
    <rPh sb="2" eb="3">
      <t>ムラ</t>
    </rPh>
    <phoneticPr fontId="13"/>
  </si>
  <si>
    <t>大泉町</t>
    <rPh sb="0" eb="3">
      <t>オオイズミマチ</t>
    </rPh>
    <phoneticPr fontId="13"/>
  </si>
  <si>
    <t>千代田町</t>
    <rPh sb="0" eb="4">
      <t>チヨダマチ</t>
    </rPh>
    <phoneticPr fontId="13"/>
  </si>
  <si>
    <t>板倉町</t>
    <rPh sb="0" eb="3">
      <t>イタクラマチ</t>
    </rPh>
    <phoneticPr fontId="13"/>
  </si>
  <si>
    <t>玉村町</t>
    <rPh sb="0" eb="3">
      <t>タマムラマチ</t>
    </rPh>
    <phoneticPr fontId="13"/>
  </si>
  <si>
    <t>東吾妻町</t>
    <rPh sb="0" eb="1">
      <t>ヒガシ</t>
    </rPh>
    <rPh sb="1" eb="3">
      <t>アヅマ</t>
    </rPh>
    <rPh sb="3" eb="4">
      <t>マチ</t>
    </rPh>
    <phoneticPr fontId="13"/>
  </si>
  <si>
    <t>吉岡町</t>
    <rPh sb="0" eb="3">
      <t>ヨシオカマチ</t>
    </rPh>
    <phoneticPr fontId="13"/>
  </si>
  <si>
    <t>みどり市</t>
    <rPh sb="3" eb="4">
      <t>シ</t>
    </rPh>
    <phoneticPr fontId="13"/>
  </si>
  <si>
    <t>渋川市</t>
    <rPh sb="0" eb="3">
      <t>シブカワシ</t>
    </rPh>
    <phoneticPr fontId="13"/>
  </si>
  <si>
    <t>安曇野市</t>
    <rPh sb="0" eb="3">
      <t>アズミノ</t>
    </rPh>
    <rPh sb="3" eb="4">
      <t>シ</t>
    </rPh>
    <phoneticPr fontId="13"/>
  </si>
  <si>
    <t>沼田市</t>
    <rPh sb="0" eb="3">
      <t>ヌマタシ</t>
    </rPh>
    <phoneticPr fontId="13"/>
  </si>
  <si>
    <t>東御市</t>
    <rPh sb="0" eb="1">
      <t>ヒガシ</t>
    </rPh>
    <rPh sb="1" eb="2">
      <t>オン</t>
    </rPh>
    <rPh sb="2" eb="3">
      <t>シ</t>
    </rPh>
    <phoneticPr fontId="13"/>
  </si>
  <si>
    <t>太田市</t>
    <rPh sb="0" eb="3">
      <t>オオタシ</t>
    </rPh>
    <phoneticPr fontId="13"/>
  </si>
  <si>
    <t>千曲市</t>
    <rPh sb="0" eb="3">
      <t>チクマシ</t>
    </rPh>
    <phoneticPr fontId="13"/>
  </si>
  <si>
    <t>伊勢崎市</t>
    <rPh sb="0" eb="3">
      <t>イセサキ</t>
    </rPh>
    <rPh sb="3" eb="4">
      <t>シ</t>
    </rPh>
    <phoneticPr fontId="13"/>
  </si>
  <si>
    <t>佐久市</t>
    <rPh sb="0" eb="3">
      <t>サクシ</t>
    </rPh>
    <phoneticPr fontId="13"/>
  </si>
  <si>
    <t>桐生市</t>
    <rPh sb="0" eb="3">
      <t>キリュウシ</t>
    </rPh>
    <phoneticPr fontId="13"/>
  </si>
  <si>
    <t>塩尻市</t>
    <rPh sb="0" eb="3">
      <t>シオジリシ</t>
    </rPh>
    <phoneticPr fontId="13"/>
  </si>
  <si>
    <t>前橋市</t>
    <rPh sb="0" eb="3">
      <t>マエバシシ</t>
    </rPh>
    <phoneticPr fontId="13"/>
  </si>
  <si>
    <t>壬生町</t>
    <rPh sb="0" eb="3">
      <t>ミブマチ</t>
    </rPh>
    <phoneticPr fontId="13"/>
  </si>
  <si>
    <t>飯山市</t>
    <rPh sb="0" eb="3">
      <t>イイヤマシ</t>
    </rPh>
    <phoneticPr fontId="13"/>
  </si>
  <si>
    <t>芳賀町</t>
    <rPh sb="0" eb="2">
      <t>ハガ</t>
    </rPh>
    <rPh sb="2" eb="3">
      <t>マチ</t>
    </rPh>
    <phoneticPr fontId="13"/>
  </si>
  <si>
    <t>上三川町</t>
    <rPh sb="0" eb="1">
      <t>ウエ</t>
    </rPh>
    <rPh sb="1" eb="3">
      <t>ミカワ</t>
    </rPh>
    <rPh sb="3" eb="4">
      <t>マチ</t>
    </rPh>
    <phoneticPr fontId="13"/>
  </si>
  <si>
    <t>中野市</t>
    <rPh sb="0" eb="3">
      <t>ナカノシ</t>
    </rPh>
    <phoneticPr fontId="13"/>
  </si>
  <si>
    <t>真岡市</t>
    <rPh sb="0" eb="3">
      <t>モオカシ</t>
    </rPh>
    <phoneticPr fontId="13"/>
  </si>
  <si>
    <t>駒ヶ根市</t>
    <rPh sb="0" eb="3">
      <t>コマガネ</t>
    </rPh>
    <rPh sb="3" eb="4">
      <t>シ</t>
    </rPh>
    <phoneticPr fontId="13"/>
  </si>
  <si>
    <t>小山市</t>
    <rPh sb="0" eb="3">
      <t>オヤマシ</t>
    </rPh>
    <phoneticPr fontId="13"/>
  </si>
  <si>
    <t>日光市</t>
    <rPh sb="0" eb="3">
      <t>ニッコウシ</t>
    </rPh>
    <phoneticPr fontId="13"/>
  </si>
  <si>
    <t>小諸市</t>
    <rPh sb="0" eb="3">
      <t>コモロシ</t>
    </rPh>
    <phoneticPr fontId="13"/>
  </si>
  <si>
    <t>鹿沼市</t>
    <rPh sb="0" eb="3">
      <t>カヌマシ</t>
    </rPh>
    <phoneticPr fontId="13"/>
  </si>
  <si>
    <t>須坂市</t>
    <rPh sb="0" eb="3">
      <t>スザカシ</t>
    </rPh>
    <phoneticPr fontId="13"/>
  </si>
  <si>
    <t>佐野市</t>
    <rPh sb="0" eb="3">
      <t>サノシ</t>
    </rPh>
    <phoneticPr fontId="13"/>
  </si>
  <si>
    <t>栃木市</t>
    <rPh sb="0" eb="3">
      <t>トチギシ</t>
    </rPh>
    <phoneticPr fontId="13"/>
  </si>
  <si>
    <t>八千代町</t>
    <rPh sb="0" eb="4">
      <t>ヤチヨマチ</t>
    </rPh>
    <phoneticPr fontId="13"/>
  </si>
  <si>
    <t>城里町</t>
    <rPh sb="0" eb="3">
      <t>シロサトマチ</t>
    </rPh>
    <phoneticPr fontId="13"/>
  </si>
  <si>
    <t>茨城町</t>
    <rPh sb="0" eb="3">
      <t>イバラキマチ</t>
    </rPh>
    <phoneticPr fontId="13"/>
  </si>
  <si>
    <t>桜川市</t>
    <rPh sb="0" eb="3">
      <t>サクラガワシ</t>
    </rPh>
    <phoneticPr fontId="13"/>
  </si>
  <si>
    <t>筑西市</t>
    <rPh sb="0" eb="3">
      <t>チクセイシ</t>
    </rPh>
    <phoneticPr fontId="13"/>
  </si>
  <si>
    <t>潮来市</t>
    <rPh sb="0" eb="3">
      <t>イタコシ</t>
    </rPh>
    <phoneticPr fontId="13"/>
  </si>
  <si>
    <t>富士河口湖町</t>
    <rPh sb="0" eb="2">
      <t>フジ</t>
    </rPh>
    <rPh sb="2" eb="6">
      <t>カワグチコマチ</t>
    </rPh>
    <phoneticPr fontId="13"/>
  </si>
  <si>
    <t>鹿嶋市</t>
    <rPh sb="0" eb="3">
      <t>カシマシ</t>
    </rPh>
    <phoneticPr fontId="13"/>
  </si>
  <si>
    <t>鳴沢村</t>
    <rPh sb="0" eb="3">
      <t>ナルサワムラ</t>
    </rPh>
    <phoneticPr fontId="13"/>
  </si>
  <si>
    <t>笠間市</t>
    <rPh sb="0" eb="3">
      <t>カサマシ</t>
    </rPh>
    <phoneticPr fontId="13"/>
  </si>
  <si>
    <t>山中湖村</t>
    <rPh sb="0" eb="4">
      <t>ヤマナカコムラ</t>
    </rPh>
    <phoneticPr fontId="13"/>
  </si>
  <si>
    <t>常陸太田市</t>
    <rPh sb="0" eb="5">
      <t>ヒタチオオタシ</t>
    </rPh>
    <phoneticPr fontId="13"/>
  </si>
  <si>
    <t>忍野村</t>
    <rPh sb="0" eb="3">
      <t>オシノムラ</t>
    </rPh>
    <phoneticPr fontId="13"/>
  </si>
  <si>
    <t>下妻市</t>
    <rPh sb="0" eb="3">
      <t>シモツマシ</t>
    </rPh>
    <phoneticPr fontId="13"/>
  </si>
  <si>
    <t>道志村</t>
    <rPh sb="0" eb="3">
      <t>ドウシムラ</t>
    </rPh>
    <phoneticPr fontId="13"/>
  </si>
  <si>
    <t>結城市</t>
    <rPh sb="0" eb="3">
      <t>ユウキシ</t>
    </rPh>
    <phoneticPr fontId="13"/>
  </si>
  <si>
    <t>富士吉田市</t>
    <rPh sb="0" eb="5">
      <t>フジヨシダシ</t>
    </rPh>
    <phoneticPr fontId="13"/>
  </si>
  <si>
    <t>利府町</t>
    <rPh sb="0" eb="3">
      <t>リフチョウ</t>
    </rPh>
    <phoneticPr fontId="13"/>
  </si>
  <si>
    <t>村田町</t>
    <rPh sb="0" eb="3">
      <t>ムラタマチ</t>
    </rPh>
    <phoneticPr fontId="13"/>
  </si>
  <si>
    <t>勝山市</t>
    <rPh sb="0" eb="3">
      <t>カツヤマシ</t>
    </rPh>
    <phoneticPr fontId="13"/>
  </si>
  <si>
    <t>名取市</t>
    <rPh sb="0" eb="3">
      <t>ナトリシ</t>
    </rPh>
    <phoneticPr fontId="13"/>
  </si>
  <si>
    <t>関川村</t>
    <rPh sb="0" eb="3">
      <t>セキカワムラ</t>
    </rPh>
    <phoneticPr fontId="13"/>
  </si>
  <si>
    <t>札幌市</t>
    <rPh sb="0" eb="3">
      <t>サッポロシ</t>
    </rPh>
    <phoneticPr fontId="13"/>
  </si>
  <si>
    <t>吉野ヶ里町</t>
    <rPh sb="0" eb="4">
      <t>ヨシノガリ</t>
    </rPh>
    <rPh sb="4" eb="5">
      <t>マチ</t>
    </rPh>
    <phoneticPr fontId="13"/>
  </si>
  <si>
    <r>
      <t>6</t>
    </r>
    <r>
      <rPr>
        <sz val="11"/>
        <color indexed="8"/>
        <rFont val="ＭＳ Ｐゴシック"/>
        <family val="3"/>
        <charset val="128"/>
      </rPr>
      <t>/100地域</t>
    </r>
    <rPh sb="5" eb="7">
      <t>チイキ</t>
    </rPh>
    <phoneticPr fontId="13"/>
  </si>
  <si>
    <t>佐賀市</t>
    <rPh sb="0" eb="3">
      <t>サガシ</t>
    </rPh>
    <phoneticPr fontId="13"/>
  </si>
  <si>
    <t>胎内市</t>
    <rPh sb="0" eb="2">
      <t>タイナイ</t>
    </rPh>
    <rPh sb="2" eb="3">
      <t>シ</t>
    </rPh>
    <phoneticPr fontId="13"/>
  </si>
  <si>
    <t>粕屋町</t>
    <rPh sb="0" eb="3">
      <t>カスヤマチ</t>
    </rPh>
    <phoneticPr fontId="13"/>
  </si>
  <si>
    <t>南魚沼市</t>
    <rPh sb="0" eb="3">
      <t>ミナミウオヌマ</t>
    </rPh>
    <rPh sb="3" eb="4">
      <t>シ</t>
    </rPh>
    <phoneticPr fontId="13"/>
  </si>
  <si>
    <t>新宮町</t>
    <rPh sb="0" eb="3">
      <t>シングウマチ</t>
    </rPh>
    <phoneticPr fontId="13"/>
  </si>
  <si>
    <t>魚沼市</t>
    <rPh sb="0" eb="3">
      <t>ウオヌマシ</t>
    </rPh>
    <phoneticPr fontId="13"/>
  </si>
  <si>
    <t>志免町</t>
    <rPh sb="0" eb="1">
      <t>シ</t>
    </rPh>
    <rPh sb="2" eb="3">
      <t>マチ</t>
    </rPh>
    <phoneticPr fontId="13"/>
  </si>
  <si>
    <t>妙高市</t>
    <rPh sb="0" eb="3">
      <t>ミョウコウシ</t>
    </rPh>
    <phoneticPr fontId="13"/>
  </si>
  <si>
    <t>糸魚川市</t>
    <rPh sb="0" eb="4">
      <t>イトイガワシ</t>
    </rPh>
    <phoneticPr fontId="13"/>
  </si>
  <si>
    <t>糸島市</t>
    <rPh sb="0" eb="2">
      <t>イトシマ</t>
    </rPh>
    <rPh sb="2" eb="3">
      <t>シ</t>
    </rPh>
    <phoneticPr fontId="13"/>
  </si>
  <si>
    <t>見附市</t>
    <rPh sb="0" eb="3">
      <t>ミツケシ</t>
    </rPh>
    <phoneticPr fontId="13"/>
  </si>
  <si>
    <t>太宰府市</t>
    <rPh sb="0" eb="4">
      <t>ダザイフシ</t>
    </rPh>
    <phoneticPr fontId="13"/>
  </si>
  <si>
    <t>十日町市</t>
    <rPh sb="0" eb="3">
      <t>トウカマチ</t>
    </rPh>
    <rPh sb="3" eb="4">
      <t>シ</t>
    </rPh>
    <phoneticPr fontId="13"/>
  </si>
  <si>
    <t>大野城市</t>
    <rPh sb="0" eb="4">
      <t>オオノジョウシ</t>
    </rPh>
    <phoneticPr fontId="13"/>
  </si>
  <si>
    <t>小千谷市</t>
    <rPh sb="0" eb="4">
      <t>オヂヤシ</t>
    </rPh>
    <phoneticPr fontId="13"/>
  </si>
  <si>
    <t>高松市</t>
    <rPh sb="0" eb="3">
      <t>タカマツシ</t>
    </rPh>
    <phoneticPr fontId="13"/>
  </si>
  <si>
    <t>長岡市</t>
    <rPh sb="0" eb="3">
      <t>ナガオカシ</t>
    </rPh>
    <phoneticPr fontId="13"/>
  </si>
  <si>
    <t>かつらぎ町</t>
    <rPh sb="4" eb="5">
      <t>マチ</t>
    </rPh>
    <phoneticPr fontId="13"/>
  </si>
  <si>
    <t>みなかみ町</t>
    <rPh sb="4" eb="5">
      <t>マチ</t>
    </rPh>
    <phoneticPr fontId="13"/>
  </si>
  <si>
    <t>岩出市</t>
    <rPh sb="0" eb="3">
      <t>イワデシ</t>
    </rPh>
    <phoneticPr fontId="13"/>
  </si>
  <si>
    <t>川場村</t>
    <rPh sb="0" eb="3">
      <t>カワバムラ</t>
    </rPh>
    <phoneticPr fontId="13"/>
  </si>
  <si>
    <t>紀の川市</t>
    <rPh sb="0" eb="1">
      <t>キ</t>
    </rPh>
    <rPh sb="2" eb="4">
      <t>カワシ</t>
    </rPh>
    <phoneticPr fontId="13"/>
  </si>
  <si>
    <t>片品村</t>
    <rPh sb="0" eb="3">
      <t>カタシナムラ</t>
    </rPh>
    <phoneticPr fontId="13"/>
  </si>
  <si>
    <t>橋本市</t>
    <rPh sb="0" eb="2">
      <t>ハシモト</t>
    </rPh>
    <rPh sb="2" eb="3">
      <t>シ</t>
    </rPh>
    <phoneticPr fontId="13"/>
  </si>
  <si>
    <t>高山村</t>
    <rPh sb="0" eb="3">
      <t>タカヤマムラ</t>
    </rPh>
    <phoneticPr fontId="13"/>
  </si>
  <si>
    <t>和歌山市</t>
    <rPh sb="0" eb="4">
      <t>ワカヤマシ</t>
    </rPh>
    <phoneticPr fontId="13"/>
  </si>
  <si>
    <t>草津町</t>
    <rPh sb="0" eb="2">
      <t>クサツ</t>
    </rPh>
    <rPh sb="2" eb="3">
      <t>マチ</t>
    </rPh>
    <phoneticPr fontId="13"/>
  </si>
  <si>
    <t>河合町</t>
    <rPh sb="0" eb="2">
      <t>カワイ</t>
    </rPh>
    <rPh sb="2" eb="3">
      <t>マチ</t>
    </rPh>
    <phoneticPr fontId="13"/>
  </si>
  <si>
    <t>嬬恋村</t>
    <rPh sb="0" eb="3">
      <t>ツマゴイムラ</t>
    </rPh>
    <phoneticPr fontId="13"/>
  </si>
  <si>
    <t>広陵町</t>
    <rPh sb="0" eb="2">
      <t>コウリョウ</t>
    </rPh>
    <rPh sb="2" eb="3">
      <t>マチ</t>
    </rPh>
    <phoneticPr fontId="13"/>
  </si>
  <si>
    <t>長野原町</t>
    <rPh sb="0" eb="4">
      <t>ナガノハラマチ</t>
    </rPh>
    <phoneticPr fontId="13"/>
  </si>
  <si>
    <t>王寺町</t>
    <rPh sb="0" eb="1">
      <t>オウ</t>
    </rPh>
    <rPh sb="1" eb="2">
      <t>テラ</t>
    </rPh>
    <rPh sb="2" eb="3">
      <t>マチ</t>
    </rPh>
    <phoneticPr fontId="13"/>
  </si>
  <si>
    <t>南牧村</t>
    <rPh sb="0" eb="3">
      <t>ミナミマキムラ</t>
    </rPh>
    <phoneticPr fontId="13"/>
  </si>
  <si>
    <t>上牧町</t>
    <rPh sb="0" eb="3">
      <t>カミマキマチ</t>
    </rPh>
    <phoneticPr fontId="13"/>
  </si>
  <si>
    <t>上野村</t>
    <rPh sb="0" eb="2">
      <t>ウエノ</t>
    </rPh>
    <rPh sb="2" eb="3">
      <t>ムラ</t>
    </rPh>
    <phoneticPr fontId="13"/>
  </si>
  <si>
    <t>安堵町</t>
    <rPh sb="0" eb="2">
      <t>アンド</t>
    </rPh>
    <rPh sb="2" eb="3">
      <t>マチ</t>
    </rPh>
    <phoneticPr fontId="13"/>
  </si>
  <si>
    <t>斑鳩町</t>
    <rPh sb="0" eb="2">
      <t>イカルガ</t>
    </rPh>
    <rPh sb="2" eb="3">
      <t>マチ</t>
    </rPh>
    <phoneticPr fontId="13"/>
  </si>
  <si>
    <t>三郷町</t>
    <rPh sb="0" eb="2">
      <t>ミサト</t>
    </rPh>
    <rPh sb="2" eb="3">
      <t>マチ</t>
    </rPh>
    <phoneticPr fontId="13"/>
  </si>
  <si>
    <t>葛尾村</t>
    <rPh sb="0" eb="1">
      <t>クズ</t>
    </rPh>
    <rPh sb="1" eb="3">
      <t>オムラ</t>
    </rPh>
    <phoneticPr fontId="13"/>
  </si>
  <si>
    <t>平群町</t>
    <rPh sb="0" eb="1">
      <t>ヘイ</t>
    </rPh>
    <rPh sb="1" eb="2">
      <t>グン</t>
    </rPh>
    <rPh sb="2" eb="3">
      <t>マチ</t>
    </rPh>
    <phoneticPr fontId="13"/>
  </si>
  <si>
    <t>川内村</t>
    <rPh sb="0" eb="2">
      <t>カワウチ</t>
    </rPh>
    <rPh sb="2" eb="3">
      <t>ムラ</t>
    </rPh>
    <phoneticPr fontId="13"/>
  </si>
  <si>
    <t>御所市</t>
    <rPh sb="0" eb="2">
      <t>ゴショ</t>
    </rPh>
    <rPh sb="2" eb="3">
      <t>シ</t>
    </rPh>
    <phoneticPr fontId="13"/>
  </si>
  <si>
    <t>葛城市</t>
    <rPh sb="0" eb="3">
      <t>カツラギシ</t>
    </rPh>
    <phoneticPr fontId="13"/>
  </si>
  <si>
    <t>香芝市</t>
    <rPh sb="0" eb="1">
      <t>カオル</t>
    </rPh>
    <rPh sb="1" eb="2">
      <t>シバ</t>
    </rPh>
    <rPh sb="2" eb="3">
      <t>シ</t>
    </rPh>
    <phoneticPr fontId="13"/>
  </si>
  <si>
    <t>浅川町</t>
    <rPh sb="0" eb="2">
      <t>アサカワ</t>
    </rPh>
    <rPh sb="2" eb="3">
      <t>チョウ</t>
    </rPh>
    <phoneticPr fontId="13"/>
  </si>
  <si>
    <t>生駒市</t>
    <rPh sb="0" eb="3">
      <t>イコマシ</t>
    </rPh>
    <phoneticPr fontId="13"/>
  </si>
  <si>
    <t>石川町</t>
    <rPh sb="0" eb="3">
      <t>イシカワチョウ</t>
    </rPh>
    <phoneticPr fontId="13"/>
  </si>
  <si>
    <t>橿原市</t>
    <rPh sb="0" eb="3">
      <t>カシハラシ</t>
    </rPh>
    <phoneticPr fontId="13"/>
  </si>
  <si>
    <t>中島村</t>
    <rPh sb="0" eb="2">
      <t>ナカジマ</t>
    </rPh>
    <rPh sb="2" eb="3">
      <t>ムラ</t>
    </rPh>
    <phoneticPr fontId="13"/>
  </si>
  <si>
    <t>大和高田市</t>
    <rPh sb="0" eb="5">
      <t>ヤマトタカダシ</t>
    </rPh>
    <phoneticPr fontId="13"/>
  </si>
  <si>
    <t>西郷村</t>
    <rPh sb="0" eb="2">
      <t>サイゴウ</t>
    </rPh>
    <rPh sb="2" eb="3">
      <t>ムラ</t>
    </rPh>
    <phoneticPr fontId="13"/>
  </si>
  <si>
    <t>猪名川町</t>
    <rPh sb="0" eb="3">
      <t>イナガワ</t>
    </rPh>
    <rPh sb="3" eb="4">
      <t>マチ</t>
    </rPh>
    <phoneticPr fontId="13"/>
  </si>
  <si>
    <t>赤穂市</t>
    <rPh sb="0" eb="3">
      <t>アコウシ</t>
    </rPh>
    <phoneticPr fontId="13"/>
  </si>
  <si>
    <t>明石市</t>
    <rPh sb="0" eb="3">
      <t>アカシシ</t>
    </rPh>
    <phoneticPr fontId="13"/>
  </si>
  <si>
    <t>千早赤阪村</t>
    <rPh sb="0" eb="5">
      <t>チハヤアカサカムラ</t>
    </rPh>
    <phoneticPr fontId="13"/>
  </si>
  <si>
    <t>河南町</t>
    <rPh sb="0" eb="1">
      <t>カワ</t>
    </rPh>
    <rPh sb="1" eb="2">
      <t>ミナミ</t>
    </rPh>
    <rPh sb="2" eb="3">
      <t>マチ</t>
    </rPh>
    <phoneticPr fontId="13"/>
  </si>
  <si>
    <t>太子町</t>
    <rPh sb="0" eb="2">
      <t>タイシ</t>
    </rPh>
    <rPh sb="2" eb="3">
      <t>マチ</t>
    </rPh>
    <phoneticPr fontId="13"/>
  </si>
  <si>
    <t>岬町</t>
    <rPh sb="0" eb="1">
      <t>ミサキ</t>
    </rPh>
    <rPh sb="1" eb="2">
      <t>マチ</t>
    </rPh>
    <phoneticPr fontId="13"/>
  </si>
  <si>
    <t>田尻町</t>
    <rPh sb="0" eb="2">
      <t>タジリ</t>
    </rPh>
    <rPh sb="2" eb="3">
      <t>マチ</t>
    </rPh>
    <phoneticPr fontId="13"/>
  </si>
  <si>
    <t>熊取町</t>
    <rPh sb="0" eb="2">
      <t>クマトリ</t>
    </rPh>
    <rPh sb="2" eb="3">
      <t>マチ</t>
    </rPh>
    <phoneticPr fontId="13"/>
  </si>
  <si>
    <t>忠岡町</t>
    <rPh sb="0" eb="2">
      <t>タダオカ</t>
    </rPh>
    <rPh sb="2" eb="3">
      <t>マチ</t>
    </rPh>
    <phoneticPr fontId="13"/>
  </si>
  <si>
    <t>能勢町</t>
    <rPh sb="0" eb="2">
      <t>ノセ</t>
    </rPh>
    <rPh sb="2" eb="3">
      <t>マチ</t>
    </rPh>
    <phoneticPr fontId="13"/>
  </si>
  <si>
    <t>阪南市</t>
    <rPh sb="0" eb="3">
      <t>ハンナンシ</t>
    </rPh>
    <phoneticPr fontId="13"/>
  </si>
  <si>
    <t>泉南市</t>
    <rPh sb="0" eb="3">
      <t>センナンシ</t>
    </rPh>
    <phoneticPr fontId="13"/>
  </si>
  <si>
    <t>天栄村</t>
    <rPh sb="0" eb="1">
      <t>テン</t>
    </rPh>
    <rPh sb="1" eb="2">
      <t>サカエ</t>
    </rPh>
    <rPh sb="2" eb="3">
      <t>ムラ</t>
    </rPh>
    <phoneticPr fontId="13"/>
  </si>
  <si>
    <t>藤井寺市</t>
    <rPh sb="0" eb="4">
      <t>フジイデラシ</t>
    </rPh>
    <phoneticPr fontId="13"/>
  </si>
  <si>
    <t>和泉市</t>
    <rPh sb="0" eb="3">
      <t>イズミシ</t>
    </rPh>
    <phoneticPr fontId="13"/>
  </si>
  <si>
    <t>田村市</t>
    <rPh sb="0" eb="2">
      <t>タムラ</t>
    </rPh>
    <rPh sb="2" eb="3">
      <t>シ</t>
    </rPh>
    <phoneticPr fontId="13"/>
  </si>
  <si>
    <t>河内長野市</t>
    <rPh sb="0" eb="5">
      <t>カワチナガノシ</t>
    </rPh>
    <phoneticPr fontId="13"/>
  </si>
  <si>
    <t>喜多方市</t>
    <rPh sb="0" eb="4">
      <t>キタカタシ</t>
    </rPh>
    <phoneticPr fontId="13"/>
  </si>
  <si>
    <t>富田林市</t>
    <rPh sb="0" eb="4">
      <t>トンダバヤシシ</t>
    </rPh>
    <phoneticPr fontId="13"/>
  </si>
  <si>
    <t>会津若松市</t>
    <rPh sb="0" eb="5">
      <t>アイヅワカマツシ</t>
    </rPh>
    <phoneticPr fontId="13"/>
  </si>
  <si>
    <t>泉佐野市</t>
    <rPh sb="0" eb="4">
      <t>イズミサノシ</t>
    </rPh>
    <phoneticPr fontId="13"/>
  </si>
  <si>
    <t>貝塚市</t>
    <rPh sb="0" eb="3">
      <t>カイヅカシ</t>
    </rPh>
    <phoneticPr fontId="13"/>
  </si>
  <si>
    <t>白鷹町</t>
    <phoneticPr fontId="13"/>
  </si>
  <si>
    <t>泉大津市</t>
    <rPh sb="0" eb="4">
      <t>イズミオオツシ</t>
    </rPh>
    <phoneticPr fontId="13"/>
  </si>
  <si>
    <t>岸和田市</t>
    <rPh sb="0" eb="4">
      <t>キシワダシ</t>
    </rPh>
    <phoneticPr fontId="13"/>
  </si>
  <si>
    <t>川西町</t>
    <phoneticPr fontId="13"/>
  </si>
  <si>
    <t>宇治田原町</t>
    <rPh sb="0" eb="3">
      <t>ウジタ</t>
    </rPh>
    <rPh sb="3" eb="4">
      <t>ハラ</t>
    </rPh>
    <rPh sb="4" eb="5">
      <t>マチ</t>
    </rPh>
    <phoneticPr fontId="13"/>
  </si>
  <si>
    <t>久御山町</t>
    <rPh sb="0" eb="1">
      <t>ヒサ</t>
    </rPh>
    <rPh sb="1" eb="2">
      <t>オン</t>
    </rPh>
    <rPh sb="2" eb="3">
      <t>ヤマ</t>
    </rPh>
    <rPh sb="3" eb="4">
      <t>マチ</t>
    </rPh>
    <phoneticPr fontId="13"/>
  </si>
  <si>
    <t>精華町</t>
    <rPh sb="0" eb="3">
      <t>セイカチョウ</t>
    </rPh>
    <phoneticPr fontId="13"/>
  </si>
  <si>
    <t>和束町</t>
    <rPh sb="0" eb="1">
      <t>ワ</t>
    </rPh>
    <rPh sb="1" eb="2">
      <t>ツカ</t>
    </rPh>
    <rPh sb="2" eb="3">
      <t>マチ</t>
    </rPh>
    <phoneticPr fontId="13"/>
  </si>
  <si>
    <t>笠置町</t>
    <rPh sb="0" eb="1">
      <t>カサ</t>
    </rPh>
    <rPh sb="1" eb="2">
      <t>オ</t>
    </rPh>
    <rPh sb="2" eb="3">
      <t>マチ</t>
    </rPh>
    <phoneticPr fontId="13"/>
  </si>
  <si>
    <t>城陽市</t>
    <rPh sb="0" eb="3">
      <t>ジョウヨウシ</t>
    </rPh>
    <phoneticPr fontId="13"/>
  </si>
  <si>
    <t>木津川市</t>
    <rPh sb="0" eb="4">
      <t>キヅガワシ</t>
    </rPh>
    <phoneticPr fontId="13"/>
  </si>
  <si>
    <t>南丹市</t>
    <rPh sb="0" eb="3">
      <t>ナンタンシ</t>
    </rPh>
    <phoneticPr fontId="13"/>
  </si>
  <si>
    <t>八幡市</t>
    <rPh sb="0" eb="3">
      <t>ヤワタシ</t>
    </rPh>
    <phoneticPr fontId="13"/>
  </si>
  <si>
    <t>向日市</t>
    <rPh sb="0" eb="2">
      <t>ムコウ</t>
    </rPh>
    <rPh sb="2" eb="3">
      <t>シ</t>
    </rPh>
    <phoneticPr fontId="13"/>
  </si>
  <si>
    <t>亀岡市</t>
    <rPh sb="0" eb="2">
      <t>カメオカ</t>
    </rPh>
    <rPh sb="2" eb="3">
      <t>シ</t>
    </rPh>
    <phoneticPr fontId="13"/>
  </si>
  <si>
    <t>宇治市</t>
    <rPh sb="0" eb="3">
      <t>ウジシ</t>
    </rPh>
    <phoneticPr fontId="13"/>
  </si>
  <si>
    <t>野洲市</t>
    <rPh sb="0" eb="3">
      <t>ヤスシ</t>
    </rPh>
    <phoneticPr fontId="13"/>
  </si>
  <si>
    <t>甲賀市</t>
    <rPh sb="0" eb="3">
      <t>コウカシ</t>
    </rPh>
    <phoneticPr fontId="13"/>
  </si>
  <si>
    <t>守山市</t>
    <rPh sb="0" eb="3">
      <t>モリヤマシ</t>
    </rPh>
    <phoneticPr fontId="13"/>
  </si>
  <si>
    <t>彦根市</t>
    <rPh sb="0" eb="3">
      <t>ヒコネシ</t>
    </rPh>
    <phoneticPr fontId="13"/>
  </si>
  <si>
    <t>南陽市</t>
    <rPh sb="0" eb="3">
      <t>ナンヨウシ</t>
    </rPh>
    <phoneticPr fontId="13"/>
  </si>
  <si>
    <t>亀山市</t>
    <rPh sb="0" eb="3">
      <t>カメヤマシ</t>
    </rPh>
    <phoneticPr fontId="13"/>
  </si>
  <si>
    <t>尾花沢市</t>
    <rPh sb="0" eb="4">
      <t>オバナザワシ</t>
    </rPh>
    <phoneticPr fontId="13"/>
  </si>
  <si>
    <t>桑名市</t>
    <rPh sb="0" eb="3">
      <t>クワナシ</t>
    </rPh>
    <phoneticPr fontId="13"/>
  </si>
  <si>
    <t>東根市</t>
    <rPh sb="0" eb="3">
      <t>ヒガシネシ</t>
    </rPh>
    <phoneticPr fontId="13"/>
  </si>
  <si>
    <t>津市</t>
    <rPh sb="0" eb="2">
      <t>ツシ</t>
    </rPh>
    <phoneticPr fontId="13"/>
  </si>
  <si>
    <t>天童市</t>
    <rPh sb="0" eb="3">
      <t>テンドウシ</t>
    </rPh>
    <phoneticPr fontId="13"/>
  </si>
  <si>
    <t>幸田町</t>
    <rPh sb="0" eb="2">
      <t>コウダ</t>
    </rPh>
    <rPh sb="2" eb="3">
      <t>マチ</t>
    </rPh>
    <phoneticPr fontId="13"/>
  </si>
  <si>
    <t>長井市</t>
    <rPh sb="0" eb="3">
      <t>ナガイシ</t>
    </rPh>
    <phoneticPr fontId="13"/>
  </si>
  <si>
    <t>蟹江町</t>
    <rPh sb="0" eb="2">
      <t>カニエ</t>
    </rPh>
    <rPh sb="2" eb="3">
      <t>マチ</t>
    </rPh>
    <phoneticPr fontId="13"/>
  </si>
  <si>
    <t>村山市</t>
    <rPh sb="0" eb="3">
      <t>ムラヤマシ</t>
    </rPh>
    <phoneticPr fontId="13"/>
  </si>
  <si>
    <t>大治町</t>
    <rPh sb="0" eb="1">
      <t>ダイ</t>
    </rPh>
    <rPh sb="2" eb="3">
      <t>チョウ</t>
    </rPh>
    <phoneticPr fontId="13"/>
  </si>
  <si>
    <t>上山市</t>
    <rPh sb="0" eb="3">
      <t>カミノヤマシ</t>
    </rPh>
    <phoneticPr fontId="13"/>
  </si>
  <si>
    <t>豊山町</t>
    <rPh sb="0" eb="3">
      <t>トヨヤマチョウ</t>
    </rPh>
    <phoneticPr fontId="13"/>
  </si>
  <si>
    <t>寒河江市</t>
    <rPh sb="0" eb="4">
      <t>サガエシ</t>
    </rPh>
    <phoneticPr fontId="13"/>
  </si>
  <si>
    <t>東郷町</t>
    <rPh sb="0" eb="3">
      <t>トウゴウチョウ</t>
    </rPh>
    <phoneticPr fontId="13"/>
  </si>
  <si>
    <t>新庄市</t>
    <rPh sb="0" eb="2">
      <t>シンジョウ</t>
    </rPh>
    <rPh sb="2" eb="3">
      <t>シ</t>
    </rPh>
    <phoneticPr fontId="13"/>
  </si>
  <si>
    <t>あま市</t>
    <rPh sb="2" eb="3">
      <t>シ</t>
    </rPh>
    <phoneticPr fontId="13"/>
  </si>
  <si>
    <t>米沢市</t>
    <rPh sb="0" eb="2">
      <t>ヨネザワ</t>
    </rPh>
    <rPh sb="2" eb="3">
      <t>シ</t>
    </rPh>
    <phoneticPr fontId="13"/>
  </si>
  <si>
    <t>弥富市</t>
    <rPh sb="0" eb="3">
      <t>ヤトミシ</t>
    </rPh>
    <phoneticPr fontId="13"/>
  </si>
  <si>
    <t>山形市</t>
    <rPh sb="0" eb="3">
      <t>ヤマガタシ</t>
    </rPh>
    <phoneticPr fontId="13"/>
  </si>
  <si>
    <t>北名古屋市</t>
    <rPh sb="0" eb="5">
      <t>キタナゴヤシ</t>
    </rPh>
    <phoneticPr fontId="13"/>
  </si>
  <si>
    <t>愛西市</t>
    <rPh sb="0" eb="1">
      <t>アイ</t>
    </rPh>
    <rPh sb="1" eb="2">
      <t>ニシ</t>
    </rPh>
    <rPh sb="2" eb="3">
      <t>シ</t>
    </rPh>
    <phoneticPr fontId="13"/>
  </si>
  <si>
    <t>田原市</t>
    <rPh sb="0" eb="3">
      <t>タハラシ</t>
    </rPh>
    <phoneticPr fontId="13"/>
  </si>
  <si>
    <t>美郷町</t>
    <rPh sb="0" eb="2">
      <t>ミサト</t>
    </rPh>
    <rPh sb="2" eb="3">
      <t>チョウ</t>
    </rPh>
    <phoneticPr fontId="13"/>
  </si>
  <si>
    <t>岩倉市</t>
    <rPh sb="0" eb="3">
      <t>イワクラシ</t>
    </rPh>
    <phoneticPr fontId="13"/>
  </si>
  <si>
    <t>高浜市</t>
    <rPh sb="0" eb="3">
      <t>タカハマシ</t>
    </rPh>
    <phoneticPr fontId="13"/>
  </si>
  <si>
    <t>尾張旭市</t>
    <rPh sb="0" eb="4">
      <t>オワリアサヒシ</t>
    </rPh>
    <phoneticPr fontId="13"/>
  </si>
  <si>
    <t>大府市</t>
    <rPh sb="0" eb="3">
      <t>オオブシ</t>
    </rPh>
    <phoneticPr fontId="13"/>
  </si>
  <si>
    <t>東海市</t>
    <rPh sb="0" eb="3">
      <t>トウカイシ</t>
    </rPh>
    <phoneticPr fontId="13"/>
  </si>
  <si>
    <t>稲沢市</t>
    <rPh sb="0" eb="3">
      <t>イナザワシ</t>
    </rPh>
    <phoneticPr fontId="13"/>
  </si>
  <si>
    <t>江南市</t>
    <rPh sb="0" eb="3">
      <t>コウナンシ</t>
    </rPh>
    <phoneticPr fontId="13"/>
  </si>
  <si>
    <t>犬山市</t>
    <rPh sb="0" eb="3">
      <t>イヌヤマシ</t>
    </rPh>
    <phoneticPr fontId="13"/>
  </si>
  <si>
    <t>蒲郡市</t>
    <rPh sb="0" eb="3">
      <t>ガマゴオリシ</t>
    </rPh>
    <phoneticPr fontId="13"/>
  </si>
  <si>
    <t>小坂町</t>
    <rPh sb="0" eb="2">
      <t>コサカ</t>
    </rPh>
    <rPh sb="2" eb="3">
      <t>マチ</t>
    </rPh>
    <phoneticPr fontId="13"/>
  </si>
  <si>
    <t>安城市</t>
    <rPh sb="0" eb="3">
      <t>アンジョウシ</t>
    </rPh>
    <phoneticPr fontId="13"/>
  </si>
  <si>
    <t>仙北市</t>
    <rPh sb="0" eb="2">
      <t>センボク</t>
    </rPh>
    <rPh sb="2" eb="3">
      <t>シ</t>
    </rPh>
    <phoneticPr fontId="13"/>
  </si>
  <si>
    <t>碧南市</t>
    <rPh sb="0" eb="3">
      <t>ヘキナンシ</t>
    </rPh>
    <phoneticPr fontId="13"/>
  </si>
  <si>
    <t>北秋田市</t>
    <rPh sb="0" eb="4">
      <t>キタアキタシ</t>
    </rPh>
    <phoneticPr fontId="13"/>
  </si>
  <si>
    <t>津島市</t>
    <rPh sb="0" eb="3">
      <t>ツシマシ</t>
    </rPh>
    <phoneticPr fontId="13"/>
  </si>
  <si>
    <t>大仙市</t>
    <rPh sb="0" eb="2">
      <t>ダイセン</t>
    </rPh>
    <rPh sb="2" eb="3">
      <t>シ</t>
    </rPh>
    <phoneticPr fontId="13"/>
  </si>
  <si>
    <t>豊川市</t>
    <rPh sb="0" eb="3">
      <t>トヨカワシ</t>
    </rPh>
    <phoneticPr fontId="13"/>
  </si>
  <si>
    <t>潟上市</t>
    <rPh sb="0" eb="3">
      <t>カタガミシ</t>
    </rPh>
    <phoneticPr fontId="13"/>
  </si>
  <si>
    <t>春日井市</t>
    <rPh sb="0" eb="4">
      <t>カスガイシ</t>
    </rPh>
    <phoneticPr fontId="13"/>
  </si>
  <si>
    <t>鹿角市</t>
    <rPh sb="0" eb="3">
      <t>カヅノシ</t>
    </rPh>
    <phoneticPr fontId="13"/>
  </si>
  <si>
    <t>瀬戸市</t>
    <rPh sb="0" eb="3">
      <t>セトシ</t>
    </rPh>
    <phoneticPr fontId="13"/>
  </si>
  <si>
    <t>湯沢市</t>
    <rPh sb="0" eb="3">
      <t>ユザワシ</t>
    </rPh>
    <phoneticPr fontId="13"/>
  </si>
  <si>
    <t>岡崎市</t>
    <rPh sb="0" eb="3">
      <t>オカザキシ</t>
    </rPh>
    <phoneticPr fontId="13"/>
  </si>
  <si>
    <t>大館市</t>
    <rPh sb="0" eb="3">
      <t>オオダテシ</t>
    </rPh>
    <phoneticPr fontId="13"/>
  </si>
  <si>
    <t>御殿場市</t>
    <rPh sb="0" eb="4">
      <t>ゴテンバシ</t>
    </rPh>
    <phoneticPr fontId="13"/>
  </si>
  <si>
    <t>横手市</t>
    <rPh sb="0" eb="3">
      <t>ヨコテシ</t>
    </rPh>
    <phoneticPr fontId="13"/>
  </si>
  <si>
    <t>磐田市</t>
    <rPh sb="0" eb="3">
      <t>イワタシ</t>
    </rPh>
    <phoneticPr fontId="13"/>
  </si>
  <si>
    <t>能代市</t>
    <rPh sb="0" eb="3">
      <t>ノシロシ</t>
    </rPh>
    <phoneticPr fontId="13"/>
  </si>
  <si>
    <t>沼津市</t>
    <rPh sb="0" eb="3">
      <t>ヌマヅシ</t>
    </rPh>
    <phoneticPr fontId="13"/>
  </si>
  <si>
    <t>秋田市</t>
    <rPh sb="0" eb="3">
      <t>アキタシ</t>
    </rPh>
    <phoneticPr fontId="13"/>
  </si>
  <si>
    <t>静岡市</t>
    <rPh sb="0" eb="3">
      <t>シズオカシ</t>
    </rPh>
    <phoneticPr fontId="13"/>
  </si>
  <si>
    <t>海津市</t>
    <rPh sb="0" eb="3">
      <t>カイヅシ</t>
    </rPh>
    <phoneticPr fontId="13"/>
  </si>
  <si>
    <t>岐阜市</t>
    <rPh sb="0" eb="3">
      <t>ギフシ</t>
    </rPh>
    <phoneticPr fontId="13"/>
  </si>
  <si>
    <t>加美町</t>
    <rPh sb="0" eb="3">
      <t>カミマチ</t>
    </rPh>
    <phoneticPr fontId="13"/>
  </si>
  <si>
    <t>川崎町</t>
    <rPh sb="0" eb="2">
      <t>カワサキ</t>
    </rPh>
    <rPh sb="2" eb="3">
      <t>マチ</t>
    </rPh>
    <phoneticPr fontId="13"/>
  </si>
  <si>
    <t>甲府市</t>
    <rPh sb="0" eb="3">
      <t>コウフシ</t>
    </rPh>
    <phoneticPr fontId="13"/>
  </si>
  <si>
    <t>七ヶ宿町</t>
    <rPh sb="0" eb="3">
      <t>シチガシュク</t>
    </rPh>
    <rPh sb="3" eb="4">
      <t>マチ</t>
    </rPh>
    <phoneticPr fontId="13"/>
  </si>
  <si>
    <t>清川村</t>
    <rPh sb="0" eb="3">
      <t>キヨカワムラ</t>
    </rPh>
    <phoneticPr fontId="13"/>
  </si>
  <si>
    <t>大崎市</t>
    <rPh sb="0" eb="3">
      <t>オオサキシ</t>
    </rPh>
    <phoneticPr fontId="13"/>
  </si>
  <si>
    <t>山北町</t>
    <rPh sb="0" eb="3">
      <t>ヤマキタマチ</t>
    </rPh>
    <phoneticPr fontId="13"/>
  </si>
  <si>
    <t>栗原市</t>
    <rPh sb="0" eb="2">
      <t>クリハラ</t>
    </rPh>
    <rPh sb="2" eb="3">
      <t>シ</t>
    </rPh>
    <phoneticPr fontId="13"/>
  </si>
  <si>
    <t>大井町</t>
    <rPh sb="0" eb="3">
      <t>オオイマチ</t>
    </rPh>
    <phoneticPr fontId="13"/>
  </si>
  <si>
    <t>登米市</t>
    <rPh sb="0" eb="2">
      <t>トヨマ</t>
    </rPh>
    <rPh sb="2" eb="3">
      <t>シ</t>
    </rPh>
    <phoneticPr fontId="13"/>
  </si>
  <si>
    <t>中井町</t>
    <rPh sb="0" eb="3">
      <t>ナカイマチ</t>
    </rPh>
    <phoneticPr fontId="13"/>
  </si>
  <si>
    <t>一戸町</t>
    <rPh sb="0" eb="2">
      <t>イチノヘ</t>
    </rPh>
    <rPh sb="2" eb="3">
      <t>チョウ</t>
    </rPh>
    <phoneticPr fontId="13"/>
  </si>
  <si>
    <t>二宮町</t>
    <rPh sb="0" eb="3">
      <t>ニノミヤマチ</t>
    </rPh>
    <phoneticPr fontId="13"/>
  </si>
  <si>
    <t>大磯町</t>
    <rPh sb="0" eb="3">
      <t>オオイソマチ</t>
    </rPh>
    <phoneticPr fontId="13"/>
  </si>
  <si>
    <t>葉山町</t>
    <rPh sb="0" eb="3">
      <t>ハヤママチ</t>
    </rPh>
    <phoneticPr fontId="13"/>
  </si>
  <si>
    <t>秦野市</t>
    <rPh sb="0" eb="3">
      <t>ハダノシ</t>
    </rPh>
    <phoneticPr fontId="13"/>
  </si>
  <si>
    <t>三浦市</t>
    <rPh sb="0" eb="3">
      <t>ミウラシ</t>
    </rPh>
    <phoneticPr fontId="13"/>
  </si>
  <si>
    <t>普代村</t>
    <rPh sb="0" eb="3">
      <t>フダイムラ</t>
    </rPh>
    <phoneticPr fontId="13"/>
  </si>
  <si>
    <t>奥多摩町</t>
    <rPh sb="0" eb="4">
      <t>オクタママチ</t>
    </rPh>
    <phoneticPr fontId="13"/>
  </si>
  <si>
    <t>田野畑村</t>
    <rPh sb="0" eb="4">
      <t>タノハタムラ</t>
    </rPh>
    <phoneticPr fontId="13"/>
  </si>
  <si>
    <t>長南町</t>
    <rPh sb="0" eb="3">
      <t>チョウナンマチ</t>
    </rPh>
    <phoneticPr fontId="13"/>
  </si>
  <si>
    <t>岩泉町</t>
    <rPh sb="0" eb="2">
      <t>イワイズミ</t>
    </rPh>
    <rPh sb="2" eb="3">
      <t>マチ</t>
    </rPh>
    <phoneticPr fontId="13"/>
  </si>
  <si>
    <t>長柄町</t>
    <rPh sb="0" eb="3">
      <t>ナガエマチ</t>
    </rPh>
    <phoneticPr fontId="13"/>
  </si>
  <si>
    <t>住田町</t>
    <phoneticPr fontId="13"/>
  </si>
  <si>
    <t>白子町</t>
    <rPh sb="0" eb="2">
      <t>シラコ</t>
    </rPh>
    <rPh sb="2" eb="3">
      <t>マチ</t>
    </rPh>
    <phoneticPr fontId="13"/>
  </si>
  <si>
    <t>平泉町</t>
    <rPh sb="0" eb="2">
      <t>ヒライズミ</t>
    </rPh>
    <rPh sb="2" eb="3">
      <t>マチ</t>
    </rPh>
    <phoneticPr fontId="13"/>
  </si>
  <si>
    <t>栄町</t>
    <rPh sb="0" eb="2">
      <t>サカエマチ</t>
    </rPh>
    <phoneticPr fontId="13"/>
  </si>
  <si>
    <t>酒々井町</t>
    <rPh sb="0" eb="4">
      <t>シスイマチ</t>
    </rPh>
    <phoneticPr fontId="13"/>
  </si>
  <si>
    <t>西和賀町</t>
    <phoneticPr fontId="13"/>
  </si>
  <si>
    <t>君津市</t>
    <rPh sb="0" eb="3">
      <t>キミツシ</t>
    </rPh>
    <phoneticPr fontId="13"/>
  </si>
  <si>
    <t>木更津市</t>
    <rPh sb="0" eb="4">
      <t>キサラヅシ</t>
    </rPh>
    <phoneticPr fontId="13"/>
  </si>
  <si>
    <t>大網白里市</t>
    <rPh sb="0" eb="4">
      <t>オオアミシラサト</t>
    </rPh>
    <rPh sb="4" eb="5">
      <t>シ</t>
    </rPh>
    <phoneticPr fontId="13"/>
  </si>
  <si>
    <t>香取市</t>
    <rPh sb="0" eb="2">
      <t>カトリ</t>
    </rPh>
    <rPh sb="2" eb="3">
      <t>シ</t>
    </rPh>
    <phoneticPr fontId="13"/>
  </si>
  <si>
    <t>白井市</t>
    <rPh sb="0" eb="3">
      <t>シロイシ</t>
    </rPh>
    <phoneticPr fontId="13"/>
  </si>
  <si>
    <t>滝沢市</t>
    <rPh sb="0" eb="2">
      <t>タキザワ</t>
    </rPh>
    <rPh sb="2" eb="3">
      <t>シ</t>
    </rPh>
    <phoneticPr fontId="13"/>
  </si>
  <si>
    <t>流山市</t>
    <rPh sb="0" eb="3">
      <t>ナガレヤマシ</t>
    </rPh>
    <phoneticPr fontId="13"/>
  </si>
  <si>
    <t>奥州市</t>
    <rPh sb="0" eb="3">
      <t>オウシュウシ</t>
    </rPh>
    <phoneticPr fontId="13"/>
  </si>
  <si>
    <t>柏市</t>
    <rPh sb="0" eb="2">
      <t>カシワシ</t>
    </rPh>
    <phoneticPr fontId="13"/>
  </si>
  <si>
    <t>八幡平市</t>
    <rPh sb="0" eb="4">
      <t>ハチマンタイシ</t>
    </rPh>
    <phoneticPr fontId="13"/>
  </si>
  <si>
    <t>東金市</t>
    <rPh sb="0" eb="3">
      <t>トウガネシ</t>
    </rPh>
    <phoneticPr fontId="13"/>
  </si>
  <si>
    <t>二戸市</t>
    <rPh sb="0" eb="3">
      <t>ニノヘシ</t>
    </rPh>
    <phoneticPr fontId="13"/>
  </si>
  <si>
    <t>茂原市</t>
    <rPh sb="0" eb="2">
      <t>モバラ</t>
    </rPh>
    <rPh sb="2" eb="3">
      <t>シ</t>
    </rPh>
    <phoneticPr fontId="13"/>
  </si>
  <si>
    <t>一関市</t>
    <rPh sb="0" eb="3">
      <t>イチノセキシ</t>
    </rPh>
    <phoneticPr fontId="13"/>
  </si>
  <si>
    <t>野田市</t>
    <rPh sb="0" eb="3">
      <t>ノダシ</t>
    </rPh>
    <phoneticPr fontId="13"/>
  </si>
  <si>
    <t>遠野市</t>
    <rPh sb="0" eb="3">
      <t>トオノシ</t>
    </rPh>
    <phoneticPr fontId="13"/>
  </si>
  <si>
    <t>滑川町</t>
    <rPh sb="0" eb="2">
      <t>ナメカワ</t>
    </rPh>
    <rPh sb="2" eb="3">
      <t>マチ</t>
    </rPh>
    <phoneticPr fontId="13"/>
  </si>
  <si>
    <t>久慈市</t>
    <rPh sb="0" eb="3">
      <t>クジシ</t>
    </rPh>
    <phoneticPr fontId="13"/>
  </si>
  <si>
    <t>松伏町</t>
    <rPh sb="0" eb="2">
      <t>マツブセ</t>
    </rPh>
    <rPh sb="2" eb="3">
      <t>マチ</t>
    </rPh>
    <phoneticPr fontId="13"/>
  </si>
  <si>
    <t>北上市</t>
    <rPh sb="0" eb="3">
      <t>キタカミシ</t>
    </rPh>
    <phoneticPr fontId="13"/>
  </si>
  <si>
    <t>杉戸町</t>
    <rPh sb="0" eb="2">
      <t>スギト</t>
    </rPh>
    <rPh sb="2" eb="3">
      <t>チョウ</t>
    </rPh>
    <phoneticPr fontId="13"/>
  </si>
  <si>
    <t>花巻市</t>
    <rPh sb="0" eb="3">
      <t>ハナマキシ</t>
    </rPh>
    <phoneticPr fontId="13"/>
  </si>
  <si>
    <t>宮代町</t>
    <rPh sb="0" eb="3">
      <t>ミヤシロマチ</t>
    </rPh>
    <phoneticPr fontId="13"/>
  </si>
  <si>
    <t>盛岡市</t>
    <rPh sb="0" eb="3">
      <t>モリオカシ</t>
    </rPh>
    <phoneticPr fontId="13"/>
  </si>
  <si>
    <t>ときがわ町</t>
    <rPh sb="4" eb="5">
      <t>マチ</t>
    </rPh>
    <phoneticPr fontId="13"/>
  </si>
  <si>
    <t>鳩山町</t>
    <rPh sb="0" eb="2">
      <t>ハトヤマ</t>
    </rPh>
    <rPh sb="2" eb="3">
      <t>マチ</t>
    </rPh>
    <phoneticPr fontId="13"/>
  </si>
  <si>
    <t>川島町</t>
    <rPh sb="0" eb="2">
      <t>カワシマ</t>
    </rPh>
    <rPh sb="2" eb="3">
      <t>チョウ</t>
    </rPh>
    <phoneticPr fontId="13"/>
  </si>
  <si>
    <t>三芳町</t>
    <rPh sb="0" eb="3">
      <t>ミヨシマチ</t>
    </rPh>
    <phoneticPr fontId="13"/>
  </si>
  <si>
    <t>伊奈町</t>
    <rPh sb="0" eb="3">
      <t>イナマチ</t>
    </rPh>
    <phoneticPr fontId="13"/>
  </si>
  <si>
    <t>白岡市</t>
    <rPh sb="0" eb="1">
      <t>シロ</t>
    </rPh>
    <rPh sb="1" eb="2">
      <t>オカ</t>
    </rPh>
    <rPh sb="2" eb="3">
      <t>シ</t>
    </rPh>
    <phoneticPr fontId="13"/>
  </si>
  <si>
    <t>吉川市</t>
    <rPh sb="0" eb="3">
      <t>ヨシカワシ</t>
    </rPh>
    <phoneticPr fontId="13"/>
  </si>
  <si>
    <t>幸手市</t>
    <rPh sb="0" eb="3">
      <t>サッテシ</t>
    </rPh>
    <phoneticPr fontId="13"/>
  </si>
  <si>
    <t>蓮田市</t>
    <rPh sb="0" eb="3">
      <t>ハスダシ</t>
    </rPh>
    <phoneticPr fontId="13"/>
  </si>
  <si>
    <t>三郷市</t>
    <rPh sb="0" eb="3">
      <t>ミサトシ</t>
    </rPh>
    <phoneticPr fontId="13"/>
  </si>
  <si>
    <t>八潮市</t>
    <rPh sb="0" eb="3">
      <t>ヤシオシ</t>
    </rPh>
    <phoneticPr fontId="13"/>
  </si>
  <si>
    <t>北本市</t>
    <rPh sb="0" eb="3">
      <t>キタモトシ</t>
    </rPh>
    <phoneticPr fontId="13"/>
  </si>
  <si>
    <t>久喜市</t>
    <rPh sb="0" eb="3">
      <t>クキシ</t>
    </rPh>
    <phoneticPr fontId="13"/>
  </si>
  <si>
    <t>入間市</t>
    <rPh sb="0" eb="3">
      <t>イルマシ</t>
    </rPh>
    <phoneticPr fontId="13"/>
  </si>
  <si>
    <t>戸田市</t>
    <rPh sb="0" eb="3">
      <t>トダシ</t>
    </rPh>
    <phoneticPr fontId="13"/>
  </si>
  <si>
    <t>越谷市</t>
    <rPh sb="0" eb="3">
      <t>コシガヤシ</t>
    </rPh>
    <phoneticPr fontId="13"/>
  </si>
  <si>
    <t>草加市</t>
    <rPh sb="0" eb="3">
      <t>ソウカシ</t>
    </rPh>
    <phoneticPr fontId="13"/>
  </si>
  <si>
    <t>上尾市</t>
    <rPh sb="0" eb="3">
      <t>アゲオシ</t>
    </rPh>
    <phoneticPr fontId="13"/>
  </si>
  <si>
    <t>深谷市</t>
    <rPh sb="0" eb="3">
      <t>フカヤシ</t>
    </rPh>
    <phoneticPr fontId="13"/>
  </si>
  <si>
    <t>鴻巣市</t>
    <rPh sb="0" eb="3">
      <t>コウノスシ</t>
    </rPh>
    <phoneticPr fontId="13"/>
  </si>
  <si>
    <t>一部</t>
    <rPh sb="0" eb="2">
      <t>イチブ</t>
    </rPh>
    <phoneticPr fontId="13"/>
  </si>
  <si>
    <t>羽生市</t>
    <rPh sb="0" eb="3">
      <t>ハニュウシ</t>
    </rPh>
    <phoneticPr fontId="13"/>
  </si>
  <si>
    <t>揖斐川町</t>
    <rPh sb="0" eb="3">
      <t>イビガワ</t>
    </rPh>
    <rPh sb="3" eb="4">
      <t>マチ</t>
    </rPh>
    <phoneticPr fontId="13"/>
  </si>
  <si>
    <t>春日部市</t>
    <rPh sb="0" eb="4">
      <t>カスカベシ</t>
    </rPh>
    <phoneticPr fontId="13"/>
  </si>
  <si>
    <t>加須市</t>
    <rPh sb="0" eb="3">
      <t>カゾシ</t>
    </rPh>
    <phoneticPr fontId="13"/>
  </si>
  <si>
    <t>飯能市</t>
    <rPh sb="0" eb="3">
      <t>ハンノウシ</t>
    </rPh>
    <phoneticPr fontId="13"/>
  </si>
  <si>
    <t>所沢市</t>
    <rPh sb="0" eb="3">
      <t>トコロザワシ</t>
    </rPh>
    <phoneticPr fontId="13"/>
  </si>
  <si>
    <t>南越前町</t>
    <rPh sb="0" eb="1">
      <t>ミナミ</t>
    </rPh>
    <rPh sb="1" eb="3">
      <t>エチゼン</t>
    </rPh>
    <rPh sb="3" eb="4">
      <t>マチ</t>
    </rPh>
    <phoneticPr fontId="13"/>
  </si>
  <si>
    <t>行田市</t>
    <rPh sb="0" eb="3">
      <t>ギョウダシ</t>
    </rPh>
    <phoneticPr fontId="13"/>
  </si>
  <si>
    <t>白山市</t>
    <rPh sb="0" eb="3">
      <t>ハクサンシ</t>
    </rPh>
    <phoneticPr fontId="13"/>
  </si>
  <si>
    <t>鰺ヶ沢町</t>
  </si>
  <si>
    <t>川口市</t>
    <rPh sb="0" eb="3">
      <t>カワグチシ</t>
    </rPh>
    <phoneticPr fontId="13"/>
  </si>
  <si>
    <t>加賀市</t>
    <rPh sb="0" eb="3">
      <t>カガシ</t>
    </rPh>
    <phoneticPr fontId="13"/>
  </si>
  <si>
    <t>川越市</t>
    <rPh sb="0" eb="3">
      <t>カワゴエシ</t>
    </rPh>
    <phoneticPr fontId="13"/>
  </si>
  <si>
    <t>明和町</t>
    <rPh sb="0" eb="3">
      <t>メイワチョウ</t>
    </rPh>
    <phoneticPr fontId="13"/>
  </si>
  <si>
    <t>砺波市</t>
    <rPh sb="0" eb="3">
      <t>トナミシ</t>
    </rPh>
    <phoneticPr fontId="13"/>
  </si>
  <si>
    <t>高崎市</t>
    <rPh sb="0" eb="3">
      <t>タカサキシ</t>
    </rPh>
    <phoneticPr fontId="13"/>
  </si>
  <si>
    <t>黒部市</t>
    <rPh sb="0" eb="3">
      <t>クロベシ</t>
    </rPh>
    <phoneticPr fontId="13"/>
  </si>
  <si>
    <t>野木町</t>
    <rPh sb="0" eb="3">
      <t>ノギマチ</t>
    </rPh>
    <phoneticPr fontId="13"/>
  </si>
  <si>
    <t>下野市</t>
    <rPh sb="0" eb="3">
      <t>シモツケシ</t>
    </rPh>
    <phoneticPr fontId="13"/>
  </si>
  <si>
    <t>さくら市</t>
    <rPh sb="3" eb="4">
      <t>シ</t>
    </rPh>
    <phoneticPr fontId="13"/>
  </si>
  <si>
    <t>上越市</t>
    <rPh sb="0" eb="3">
      <t>ジョウエツシ</t>
    </rPh>
    <phoneticPr fontId="13"/>
  </si>
  <si>
    <t>大田原市</t>
    <rPh sb="0" eb="3">
      <t>オオタワラ</t>
    </rPh>
    <rPh sb="3" eb="4">
      <t>シ</t>
    </rPh>
    <phoneticPr fontId="13"/>
  </si>
  <si>
    <t>五泉市</t>
    <rPh sb="0" eb="3">
      <t>ゴセンシ</t>
    </rPh>
    <phoneticPr fontId="13"/>
  </si>
  <si>
    <t>宇都宮市</t>
    <rPh sb="0" eb="4">
      <t>ウツノミヤシ</t>
    </rPh>
    <phoneticPr fontId="13"/>
  </si>
  <si>
    <t>村上市</t>
    <rPh sb="0" eb="3">
      <t>ムラカミシ</t>
    </rPh>
    <phoneticPr fontId="13"/>
  </si>
  <si>
    <t>東海村</t>
    <rPh sb="0" eb="3">
      <t>トウカイムラ</t>
    </rPh>
    <phoneticPr fontId="13"/>
  </si>
  <si>
    <t>柏崎市</t>
    <rPh sb="0" eb="3">
      <t>カシワザキシ</t>
    </rPh>
    <phoneticPr fontId="13"/>
  </si>
  <si>
    <t>利根町</t>
    <rPh sb="0" eb="3">
      <t>トネマチ</t>
    </rPh>
    <phoneticPr fontId="13"/>
  </si>
  <si>
    <t>三条市</t>
    <rPh sb="0" eb="3">
      <t>サンジョウシ</t>
    </rPh>
    <phoneticPr fontId="13"/>
  </si>
  <si>
    <t>境町</t>
    <rPh sb="0" eb="2">
      <t>サカイマチ</t>
    </rPh>
    <phoneticPr fontId="13"/>
  </si>
  <si>
    <t>五霞町</t>
    <rPh sb="0" eb="3">
      <t>ゴカマチ</t>
    </rPh>
    <phoneticPr fontId="13"/>
  </si>
  <si>
    <t>会津美里町</t>
    <rPh sb="0" eb="2">
      <t>アイヅ</t>
    </rPh>
    <rPh sb="2" eb="4">
      <t>ミサト</t>
    </rPh>
    <rPh sb="4" eb="5">
      <t>マチ</t>
    </rPh>
    <phoneticPr fontId="13"/>
  </si>
  <si>
    <t>河内町</t>
    <rPh sb="0" eb="2">
      <t>カワウチ</t>
    </rPh>
    <rPh sb="2" eb="3">
      <t>マチ</t>
    </rPh>
    <phoneticPr fontId="13"/>
  </si>
  <si>
    <t>南会津町</t>
    <rPh sb="0" eb="3">
      <t>ミナミアイヅ</t>
    </rPh>
    <rPh sb="3" eb="4">
      <t>マチ</t>
    </rPh>
    <phoneticPr fontId="13"/>
  </si>
  <si>
    <t>大洗町</t>
    <rPh sb="0" eb="3">
      <t>オオアライマチ</t>
    </rPh>
    <phoneticPr fontId="13"/>
  </si>
  <si>
    <t>新ひだか町</t>
    <rPh sb="0" eb="1">
      <t>シン</t>
    </rPh>
    <rPh sb="4" eb="5">
      <t>マチ</t>
    </rPh>
    <phoneticPr fontId="13"/>
  </si>
  <si>
    <t>３級地</t>
  </si>
  <si>
    <t>那珂市</t>
    <rPh sb="0" eb="3">
      <t>ナカシ</t>
    </rPh>
    <phoneticPr fontId="13"/>
  </si>
  <si>
    <t>庄内町</t>
    <rPh sb="0" eb="2">
      <t>ショウナイ</t>
    </rPh>
    <rPh sb="2" eb="3">
      <t>チョウ</t>
    </rPh>
    <phoneticPr fontId="13"/>
  </si>
  <si>
    <t>えりも町</t>
    <rPh sb="3" eb="4">
      <t>チョウ</t>
    </rPh>
    <phoneticPr fontId="13"/>
  </si>
  <si>
    <t>つくばみらい市</t>
    <rPh sb="6" eb="7">
      <t>シ</t>
    </rPh>
    <phoneticPr fontId="13"/>
  </si>
  <si>
    <t>酒田市</t>
    <rPh sb="0" eb="3">
      <t>サカタシ</t>
    </rPh>
    <phoneticPr fontId="13"/>
  </si>
  <si>
    <t>浦河町</t>
    <rPh sb="0" eb="3">
      <t>ウラカワチョウ</t>
    </rPh>
    <phoneticPr fontId="13"/>
  </si>
  <si>
    <t>神栖市</t>
    <rPh sb="0" eb="2">
      <t>カミス</t>
    </rPh>
    <rPh sb="2" eb="3">
      <t>シ</t>
    </rPh>
    <phoneticPr fontId="13"/>
  </si>
  <si>
    <t>鶴岡市</t>
    <rPh sb="0" eb="3">
      <t>ツルオカシ</t>
    </rPh>
    <phoneticPr fontId="13"/>
  </si>
  <si>
    <t>奥尻町</t>
    <rPh sb="0" eb="3">
      <t>オクシリチョウ</t>
    </rPh>
    <phoneticPr fontId="13"/>
  </si>
  <si>
    <t>坂東市</t>
    <rPh sb="0" eb="3">
      <t>バンドウシ</t>
    </rPh>
    <phoneticPr fontId="13"/>
  </si>
  <si>
    <t>美郷町</t>
    <rPh sb="0" eb="2">
      <t>ミサト</t>
    </rPh>
    <rPh sb="2" eb="3">
      <t>マチ</t>
    </rPh>
    <phoneticPr fontId="13"/>
  </si>
  <si>
    <t>乙部町</t>
    <rPh sb="0" eb="3">
      <t>オトベチョウ</t>
    </rPh>
    <phoneticPr fontId="13"/>
  </si>
  <si>
    <t>ひたちなか市</t>
    <rPh sb="5" eb="6">
      <t>シ</t>
    </rPh>
    <phoneticPr fontId="13"/>
  </si>
  <si>
    <t>常総市</t>
    <rPh sb="0" eb="3">
      <t>ジョウソウシ</t>
    </rPh>
    <phoneticPr fontId="13"/>
  </si>
  <si>
    <t>古河市</t>
    <rPh sb="0" eb="3">
      <t>コガシ</t>
    </rPh>
    <phoneticPr fontId="13"/>
  </si>
  <si>
    <t>富谷市</t>
    <rPh sb="0" eb="2">
      <t>トミヤ</t>
    </rPh>
    <rPh sb="2" eb="3">
      <t>シ</t>
    </rPh>
    <phoneticPr fontId="13"/>
  </si>
  <si>
    <t>由利本荘市</t>
    <rPh sb="0" eb="5">
      <t>ユリホンジョウシ</t>
    </rPh>
    <phoneticPr fontId="13"/>
  </si>
  <si>
    <t>大和町</t>
    <rPh sb="0" eb="2">
      <t>ヤマト</t>
    </rPh>
    <rPh sb="2" eb="3">
      <t>マチ</t>
    </rPh>
    <phoneticPr fontId="13"/>
  </si>
  <si>
    <t>鹿部町</t>
    <rPh sb="0" eb="2">
      <t>シカベ</t>
    </rPh>
    <rPh sb="2" eb="3">
      <t>マチ</t>
    </rPh>
    <phoneticPr fontId="13"/>
  </si>
  <si>
    <t>七ヶ浜町</t>
    <rPh sb="0" eb="4">
      <t>シチガハママチ</t>
    </rPh>
    <phoneticPr fontId="13"/>
  </si>
  <si>
    <t>七飯町</t>
    <rPh sb="0" eb="3">
      <t>ナナエチョウ</t>
    </rPh>
    <phoneticPr fontId="13"/>
  </si>
  <si>
    <t>仙台市</t>
    <rPh sb="0" eb="3">
      <t>センダイシ</t>
    </rPh>
    <phoneticPr fontId="13"/>
  </si>
  <si>
    <t>木古内町</t>
    <rPh sb="0" eb="4">
      <t>キコナイチョウ</t>
    </rPh>
    <phoneticPr fontId="13"/>
  </si>
  <si>
    <t>福津市</t>
    <rPh sb="0" eb="3">
      <t>フクツシ</t>
    </rPh>
    <phoneticPr fontId="13"/>
  </si>
  <si>
    <t>知内町</t>
    <rPh sb="0" eb="3">
      <t>シリウチチョウ</t>
    </rPh>
    <phoneticPr fontId="13"/>
  </si>
  <si>
    <t>春日市</t>
    <rPh sb="0" eb="3">
      <t>カスガシ</t>
    </rPh>
    <phoneticPr fontId="13"/>
  </si>
  <si>
    <t>松前町</t>
    <rPh sb="0" eb="3">
      <t>マツマエチョウ</t>
    </rPh>
    <phoneticPr fontId="13"/>
  </si>
  <si>
    <t>福岡市</t>
    <rPh sb="0" eb="3">
      <t>フクオカシ</t>
    </rPh>
    <phoneticPr fontId="13"/>
  </si>
  <si>
    <t>東北町</t>
    <rPh sb="0" eb="2">
      <t>トウホク</t>
    </rPh>
    <rPh sb="2" eb="3">
      <t>マチ</t>
    </rPh>
    <phoneticPr fontId="13"/>
  </si>
  <si>
    <t>北斗市</t>
    <rPh sb="0" eb="2">
      <t>ホクト</t>
    </rPh>
    <rPh sb="2" eb="3">
      <t>シ</t>
    </rPh>
    <phoneticPr fontId="13"/>
  </si>
  <si>
    <t>府中町</t>
    <rPh sb="0" eb="3">
      <t>フチュウチョウ</t>
    </rPh>
    <phoneticPr fontId="13"/>
  </si>
  <si>
    <t>平川市</t>
    <rPh sb="0" eb="2">
      <t>ヒラカワ</t>
    </rPh>
    <rPh sb="2" eb="3">
      <t>シ</t>
    </rPh>
    <phoneticPr fontId="13"/>
  </si>
  <si>
    <t>登別市</t>
    <rPh sb="0" eb="3">
      <t>ノボリベツシ</t>
    </rPh>
    <phoneticPr fontId="13"/>
  </si>
  <si>
    <t>広島市</t>
    <rPh sb="0" eb="3">
      <t>ヒロシマシ</t>
    </rPh>
    <phoneticPr fontId="13"/>
  </si>
  <si>
    <t>十和田市</t>
    <rPh sb="0" eb="4">
      <t>トワダシ</t>
    </rPh>
    <phoneticPr fontId="13"/>
  </si>
  <si>
    <t>苫小牧市</t>
    <rPh sb="0" eb="4">
      <t>トマコマイシ</t>
    </rPh>
    <phoneticPr fontId="13"/>
  </si>
  <si>
    <t>川西町</t>
    <rPh sb="0" eb="2">
      <t>カワニシ</t>
    </rPh>
    <rPh sb="2" eb="3">
      <t>マチ</t>
    </rPh>
    <phoneticPr fontId="13"/>
  </si>
  <si>
    <t>五所川原市</t>
    <rPh sb="0" eb="5">
      <t>ゴショガワラシ</t>
    </rPh>
    <phoneticPr fontId="13"/>
  </si>
  <si>
    <t>室蘭市</t>
    <rPh sb="0" eb="3">
      <t>ムロランシ</t>
    </rPh>
    <phoneticPr fontId="13"/>
  </si>
  <si>
    <t>大和郡山市</t>
    <rPh sb="0" eb="5">
      <t>ヤマトコオリヤマシ</t>
    </rPh>
    <phoneticPr fontId="13"/>
  </si>
  <si>
    <t>弘前市</t>
    <rPh sb="0" eb="3">
      <t>ヒロサキシ</t>
    </rPh>
    <phoneticPr fontId="13"/>
  </si>
  <si>
    <t>函館市</t>
    <rPh sb="0" eb="3">
      <t>ハコダテシ</t>
    </rPh>
    <phoneticPr fontId="13"/>
  </si>
  <si>
    <t>奈良市</t>
    <rPh sb="0" eb="3">
      <t>ナラシ</t>
    </rPh>
    <phoneticPr fontId="13"/>
  </si>
  <si>
    <t>遠軽町</t>
    <rPh sb="0" eb="2">
      <t>エンガル</t>
    </rPh>
    <rPh sb="2" eb="3">
      <t>マチ</t>
    </rPh>
    <phoneticPr fontId="13"/>
  </si>
  <si>
    <t>羅臼町</t>
    <rPh sb="0" eb="3">
      <t>ラウスチョウ</t>
    </rPh>
    <phoneticPr fontId="13"/>
  </si>
  <si>
    <t>２級地</t>
  </si>
  <si>
    <t>三田市</t>
    <rPh sb="0" eb="3">
      <t>サンダシ</t>
    </rPh>
    <phoneticPr fontId="13"/>
  </si>
  <si>
    <t>洞爺湖町</t>
    <rPh sb="0" eb="3">
      <t>トウヤコ</t>
    </rPh>
    <rPh sb="3" eb="4">
      <t>マチ</t>
    </rPh>
    <phoneticPr fontId="13"/>
  </si>
  <si>
    <t>標津町</t>
    <rPh sb="0" eb="3">
      <t>シベツチョウ</t>
    </rPh>
    <phoneticPr fontId="13"/>
  </si>
  <si>
    <t>川西市</t>
    <rPh sb="0" eb="3">
      <t>カワニシシ</t>
    </rPh>
    <phoneticPr fontId="13"/>
  </si>
  <si>
    <t>せたな町</t>
    <rPh sb="3" eb="4">
      <t>マチ</t>
    </rPh>
    <phoneticPr fontId="13"/>
  </si>
  <si>
    <t>白糠町</t>
    <rPh sb="0" eb="3">
      <t>シラヌカチョウ</t>
    </rPh>
    <phoneticPr fontId="13"/>
  </si>
  <si>
    <t>高砂市</t>
    <rPh sb="0" eb="3">
      <t>タカサゴシ</t>
    </rPh>
    <phoneticPr fontId="13"/>
  </si>
  <si>
    <t>石狩市</t>
    <rPh sb="0" eb="3">
      <t>イシカリシ</t>
    </rPh>
    <phoneticPr fontId="13"/>
  </si>
  <si>
    <t>伊丹市</t>
    <rPh sb="0" eb="3">
      <t>イタミシ</t>
    </rPh>
    <phoneticPr fontId="13"/>
  </si>
  <si>
    <t>伊達市</t>
    <rPh sb="0" eb="3">
      <t>ダテシ</t>
    </rPh>
    <phoneticPr fontId="13"/>
  </si>
  <si>
    <t>尼崎市</t>
    <rPh sb="0" eb="3">
      <t>アマガサキシ</t>
    </rPh>
    <phoneticPr fontId="13"/>
  </si>
  <si>
    <t>岩見沢市</t>
    <rPh sb="0" eb="4">
      <t>イワミザワシ</t>
    </rPh>
    <phoneticPr fontId="13"/>
  </si>
  <si>
    <t>釧路町</t>
    <rPh sb="0" eb="2">
      <t>クシロ</t>
    </rPh>
    <rPh sb="2" eb="3">
      <t>チョウ</t>
    </rPh>
    <phoneticPr fontId="13"/>
  </si>
  <si>
    <t>島本町</t>
    <rPh sb="0" eb="3">
      <t>シマモトチョウ</t>
    </rPh>
    <phoneticPr fontId="13"/>
  </si>
  <si>
    <t>全域</t>
    <rPh sb="0" eb="2">
      <t>ゼンイキ</t>
    </rPh>
    <phoneticPr fontId="13"/>
  </si>
  <si>
    <t>広尾町</t>
    <rPh sb="0" eb="3">
      <t>ヒロオチョウ</t>
    </rPh>
    <phoneticPr fontId="13"/>
  </si>
  <si>
    <t>摂津市</t>
    <rPh sb="0" eb="3">
      <t>セッツシ</t>
    </rPh>
    <phoneticPr fontId="13"/>
  </si>
  <si>
    <t>栄村</t>
    <rPh sb="0" eb="2">
      <t>サカエムラ</t>
    </rPh>
    <phoneticPr fontId="13"/>
  </si>
  <si>
    <t>新得町</t>
    <rPh sb="0" eb="3">
      <t>シントクチョウ</t>
    </rPh>
    <phoneticPr fontId="13"/>
  </si>
  <si>
    <t>交野市</t>
    <rPh sb="0" eb="1">
      <t>マジ</t>
    </rPh>
    <rPh sb="1" eb="2">
      <t>ノ</t>
    </rPh>
    <rPh sb="2" eb="3">
      <t>シ</t>
    </rPh>
    <phoneticPr fontId="13"/>
  </si>
  <si>
    <t>信濃町</t>
    <rPh sb="0" eb="3">
      <t>シナノマチ</t>
    </rPh>
    <phoneticPr fontId="13"/>
  </si>
  <si>
    <t>様似町</t>
    <rPh sb="0" eb="3">
      <t>サマニチョウ</t>
    </rPh>
    <phoneticPr fontId="13"/>
  </si>
  <si>
    <t>東大阪市</t>
    <rPh sb="0" eb="4">
      <t>ヒガシオオサカシ</t>
    </rPh>
    <phoneticPr fontId="13"/>
  </si>
  <si>
    <t>野沢温泉村</t>
    <rPh sb="0" eb="5">
      <t>ノザワオンセンムラ</t>
    </rPh>
    <phoneticPr fontId="13"/>
  </si>
  <si>
    <t>新冠町</t>
    <rPh sb="0" eb="3">
      <t>ニイカップチョウ</t>
    </rPh>
    <phoneticPr fontId="13"/>
  </si>
  <si>
    <t>柏原市</t>
    <rPh sb="0" eb="1">
      <t>カシワ</t>
    </rPh>
    <rPh sb="1" eb="2">
      <t>ハラ</t>
    </rPh>
    <rPh sb="2" eb="3">
      <t>シ</t>
    </rPh>
    <phoneticPr fontId="13"/>
  </si>
  <si>
    <t>木島平村</t>
    <rPh sb="0" eb="4">
      <t>キジマダイラムラ</t>
    </rPh>
    <phoneticPr fontId="13"/>
  </si>
  <si>
    <t>日高町</t>
    <rPh sb="0" eb="3">
      <t>ヒダカチョウ</t>
    </rPh>
    <phoneticPr fontId="13"/>
  </si>
  <si>
    <t>八尾市</t>
    <rPh sb="0" eb="3">
      <t>ヤオシ</t>
    </rPh>
    <phoneticPr fontId="13"/>
  </si>
  <si>
    <t>山ノ内町</t>
    <rPh sb="0" eb="1">
      <t>ヤマ</t>
    </rPh>
    <rPh sb="2" eb="4">
      <t>ウチマチ</t>
    </rPh>
    <phoneticPr fontId="13"/>
  </si>
  <si>
    <t>むかわ町</t>
    <rPh sb="3" eb="4">
      <t>チョウ</t>
    </rPh>
    <phoneticPr fontId="13"/>
  </si>
  <si>
    <t>茨木市</t>
    <rPh sb="0" eb="3">
      <t>イバラキシ</t>
    </rPh>
    <phoneticPr fontId="13"/>
  </si>
  <si>
    <t>白老町</t>
    <rPh sb="0" eb="3">
      <t>シラオイチョウ</t>
    </rPh>
    <phoneticPr fontId="13"/>
  </si>
  <si>
    <t>枚方市</t>
    <rPh sb="0" eb="3">
      <t>ヒラカタシ</t>
    </rPh>
    <phoneticPr fontId="13"/>
  </si>
  <si>
    <t>小谷村</t>
    <rPh sb="0" eb="1">
      <t>コ</t>
    </rPh>
    <rPh sb="1" eb="3">
      <t>タニムラ</t>
    </rPh>
    <phoneticPr fontId="13"/>
  </si>
  <si>
    <t>堺市</t>
    <rPh sb="0" eb="2">
      <t>サカイシ</t>
    </rPh>
    <phoneticPr fontId="13"/>
  </si>
  <si>
    <t>白馬村</t>
    <rPh sb="0" eb="3">
      <t>ハクバムラ</t>
    </rPh>
    <phoneticPr fontId="13"/>
  </si>
  <si>
    <t>京都市</t>
    <rPh sb="0" eb="3">
      <t>キョウトシ</t>
    </rPh>
    <phoneticPr fontId="13"/>
  </si>
  <si>
    <t>栗東市</t>
    <rPh sb="0" eb="3">
      <t>リットウシ</t>
    </rPh>
    <phoneticPr fontId="13"/>
  </si>
  <si>
    <t>池田町</t>
    <rPh sb="0" eb="2">
      <t>イケダ</t>
    </rPh>
    <rPh sb="2" eb="3">
      <t>マチ</t>
    </rPh>
    <phoneticPr fontId="13"/>
  </si>
  <si>
    <t>雄武町</t>
    <rPh sb="0" eb="1">
      <t>ユウ</t>
    </rPh>
    <rPh sb="1" eb="2">
      <t>ブ</t>
    </rPh>
    <rPh sb="2" eb="3">
      <t>マチ</t>
    </rPh>
    <phoneticPr fontId="13"/>
  </si>
  <si>
    <t>草津市</t>
    <rPh sb="0" eb="3">
      <t>クサツシ</t>
    </rPh>
    <phoneticPr fontId="13"/>
  </si>
  <si>
    <t>斜里町</t>
    <rPh sb="0" eb="2">
      <t>シャリ</t>
    </rPh>
    <rPh sb="2" eb="3">
      <t>マチ</t>
    </rPh>
    <phoneticPr fontId="13"/>
  </si>
  <si>
    <t>大津市</t>
    <rPh sb="0" eb="3">
      <t>オオツシ</t>
    </rPh>
    <phoneticPr fontId="13"/>
  </si>
  <si>
    <t>大野市</t>
    <rPh sb="0" eb="2">
      <t>オオノ</t>
    </rPh>
    <rPh sb="2" eb="3">
      <t>シ</t>
    </rPh>
    <phoneticPr fontId="13"/>
  </si>
  <si>
    <t>四日市市</t>
    <rPh sb="0" eb="4">
      <t>ヨッカイチシ</t>
    </rPh>
    <phoneticPr fontId="13"/>
  </si>
  <si>
    <t>利尻町</t>
    <rPh sb="0" eb="3">
      <t>リシリチョウ</t>
    </rPh>
    <phoneticPr fontId="13"/>
  </si>
  <si>
    <t>長久手市</t>
    <rPh sb="0" eb="3">
      <t>ナガクテ</t>
    </rPh>
    <rPh sb="3" eb="4">
      <t>シ</t>
    </rPh>
    <phoneticPr fontId="13"/>
  </si>
  <si>
    <t>礼文町</t>
    <rPh sb="0" eb="3">
      <t>レブンチョウ</t>
    </rPh>
    <phoneticPr fontId="13"/>
  </si>
  <si>
    <t>みよし市</t>
    <rPh sb="3" eb="4">
      <t>シ</t>
    </rPh>
    <phoneticPr fontId="13"/>
  </si>
  <si>
    <t>豊富町</t>
    <rPh sb="0" eb="2">
      <t>ホウフ</t>
    </rPh>
    <rPh sb="2" eb="3">
      <t>マチ</t>
    </rPh>
    <phoneticPr fontId="13"/>
  </si>
  <si>
    <t>清須市</t>
    <rPh sb="0" eb="3">
      <t>キヨスシ</t>
    </rPh>
    <phoneticPr fontId="13"/>
  </si>
  <si>
    <t>津南町</t>
    <rPh sb="0" eb="3">
      <t>ツナンマチ</t>
    </rPh>
    <phoneticPr fontId="13"/>
  </si>
  <si>
    <t>枝幸町</t>
    <rPh sb="0" eb="1">
      <t>エダ</t>
    </rPh>
    <rPh sb="1" eb="2">
      <t>サイワ</t>
    </rPh>
    <rPh sb="2" eb="3">
      <t>マチ</t>
    </rPh>
    <phoneticPr fontId="13"/>
  </si>
  <si>
    <t>知立市</t>
    <rPh sb="0" eb="3">
      <t>チリュウシ</t>
    </rPh>
    <phoneticPr fontId="13"/>
  </si>
  <si>
    <t>湯沢町</t>
    <rPh sb="0" eb="2">
      <t>ユザワ</t>
    </rPh>
    <rPh sb="2" eb="3">
      <t>マチ</t>
    </rPh>
    <phoneticPr fontId="13"/>
  </si>
  <si>
    <t>猿払村</t>
    <rPh sb="0" eb="3">
      <t>サルフツムラ</t>
    </rPh>
    <phoneticPr fontId="13"/>
  </si>
  <si>
    <t>知多市</t>
    <rPh sb="0" eb="3">
      <t>チタシ</t>
    </rPh>
    <phoneticPr fontId="13"/>
  </si>
  <si>
    <t>阿賀町</t>
    <rPh sb="0" eb="3">
      <t>アガマチ</t>
    </rPh>
    <phoneticPr fontId="13"/>
  </si>
  <si>
    <t>増毛町</t>
    <rPh sb="0" eb="2">
      <t>マシケ</t>
    </rPh>
    <rPh sb="2" eb="3">
      <t>マチ</t>
    </rPh>
    <phoneticPr fontId="13"/>
  </si>
  <si>
    <t>西尾市</t>
    <rPh sb="0" eb="3">
      <t>ニシオシ</t>
    </rPh>
    <phoneticPr fontId="13"/>
  </si>
  <si>
    <t>小平町</t>
    <rPh sb="0" eb="2">
      <t>コダイラ</t>
    </rPh>
    <rPh sb="2" eb="3">
      <t>チョウ</t>
    </rPh>
    <phoneticPr fontId="13"/>
  </si>
  <si>
    <t>寒川町</t>
    <rPh sb="0" eb="1">
      <t>サム</t>
    </rPh>
    <rPh sb="1" eb="2">
      <t>カワ</t>
    </rPh>
    <rPh sb="2" eb="3">
      <t>マチ</t>
    </rPh>
    <phoneticPr fontId="13"/>
  </si>
  <si>
    <t>苫前町</t>
    <rPh sb="0" eb="2">
      <t>トママエ</t>
    </rPh>
    <rPh sb="2" eb="3">
      <t>チョウ</t>
    </rPh>
    <phoneticPr fontId="13"/>
  </si>
  <si>
    <t>綾瀬市</t>
    <rPh sb="0" eb="3">
      <t>アヤセシ</t>
    </rPh>
    <phoneticPr fontId="13"/>
  </si>
  <si>
    <t>羽幌町</t>
    <rPh sb="0" eb="3">
      <t>ハボロチョウ</t>
    </rPh>
    <phoneticPr fontId="13"/>
  </si>
  <si>
    <t>伊勢原市</t>
    <rPh sb="0" eb="4">
      <t>イセハラシ</t>
    </rPh>
    <phoneticPr fontId="13"/>
  </si>
  <si>
    <t>初山別村</t>
    <rPh sb="0" eb="1">
      <t>ハツ</t>
    </rPh>
    <rPh sb="3" eb="4">
      <t>ムラ</t>
    </rPh>
    <phoneticPr fontId="13"/>
  </si>
  <si>
    <t>大和市</t>
    <rPh sb="0" eb="3">
      <t>ヤマトシ</t>
    </rPh>
    <phoneticPr fontId="13"/>
  </si>
  <si>
    <t>十日町市</t>
    <rPh sb="0" eb="4">
      <t>トオカマチシ</t>
    </rPh>
    <phoneticPr fontId="13"/>
  </si>
  <si>
    <t>遠別町</t>
    <rPh sb="0" eb="3">
      <t>エンベツチョウ</t>
    </rPh>
    <phoneticPr fontId="13"/>
  </si>
  <si>
    <t>茅ヶ崎市</t>
    <rPh sb="0" eb="4">
      <t>チガサキシ</t>
    </rPh>
    <phoneticPr fontId="13"/>
  </si>
  <si>
    <t>加茂市</t>
    <rPh sb="0" eb="2">
      <t>カモ</t>
    </rPh>
    <rPh sb="2" eb="3">
      <t>シ</t>
    </rPh>
    <phoneticPr fontId="13"/>
  </si>
  <si>
    <t>天塩町</t>
    <rPh sb="0" eb="1">
      <t>アマ</t>
    </rPh>
    <rPh sb="1" eb="2">
      <t>シオ</t>
    </rPh>
    <rPh sb="2" eb="3">
      <t>マチ</t>
    </rPh>
    <phoneticPr fontId="13"/>
  </si>
  <si>
    <t>小田原市</t>
    <rPh sb="0" eb="4">
      <t>オダワラシ</t>
    </rPh>
    <phoneticPr fontId="13"/>
  </si>
  <si>
    <t>平塚市</t>
    <rPh sb="0" eb="3">
      <t>ヒラツカシ</t>
    </rPh>
    <phoneticPr fontId="13"/>
  </si>
  <si>
    <t>横須賀市</t>
    <rPh sb="0" eb="4">
      <t>ヨコスカシ</t>
    </rPh>
    <phoneticPr fontId="13"/>
  </si>
  <si>
    <t>昭和村</t>
    <rPh sb="0" eb="2">
      <t>ショウワ</t>
    </rPh>
    <rPh sb="2" eb="3">
      <t>ムラ</t>
    </rPh>
    <phoneticPr fontId="13"/>
  </si>
  <si>
    <t>檜原村</t>
    <rPh sb="0" eb="3">
      <t>ヒノハラムラ</t>
    </rPh>
    <phoneticPr fontId="13"/>
  </si>
  <si>
    <t>金山町</t>
    <rPh sb="0" eb="2">
      <t>カナヤマ</t>
    </rPh>
    <rPh sb="2" eb="3">
      <t>マチ</t>
    </rPh>
    <phoneticPr fontId="13"/>
  </si>
  <si>
    <t>日の出町</t>
    <rPh sb="0" eb="1">
      <t>ヒ</t>
    </rPh>
    <rPh sb="2" eb="4">
      <t>デマチ</t>
    </rPh>
    <phoneticPr fontId="13"/>
  </si>
  <si>
    <t>三島町</t>
    <rPh sb="0" eb="2">
      <t>ミシマ</t>
    </rPh>
    <rPh sb="2" eb="3">
      <t>チョウ</t>
    </rPh>
    <phoneticPr fontId="13"/>
  </si>
  <si>
    <t>羽村市</t>
    <rPh sb="0" eb="3">
      <t>ハムラシ</t>
    </rPh>
    <phoneticPr fontId="13"/>
  </si>
  <si>
    <t>柳津町</t>
    <rPh sb="0" eb="1">
      <t>ヤナギ</t>
    </rPh>
    <rPh sb="1" eb="2">
      <t>ツ</t>
    </rPh>
    <rPh sb="2" eb="3">
      <t>マチ</t>
    </rPh>
    <phoneticPr fontId="13"/>
  </si>
  <si>
    <t>あきる野市</t>
    <rPh sb="3" eb="5">
      <t>ノシ</t>
    </rPh>
    <phoneticPr fontId="13"/>
  </si>
  <si>
    <t>猪苗代町</t>
    <rPh sb="0" eb="4">
      <t>イナワシロマチ</t>
    </rPh>
    <phoneticPr fontId="13"/>
  </si>
  <si>
    <t>奈井江町</t>
    <rPh sb="0" eb="3">
      <t>ナイエ</t>
    </rPh>
    <rPh sb="3" eb="4">
      <t>マチ</t>
    </rPh>
    <phoneticPr fontId="13"/>
  </si>
  <si>
    <t>三鷹市</t>
    <rPh sb="0" eb="3">
      <t>ミタカシ</t>
    </rPh>
    <phoneticPr fontId="13"/>
  </si>
  <si>
    <t>磐梯町</t>
    <rPh sb="0" eb="3">
      <t>バンダイマチ</t>
    </rPh>
    <phoneticPr fontId="13"/>
  </si>
  <si>
    <t>南幌町</t>
    <rPh sb="0" eb="1">
      <t>ミナミ</t>
    </rPh>
    <rPh sb="1" eb="2">
      <t>ホロ</t>
    </rPh>
    <rPh sb="2" eb="3">
      <t>マチ</t>
    </rPh>
    <phoneticPr fontId="13"/>
  </si>
  <si>
    <t>四街道市</t>
    <rPh sb="0" eb="4">
      <t>ヨツカイドウシ</t>
    </rPh>
    <phoneticPr fontId="13"/>
  </si>
  <si>
    <t>西会津町</t>
    <rPh sb="0" eb="4">
      <t>ニシアイヅマチ</t>
    </rPh>
    <phoneticPr fontId="13"/>
  </si>
  <si>
    <t>余市町</t>
    <rPh sb="0" eb="2">
      <t>ヨイチ</t>
    </rPh>
    <rPh sb="2" eb="3">
      <t>マチ</t>
    </rPh>
    <phoneticPr fontId="13"/>
  </si>
  <si>
    <t>富津市</t>
    <rPh sb="0" eb="3">
      <t>フッツシ</t>
    </rPh>
    <phoneticPr fontId="13"/>
  </si>
  <si>
    <t>北塩原村</t>
    <rPh sb="0" eb="4">
      <t>キタシオバラムラ</t>
    </rPh>
    <phoneticPr fontId="13"/>
  </si>
  <si>
    <t>仁木町</t>
    <rPh sb="0" eb="3">
      <t>ニキチョウ</t>
    </rPh>
    <phoneticPr fontId="13"/>
  </si>
  <si>
    <t>八千代市</t>
    <rPh sb="0" eb="4">
      <t>ヤチヨシ</t>
    </rPh>
    <phoneticPr fontId="13"/>
  </si>
  <si>
    <t>只見町</t>
    <rPh sb="0" eb="3">
      <t>タダミマチ</t>
    </rPh>
    <phoneticPr fontId="13"/>
  </si>
  <si>
    <t>古平町</t>
    <rPh sb="0" eb="3">
      <t>フルビラチョウ</t>
    </rPh>
    <phoneticPr fontId="13"/>
  </si>
  <si>
    <t>市原市</t>
    <rPh sb="0" eb="3">
      <t>イチハラシ</t>
    </rPh>
    <phoneticPr fontId="13"/>
  </si>
  <si>
    <t>檜枝岐村</t>
    <rPh sb="0" eb="1">
      <t>ヒノキ</t>
    </rPh>
    <rPh sb="1" eb="2">
      <t>エダ</t>
    </rPh>
    <rPh sb="3" eb="4">
      <t>ムラ</t>
    </rPh>
    <phoneticPr fontId="13"/>
  </si>
  <si>
    <t>積丹町</t>
    <rPh sb="0" eb="3">
      <t>シャコタンチョウ</t>
    </rPh>
    <phoneticPr fontId="13"/>
  </si>
  <si>
    <t>佐倉市</t>
    <rPh sb="0" eb="3">
      <t>サクラシ</t>
    </rPh>
    <phoneticPr fontId="13"/>
  </si>
  <si>
    <t>下郷町</t>
    <rPh sb="0" eb="3">
      <t>シモゴウマチ</t>
    </rPh>
    <phoneticPr fontId="13"/>
  </si>
  <si>
    <t>神恵内村</t>
    <rPh sb="0" eb="4">
      <t>カモエナイムラ</t>
    </rPh>
    <phoneticPr fontId="13"/>
  </si>
  <si>
    <t>松戸市</t>
    <rPh sb="0" eb="3">
      <t>マツドシ</t>
    </rPh>
    <phoneticPr fontId="13"/>
  </si>
  <si>
    <t>飯豊町</t>
    <rPh sb="0" eb="2">
      <t>イイトヨ</t>
    </rPh>
    <rPh sb="2" eb="3">
      <t>マチ</t>
    </rPh>
    <phoneticPr fontId="13"/>
  </si>
  <si>
    <t>泊村</t>
    <rPh sb="0" eb="2">
      <t>トマリムラ</t>
    </rPh>
    <phoneticPr fontId="13"/>
  </si>
  <si>
    <t>市川市</t>
    <rPh sb="0" eb="3">
      <t>イチカワシ</t>
    </rPh>
    <phoneticPr fontId="13"/>
  </si>
  <si>
    <t>白鷹町</t>
    <rPh sb="0" eb="3">
      <t>シラタカマチ</t>
    </rPh>
    <phoneticPr fontId="13"/>
  </si>
  <si>
    <t>岩内町</t>
    <rPh sb="0" eb="3">
      <t>イワナイチョウ</t>
    </rPh>
    <phoneticPr fontId="13"/>
  </si>
  <si>
    <t>鶴ヶ島市</t>
    <rPh sb="0" eb="4">
      <t>ツルガシマシ</t>
    </rPh>
    <phoneticPr fontId="13"/>
  </si>
  <si>
    <t>小国町</t>
    <rPh sb="0" eb="3">
      <t>オグニマチ</t>
    </rPh>
    <phoneticPr fontId="13"/>
  </si>
  <si>
    <t>共和町</t>
    <rPh sb="0" eb="3">
      <t>キョウワチョウ</t>
    </rPh>
    <phoneticPr fontId="13"/>
  </si>
  <si>
    <t>坂戸市</t>
    <rPh sb="0" eb="3">
      <t>サカドシ</t>
    </rPh>
    <phoneticPr fontId="13"/>
  </si>
  <si>
    <t>京極町</t>
    <rPh sb="0" eb="3">
      <t>キョウゴクチョウ</t>
    </rPh>
    <phoneticPr fontId="13"/>
  </si>
  <si>
    <t>富士見市</t>
    <rPh sb="0" eb="4">
      <t>フジミシ</t>
    </rPh>
    <phoneticPr fontId="13"/>
  </si>
  <si>
    <t>高畠町</t>
    <rPh sb="0" eb="3">
      <t>タカバタケマチ</t>
    </rPh>
    <phoneticPr fontId="13"/>
  </si>
  <si>
    <t>真狩村</t>
    <rPh sb="0" eb="3">
      <t>マッカリムラ</t>
    </rPh>
    <phoneticPr fontId="13"/>
  </si>
  <si>
    <t>桶川市</t>
    <rPh sb="0" eb="3">
      <t>オケガワシ</t>
    </rPh>
    <phoneticPr fontId="13"/>
  </si>
  <si>
    <t>戸沢村</t>
    <rPh sb="0" eb="3">
      <t>トザワムラ</t>
    </rPh>
    <phoneticPr fontId="13"/>
  </si>
  <si>
    <t>ニセコ町</t>
    <rPh sb="3" eb="4">
      <t>チョウ</t>
    </rPh>
    <phoneticPr fontId="13"/>
  </si>
  <si>
    <t>新座市</t>
    <rPh sb="0" eb="3">
      <t>ニイザシ</t>
    </rPh>
    <phoneticPr fontId="13"/>
  </si>
  <si>
    <t>鮭川村</t>
    <rPh sb="0" eb="1">
      <t>サケ</t>
    </rPh>
    <rPh sb="1" eb="2">
      <t>カワ</t>
    </rPh>
    <rPh sb="2" eb="3">
      <t>ムラ</t>
    </rPh>
    <phoneticPr fontId="13"/>
  </si>
  <si>
    <t>蘭越町</t>
    <rPh sb="0" eb="3">
      <t>ランコシチョウ</t>
    </rPh>
    <phoneticPr fontId="13"/>
  </si>
  <si>
    <t>阿見町</t>
    <rPh sb="0" eb="3">
      <t>アミマチ</t>
    </rPh>
    <phoneticPr fontId="13"/>
  </si>
  <si>
    <t>大蔵村</t>
    <rPh sb="0" eb="2">
      <t>オオクラ</t>
    </rPh>
    <rPh sb="2" eb="3">
      <t>ムラ</t>
    </rPh>
    <phoneticPr fontId="13"/>
  </si>
  <si>
    <t>黒松内町</t>
    <rPh sb="0" eb="4">
      <t>クロマツナイチョウ</t>
    </rPh>
    <phoneticPr fontId="13"/>
  </si>
  <si>
    <t>石岡市</t>
    <rPh sb="0" eb="3">
      <t>イシオカシ</t>
    </rPh>
    <phoneticPr fontId="13"/>
  </si>
  <si>
    <t>真室川町</t>
    <rPh sb="0" eb="4">
      <t>マムロガワマチ</t>
    </rPh>
    <phoneticPr fontId="13"/>
  </si>
  <si>
    <t>寿都町</t>
    <rPh sb="0" eb="2">
      <t>スッツ</t>
    </rPh>
    <rPh sb="2" eb="3">
      <t>チョウ</t>
    </rPh>
    <phoneticPr fontId="13"/>
  </si>
  <si>
    <t>稲敷市</t>
    <rPh sb="0" eb="3">
      <t>イナシキシ</t>
    </rPh>
    <phoneticPr fontId="13"/>
  </si>
  <si>
    <t>舟形町</t>
    <rPh sb="0" eb="3">
      <t>フナガタマチ</t>
    </rPh>
    <phoneticPr fontId="13"/>
  </si>
  <si>
    <t>島牧村</t>
    <rPh sb="0" eb="3">
      <t>シママキムラ</t>
    </rPh>
    <phoneticPr fontId="13"/>
  </si>
  <si>
    <t>最上町</t>
    <rPh sb="0" eb="3">
      <t>モガミマチ</t>
    </rPh>
    <phoneticPr fontId="13"/>
  </si>
  <si>
    <t>せたな町</t>
    <rPh sb="3" eb="4">
      <t>チョウ</t>
    </rPh>
    <phoneticPr fontId="13"/>
  </si>
  <si>
    <t>土浦市</t>
    <rPh sb="0" eb="3">
      <t>ツチウラシ</t>
    </rPh>
    <phoneticPr fontId="13"/>
  </si>
  <si>
    <t>今金町</t>
    <rPh sb="0" eb="3">
      <t>イマカネチョウ</t>
    </rPh>
    <phoneticPr fontId="13"/>
  </si>
  <si>
    <t>日立市</t>
    <rPh sb="0" eb="3">
      <t>ヒタチシ</t>
    </rPh>
    <phoneticPr fontId="13"/>
  </si>
  <si>
    <t>大石田町</t>
    <rPh sb="0" eb="4">
      <t>オオイシダマチ</t>
    </rPh>
    <phoneticPr fontId="13"/>
  </si>
  <si>
    <t>長万部町</t>
    <rPh sb="0" eb="4">
      <t>オシャマンベチョウ</t>
    </rPh>
    <phoneticPr fontId="13"/>
  </si>
  <si>
    <t>水戸市</t>
    <rPh sb="0" eb="3">
      <t>ミトシ</t>
    </rPh>
    <phoneticPr fontId="13"/>
  </si>
  <si>
    <t>大江町</t>
    <rPh sb="0" eb="3">
      <t>オオエマチ</t>
    </rPh>
    <phoneticPr fontId="13"/>
  </si>
  <si>
    <t>八雲町</t>
    <rPh sb="0" eb="3">
      <t>ヤクモチョウ</t>
    </rPh>
    <phoneticPr fontId="13"/>
  </si>
  <si>
    <t>多賀城市</t>
    <rPh sb="0" eb="4">
      <t>タガジョウシ</t>
    </rPh>
    <phoneticPr fontId="13"/>
  </si>
  <si>
    <t>福島町</t>
    <rPh sb="0" eb="3">
      <t>フクシマチョウ</t>
    </rPh>
    <phoneticPr fontId="13"/>
  </si>
  <si>
    <t>天理市</t>
    <rPh sb="0" eb="3">
      <t>テンリシ</t>
    </rPh>
    <phoneticPr fontId="13"/>
  </si>
  <si>
    <t>西川町</t>
    <rPh sb="0" eb="2">
      <t>ニシカワ</t>
    </rPh>
    <rPh sb="2" eb="3">
      <t>チョウ</t>
    </rPh>
    <phoneticPr fontId="13"/>
  </si>
  <si>
    <t>新篠津村</t>
    <rPh sb="0" eb="4">
      <t>シンシノツムラ</t>
    </rPh>
    <phoneticPr fontId="13"/>
  </si>
  <si>
    <t>神戸市</t>
    <rPh sb="0" eb="3">
      <t>コウベシ</t>
    </rPh>
    <phoneticPr fontId="13"/>
  </si>
  <si>
    <t>当別町</t>
    <rPh sb="0" eb="3">
      <t>トウベツチョウ</t>
    </rPh>
    <phoneticPr fontId="13"/>
  </si>
  <si>
    <t>羽曳野市</t>
    <rPh sb="0" eb="4">
      <t>ハビキノシ</t>
    </rPh>
    <phoneticPr fontId="13"/>
  </si>
  <si>
    <t>箕面市</t>
    <rPh sb="0" eb="3">
      <t>ミノオシ</t>
    </rPh>
    <phoneticPr fontId="13"/>
  </si>
  <si>
    <t>北広島市</t>
    <rPh sb="0" eb="4">
      <t>キタヒロシマシ</t>
    </rPh>
    <phoneticPr fontId="13"/>
  </si>
  <si>
    <t>松原市</t>
    <rPh sb="0" eb="3">
      <t>マツバラシ</t>
    </rPh>
    <phoneticPr fontId="13"/>
  </si>
  <si>
    <t>寝屋川市</t>
    <rPh sb="0" eb="4">
      <t>ネヤガワシ</t>
    </rPh>
    <phoneticPr fontId="13"/>
  </si>
  <si>
    <t>恵庭市</t>
    <rPh sb="0" eb="3">
      <t>エニワシ</t>
    </rPh>
    <phoneticPr fontId="13"/>
  </si>
  <si>
    <t>吹田市</t>
    <rPh sb="0" eb="3">
      <t>スイタシ</t>
    </rPh>
    <phoneticPr fontId="13"/>
  </si>
  <si>
    <t>新庄市</t>
    <rPh sb="0" eb="3">
      <t>シンジョウシ</t>
    </rPh>
    <phoneticPr fontId="13"/>
  </si>
  <si>
    <t>砂川市</t>
    <rPh sb="0" eb="3">
      <t>スナガワシ</t>
    </rPh>
    <phoneticPr fontId="13"/>
  </si>
  <si>
    <t>豊中市</t>
    <rPh sb="0" eb="3">
      <t>トヨナカシ</t>
    </rPh>
    <phoneticPr fontId="13"/>
  </si>
  <si>
    <t>米沢市</t>
    <rPh sb="0" eb="3">
      <t>ヨネザワシ</t>
    </rPh>
    <phoneticPr fontId="13"/>
  </si>
  <si>
    <t>滝川市</t>
    <rPh sb="0" eb="2">
      <t>タキガワ</t>
    </rPh>
    <rPh sb="2" eb="3">
      <t>シ</t>
    </rPh>
    <phoneticPr fontId="13"/>
  </si>
  <si>
    <t>京田辺市</t>
    <rPh sb="0" eb="4">
      <t>キョウタナベシ</t>
    </rPh>
    <phoneticPr fontId="13"/>
  </si>
  <si>
    <t>東成瀬村</t>
    <rPh sb="0" eb="4">
      <t>ヒガシナルセムラ</t>
    </rPh>
    <phoneticPr fontId="13"/>
  </si>
  <si>
    <t>千歳市</t>
    <rPh sb="0" eb="3">
      <t>チトセシ</t>
    </rPh>
    <phoneticPr fontId="13"/>
  </si>
  <si>
    <t>鈴鹿市</t>
    <rPh sb="0" eb="3">
      <t>スズカシ</t>
    </rPh>
    <phoneticPr fontId="13"/>
  </si>
  <si>
    <t>羽後町</t>
    <rPh sb="0" eb="3">
      <t>ウゴマチ</t>
    </rPh>
    <phoneticPr fontId="13"/>
  </si>
  <si>
    <t>根室市</t>
    <rPh sb="0" eb="3">
      <t>ネムロシ</t>
    </rPh>
    <phoneticPr fontId="13"/>
  </si>
  <si>
    <t>愛川町</t>
    <rPh sb="0" eb="2">
      <t>アイカワ</t>
    </rPh>
    <rPh sb="2" eb="3">
      <t>チョウ</t>
    </rPh>
    <phoneticPr fontId="13"/>
  </si>
  <si>
    <t>藤里町</t>
    <rPh sb="0" eb="3">
      <t>フジサトマチ</t>
    </rPh>
    <phoneticPr fontId="13"/>
  </si>
  <si>
    <t>三笠市</t>
    <rPh sb="0" eb="3">
      <t>ミカサシ</t>
    </rPh>
    <phoneticPr fontId="13"/>
  </si>
  <si>
    <t>座間市</t>
    <rPh sb="0" eb="3">
      <t>ザマシ</t>
    </rPh>
    <phoneticPr fontId="13"/>
  </si>
  <si>
    <t>上小阿仁村</t>
    <rPh sb="0" eb="5">
      <t>カミコアニムラ</t>
    </rPh>
    <phoneticPr fontId="13"/>
  </si>
  <si>
    <t>紋別市</t>
    <rPh sb="0" eb="3">
      <t>モンベツシ</t>
    </rPh>
    <phoneticPr fontId="13"/>
  </si>
  <si>
    <t>海老名市</t>
    <rPh sb="0" eb="4">
      <t>エビナシ</t>
    </rPh>
    <phoneticPr fontId="13"/>
  </si>
  <si>
    <t>江別市</t>
    <rPh sb="0" eb="3">
      <t>エベツシ</t>
    </rPh>
    <phoneticPr fontId="13"/>
  </si>
  <si>
    <t>藤沢市</t>
    <rPh sb="0" eb="3">
      <t>フジサワシ</t>
    </rPh>
    <phoneticPr fontId="13"/>
  </si>
  <si>
    <t>西和賀町</t>
    <rPh sb="0" eb="4">
      <t>ニシワガマチ</t>
    </rPh>
    <phoneticPr fontId="13"/>
  </si>
  <si>
    <t>芦別市</t>
    <rPh sb="0" eb="3">
      <t>アシベツシ</t>
    </rPh>
    <phoneticPr fontId="13"/>
  </si>
  <si>
    <t>相模原市</t>
    <rPh sb="0" eb="4">
      <t>サガミハラシ</t>
    </rPh>
    <phoneticPr fontId="13"/>
  </si>
  <si>
    <t>野辺地町</t>
    <rPh sb="0" eb="4">
      <t>ノヘジマチ</t>
    </rPh>
    <phoneticPr fontId="13"/>
  </si>
  <si>
    <t>美唄市</t>
    <rPh sb="0" eb="3">
      <t>ビバイシ</t>
    </rPh>
    <phoneticPr fontId="13"/>
  </si>
  <si>
    <t>東大和市</t>
    <rPh sb="0" eb="4">
      <t>ヒガシヤマトシ</t>
    </rPh>
    <phoneticPr fontId="13"/>
  </si>
  <si>
    <t>西目屋村</t>
    <rPh sb="0" eb="4">
      <t>ニシメヤムラ</t>
    </rPh>
    <phoneticPr fontId="13"/>
  </si>
  <si>
    <t>稚内市</t>
    <rPh sb="0" eb="3">
      <t>ワッカナイシ</t>
    </rPh>
    <phoneticPr fontId="13"/>
  </si>
  <si>
    <t>東久留米市</t>
    <rPh sb="0" eb="5">
      <t>ヒガシクルメシ</t>
    </rPh>
    <phoneticPr fontId="13"/>
  </si>
  <si>
    <t>留萌市</t>
    <rPh sb="0" eb="3">
      <t>ルモイシ</t>
    </rPh>
    <phoneticPr fontId="13"/>
  </si>
  <si>
    <t>立川市</t>
    <rPh sb="0" eb="3">
      <t>タチカワシ</t>
    </rPh>
    <phoneticPr fontId="13"/>
  </si>
  <si>
    <t>蓬田村</t>
    <rPh sb="0" eb="2">
      <t>ヨモギタ</t>
    </rPh>
    <rPh sb="2" eb="3">
      <t>ムラ</t>
    </rPh>
    <phoneticPr fontId="13"/>
  </si>
  <si>
    <t>網走市</t>
    <rPh sb="0" eb="3">
      <t>アバシリシ</t>
    </rPh>
    <phoneticPr fontId="13"/>
  </si>
  <si>
    <t>浦安市</t>
    <rPh sb="0" eb="3">
      <t>ウラヤスシ</t>
    </rPh>
    <phoneticPr fontId="13"/>
  </si>
  <si>
    <t>今別町</t>
    <rPh sb="0" eb="3">
      <t>イマベツマチ</t>
    </rPh>
    <phoneticPr fontId="13"/>
  </si>
  <si>
    <t>船橋市</t>
    <rPh sb="0" eb="3">
      <t>フナバシシ</t>
    </rPh>
    <phoneticPr fontId="13"/>
  </si>
  <si>
    <t>平内町</t>
    <rPh sb="0" eb="2">
      <t>ヒラウチ</t>
    </rPh>
    <rPh sb="2" eb="3">
      <t>マチ</t>
    </rPh>
    <phoneticPr fontId="13"/>
  </si>
  <si>
    <t>釧路市</t>
    <rPh sb="0" eb="3">
      <t>クシロシ</t>
    </rPh>
    <phoneticPr fontId="13"/>
  </si>
  <si>
    <t>ふじみ野市</t>
    <rPh sb="3" eb="4">
      <t>ノ</t>
    </rPh>
    <rPh sb="4" eb="5">
      <t>シ</t>
    </rPh>
    <phoneticPr fontId="13"/>
  </si>
  <si>
    <t>黒石市</t>
    <rPh sb="0" eb="3">
      <t>クロイシシ</t>
    </rPh>
    <phoneticPr fontId="13"/>
  </si>
  <si>
    <t>小樽市</t>
    <rPh sb="0" eb="3">
      <t>オタルシ</t>
    </rPh>
    <phoneticPr fontId="13"/>
  </si>
  <si>
    <t>朝霞市</t>
    <rPh sb="0" eb="3">
      <t>アサカシ</t>
    </rPh>
    <phoneticPr fontId="13"/>
  </si>
  <si>
    <t>青森市</t>
    <rPh sb="0" eb="3">
      <t>アオモリシ</t>
    </rPh>
    <phoneticPr fontId="13"/>
  </si>
  <si>
    <t>狭山市</t>
    <rPh sb="0" eb="2">
      <t>サヤマ</t>
    </rPh>
    <rPh sb="2" eb="3">
      <t>シ</t>
    </rPh>
    <phoneticPr fontId="13"/>
  </si>
  <si>
    <t>中標津町</t>
    <rPh sb="0" eb="4">
      <t>ナカシベツチョウ</t>
    </rPh>
    <phoneticPr fontId="13"/>
  </si>
  <si>
    <t>１級地</t>
  </si>
  <si>
    <t>東松山市</t>
    <rPh sb="0" eb="4">
      <t>ヒガシマツヤマシ</t>
    </rPh>
    <phoneticPr fontId="13"/>
  </si>
  <si>
    <t>中標津町</t>
    <rPh sb="0" eb="3">
      <t>ナカシベツ</t>
    </rPh>
    <rPh sb="3" eb="4">
      <t>マチ</t>
    </rPh>
    <phoneticPr fontId="13"/>
  </si>
  <si>
    <t>別海町</t>
    <rPh sb="0" eb="3">
      <t>ベツカイチョウ</t>
    </rPh>
    <phoneticPr fontId="13"/>
  </si>
  <si>
    <t>牛久市</t>
    <rPh sb="0" eb="3">
      <t>ウシクシ</t>
    </rPh>
    <phoneticPr fontId="13"/>
  </si>
  <si>
    <t>鶴居村</t>
    <rPh sb="0" eb="3">
      <t>ツルイムラ</t>
    </rPh>
    <phoneticPr fontId="13"/>
  </si>
  <si>
    <t>宝塚市</t>
    <rPh sb="0" eb="3">
      <t>タカラヅカシ</t>
    </rPh>
    <phoneticPr fontId="13"/>
  </si>
  <si>
    <r>
      <t>15/100</t>
    </r>
    <r>
      <rPr>
        <sz val="11"/>
        <color indexed="8"/>
        <rFont val="ＭＳ Ｐゴシック"/>
        <family val="3"/>
        <charset val="128"/>
      </rPr>
      <t>地域</t>
    </r>
    <phoneticPr fontId="13"/>
  </si>
  <si>
    <t>西興部村</t>
    <rPh sb="0" eb="3">
      <t>ニシオコッペ</t>
    </rPh>
    <rPh sb="3" eb="4">
      <t>ムラ</t>
    </rPh>
    <phoneticPr fontId="13"/>
  </si>
  <si>
    <t>弟子屈町</t>
    <rPh sb="0" eb="4">
      <t>テシカガチョウ</t>
    </rPh>
    <phoneticPr fontId="13"/>
  </si>
  <si>
    <t>芦屋市</t>
    <rPh sb="0" eb="3">
      <t>アシヤシ</t>
    </rPh>
    <phoneticPr fontId="13"/>
  </si>
  <si>
    <t>興部町</t>
    <rPh sb="0" eb="3">
      <t>オコッペチョウ</t>
    </rPh>
    <phoneticPr fontId="13"/>
  </si>
  <si>
    <t>標茶町</t>
    <rPh sb="0" eb="3">
      <t>シベチャチョウ</t>
    </rPh>
    <phoneticPr fontId="13"/>
  </si>
  <si>
    <t>西宮市</t>
    <rPh sb="0" eb="3">
      <t>ニシノミヤシ</t>
    </rPh>
    <phoneticPr fontId="13"/>
  </si>
  <si>
    <t>滝上町</t>
    <rPh sb="0" eb="1">
      <t>タキ</t>
    </rPh>
    <rPh sb="1" eb="2">
      <t>ウエ</t>
    </rPh>
    <rPh sb="2" eb="3">
      <t>マチ</t>
    </rPh>
    <phoneticPr fontId="13"/>
  </si>
  <si>
    <t>浦幌町</t>
    <rPh sb="0" eb="3">
      <t>ウラホロチョウ</t>
    </rPh>
    <phoneticPr fontId="13"/>
  </si>
  <si>
    <t>大阪狭山市</t>
    <rPh sb="0" eb="5">
      <t>オオサカサヤマシ</t>
    </rPh>
    <phoneticPr fontId="13"/>
  </si>
  <si>
    <t>清里町</t>
    <rPh sb="0" eb="2">
      <t>キヨサト</t>
    </rPh>
    <rPh sb="2" eb="3">
      <t>マチ</t>
    </rPh>
    <phoneticPr fontId="13"/>
  </si>
  <si>
    <t>陸別町</t>
    <rPh sb="0" eb="3">
      <t>リクベツチョウ</t>
    </rPh>
    <phoneticPr fontId="13"/>
  </si>
  <si>
    <t>高石市</t>
    <rPh sb="0" eb="3">
      <t>タカイシシ</t>
    </rPh>
    <phoneticPr fontId="13"/>
  </si>
  <si>
    <t>津別町</t>
    <rPh sb="0" eb="2">
      <t>ツベツ</t>
    </rPh>
    <rPh sb="2" eb="3">
      <t>マチ</t>
    </rPh>
    <phoneticPr fontId="13"/>
  </si>
  <si>
    <t>足寄町</t>
    <rPh sb="0" eb="3">
      <t>アショロチョウ</t>
    </rPh>
    <phoneticPr fontId="13"/>
  </si>
  <si>
    <t>門真市</t>
    <rPh sb="0" eb="3">
      <t>カドマシ</t>
    </rPh>
    <phoneticPr fontId="13"/>
  </si>
  <si>
    <t>大東市</t>
    <rPh sb="0" eb="3">
      <t>ダイトウシ</t>
    </rPh>
    <phoneticPr fontId="13"/>
  </si>
  <si>
    <t>中頓別町</t>
    <rPh sb="0" eb="3">
      <t>ナカトンベツ</t>
    </rPh>
    <rPh sb="3" eb="4">
      <t>マチ</t>
    </rPh>
    <phoneticPr fontId="13"/>
  </si>
  <si>
    <t>高槻市</t>
    <rPh sb="0" eb="3">
      <t>タカツキシ</t>
    </rPh>
    <phoneticPr fontId="13"/>
  </si>
  <si>
    <t>浜頓別町</t>
    <rPh sb="0" eb="3">
      <t>ハマトンベツ</t>
    </rPh>
    <rPh sb="3" eb="4">
      <t>マチ</t>
    </rPh>
    <phoneticPr fontId="13"/>
  </si>
  <si>
    <t>池田市</t>
    <rPh sb="0" eb="2">
      <t>イケダ</t>
    </rPh>
    <rPh sb="2" eb="3">
      <t>シ</t>
    </rPh>
    <phoneticPr fontId="13"/>
  </si>
  <si>
    <t>豊明市</t>
    <rPh sb="0" eb="3">
      <t>トヨアケシ</t>
    </rPh>
    <phoneticPr fontId="13"/>
  </si>
  <si>
    <t>大樹町</t>
    <rPh sb="0" eb="2">
      <t>タイジュ</t>
    </rPh>
    <rPh sb="2" eb="3">
      <t>マチ</t>
    </rPh>
    <phoneticPr fontId="13"/>
  </si>
  <si>
    <t>名古屋市</t>
    <rPh sb="0" eb="4">
      <t>ナゴヤシ</t>
    </rPh>
    <phoneticPr fontId="13"/>
  </si>
  <si>
    <t>幌延町</t>
    <rPh sb="0" eb="3">
      <t>ホロノベチョウ</t>
    </rPh>
    <phoneticPr fontId="13"/>
  </si>
  <si>
    <t>裾野市</t>
    <rPh sb="0" eb="3">
      <t>スソノシ</t>
    </rPh>
    <phoneticPr fontId="13"/>
  </si>
  <si>
    <t>天塩町</t>
    <rPh sb="0" eb="1">
      <t>テン</t>
    </rPh>
    <rPh sb="1" eb="2">
      <t>シオ</t>
    </rPh>
    <rPh sb="2" eb="3">
      <t>マチ</t>
    </rPh>
    <phoneticPr fontId="13"/>
  </si>
  <si>
    <t>逗子市</t>
    <rPh sb="0" eb="3">
      <t>ズシシ</t>
    </rPh>
    <phoneticPr fontId="13"/>
  </si>
  <si>
    <t>鎌倉市</t>
    <rPh sb="0" eb="3">
      <t>カマクラシ</t>
    </rPh>
    <phoneticPr fontId="13"/>
  </si>
  <si>
    <t>初山別村</t>
    <rPh sb="0" eb="1">
      <t>ハツ</t>
    </rPh>
    <rPh sb="1" eb="2">
      <t>ヤマ</t>
    </rPh>
    <rPh sb="2" eb="3">
      <t>ベツ</t>
    </rPh>
    <rPh sb="3" eb="4">
      <t>ムラ</t>
    </rPh>
    <phoneticPr fontId="13"/>
  </si>
  <si>
    <t>西東京市</t>
    <rPh sb="0" eb="4">
      <t>ニシトウキョウシ</t>
    </rPh>
    <phoneticPr fontId="13"/>
  </si>
  <si>
    <t>稲城市</t>
    <rPh sb="0" eb="3">
      <t>イナギシ</t>
    </rPh>
    <phoneticPr fontId="13"/>
  </si>
  <si>
    <t>福生市</t>
    <rPh sb="0" eb="3">
      <t>フッサシ</t>
    </rPh>
    <phoneticPr fontId="13"/>
  </si>
  <si>
    <t>国立市</t>
    <rPh sb="0" eb="3">
      <t>クニタチシ</t>
    </rPh>
    <phoneticPr fontId="13"/>
  </si>
  <si>
    <t>東村山市</t>
    <rPh sb="0" eb="4">
      <t>ヒガシムラヤマシ</t>
    </rPh>
    <phoneticPr fontId="13"/>
  </si>
  <si>
    <t>中川町</t>
    <rPh sb="0" eb="2">
      <t>ナカガワ</t>
    </rPh>
    <rPh sb="2" eb="3">
      <t>チョウ</t>
    </rPh>
    <phoneticPr fontId="13"/>
  </si>
  <si>
    <t>平取町</t>
    <rPh sb="0" eb="2">
      <t>ヒラト</t>
    </rPh>
    <rPh sb="2" eb="3">
      <t>マチ</t>
    </rPh>
    <phoneticPr fontId="13"/>
  </si>
  <si>
    <t>小金井市</t>
    <rPh sb="0" eb="4">
      <t>コガネイシ</t>
    </rPh>
    <phoneticPr fontId="13"/>
  </si>
  <si>
    <t>音威子府村</t>
    <rPh sb="0" eb="5">
      <t>オトイネップムラ</t>
    </rPh>
    <phoneticPr fontId="13"/>
  </si>
  <si>
    <t>安平町</t>
    <rPh sb="0" eb="2">
      <t>ヤスヒラ</t>
    </rPh>
    <rPh sb="2" eb="3">
      <t>マチ</t>
    </rPh>
    <phoneticPr fontId="13"/>
  </si>
  <si>
    <t>昭島市</t>
    <rPh sb="0" eb="3">
      <t>アキシマシ</t>
    </rPh>
    <phoneticPr fontId="13"/>
  </si>
  <si>
    <t>美深町</t>
    <rPh sb="0" eb="2">
      <t>ビフカ</t>
    </rPh>
    <rPh sb="2" eb="3">
      <t>マチ</t>
    </rPh>
    <phoneticPr fontId="13"/>
  </si>
  <si>
    <t>厚真町</t>
    <rPh sb="0" eb="2">
      <t>アツマ</t>
    </rPh>
    <rPh sb="2" eb="3">
      <t>マチ</t>
    </rPh>
    <phoneticPr fontId="13"/>
  </si>
  <si>
    <t>府中市</t>
    <rPh sb="0" eb="3">
      <t>フチュウシ</t>
    </rPh>
    <phoneticPr fontId="13"/>
  </si>
  <si>
    <t>占冠村</t>
    <rPh sb="0" eb="3">
      <t>シムカップムラ</t>
    </rPh>
    <phoneticPr fontId="13"/>
  </si>
  <si>
    <t>西興部村</t>
    <rPh sb="0" eb="4">
      <t>ニシオコッペムラ</t>
    </rPh>
    <phoneticPr fontId="13"/>
  </si>
  <si>
    <t>青梅市</t>
    <rPh sb="0" eb="3">
      <t>オウメシ</t>
    </rPh>
    <phoneticPr fontId="13"/>
  </si>
  <si>
    <t>南富良野町</t>
    <rPh sb="0" eb="5">
      <t>ミナミフラノチョウ</t>
    </rPh>
    <phoneticPr fontId="13"/>
  </si>
  <si>
    <t>八王子市</t>
    <rPh sb="0" eb="4">
      <t>ハチオウジシ</t>
    </rPh>
    <phoneticPr fontId="13"/>
  </si>
  <si>
    <t>滝上町</t>
    <rPh sb="0" eb="2">
      <t>タキガミ</t>
    </rPh>
    <rPh sb="2" eb="3">
      <t>チョウ</t>
    </rPh>
    <phoneticPr fontId="13"/>
  </si>
  <si>
    <t>習志野市</t>
    <rPh sb="0" eb="4">
      <t>ナラシノシ</t>
    </rPh>
    <phoneticPr fontId="13"/>
  </si>
  <si>
    <t>下川町</t>
    <rPh sb="0" eb="2">
      <t>シモカワ</t>
    </rPh>
    <rPh sb="2" eb="3">
      <t>マチ</t>
    </rPh>
    <phoneticPr fontId="13"/>
  </si>
  <si>
    <t>湧別町</t>
    <rPh sb="0" eb="3">
      <t>ユウベツチョウ</t>
    </rPh>
    <phoneticPr fontId="13"/>
  </si>
  <si>
    <t>成田市</t>
    <rPh sb="0" eb="3">
      <t>ナリタシ</t>
    </rPh>
    <phoneticPr fontId="13"/>
  </si>
  <si>
    <t>剣淵町</t>
    <rPh sb="0" eb="2">
      <t>ケンブチ</t>
    </rPh>
    <rPh sb="2" eb="3">
      <t>マチ</t>
    </rPh>
    <phoneticPr fontId="13"/>
  </si>
  <si>
    <t>遠軽町</t>
    <rPh sb="0" eb="3">
      <t>エンガルチョウ</t>
    </rPh>
    <phoneticPr fontId="13"/>
  </si>
  <si>
    <t>千葉市</t>
    <rPh sb="0" eb="3">
      <t>チバシ</t>
    </rPh>
    <phoneticPr fontId="13"/>
  </si>
  <si>
    <t>和寒町</t>
    <rPh sb="0" eb="3">
      <t>ワッサムチョウ</t>
    </rPh>
    <phoneticPr fontId="13"/>
  </si>
  <si>
    <t>志木市</t>
    <rPh sb="0" eb="3">
      <t>シキシ</t>
    </rPh>
    <phoneticPr fontId="13"/>
  </si>
  <si>
    <t>美瑛町</t>
    <rPh sb="0" eb="3">
      <t>ビエイチョウ</t>
    </rPh>
    <phoneticPr fontId="13"/>
  </si>
  <si>
    <t>蕨市</t>
    <rPh sb="0" eb="2">
      <t>ワラビシ</t>
    </rPh>
    <phoneticPr fontId="13"/>
  </si>
  <si>
    <t>東川町</t>
    <rPh sb="0" eb="2">
      <t>ヒガシカワ</t>
    </rPh>
    <rPh sb="2" eb="3">
      <t>チョウ</t>
    </rPh>
    <phoneticPr fontId="13"/>
  </si>
  <si>
    <t>さいたま市</t>
    <rPh sb="4" eb="5">
      <t>シ</t>
    </rPh>
    <phoneticPr fontId="13"/>
  </si>
  <si>
    <t>上川町</t>
    <rPh sb="0" eb="2">
      <t>カミカワ</t>
    </rPh>
    <rPh sb="2" eb="3">
      <t>チョウ</t>
    </rPh>
    <phoneticPr fontId="13"/>
  </si>
  <si>
    <t>小清水町</t>
    <rPh sb="0" eb="3">
      <t>コシミズ</t>
    </rPh>
    <rPh sb="3" eb="4">
      <t>マチ</t>
    </rPh>
    <phoneticPr fontId="13"/>
  </si>
  <si>
    <t>守谷市</t>
    <rPh sb="0" eb="3">
      <t>モリヤシ</t>
    </rPh>
    <phoneticPr fontId="13"/>
  </si>
  <si>
    <t>愛別町</t>
    <rPh sb="0" eb="3">
      <t>アイベツチョウ</t>
    </rPh>
    <phoneticPr fontId="13"/>
  </si>
  <si>
    <t>守口市</t>
    <rPh sb="0" eb="3">
      <t>モリグチシ</t>
    </rPh>
    <phoneticPr fontId="13"/>
  </si>
  <si>
    <t>当麻町</t>
    <rPh sb="0" eb="3">
      <t>トウマチョウ</t>
    </rPh>
    <phoneticPr fontId="13"/>
  </si>
  <si>
    <t>大阪市</t>
    <rPh sb="0" eb="3">
      <t>オオサカシ</t>
    </rPh>
    <phoneticPr fontId="13"/>
  </si>
  <si>
    <t>鷹栖町</t>
    <rPh sb="0" eb="3">
      <t>タカスチョウ</t>
    </rPh>
    <phoneticPr fontId="13"/>
  </si>
  <si>
    <t>長岡京市</t>
    <rPh sb="0" eb="4">
      <t>ナガオカキョウシ</t>
    </rPh>
    <phoneticPr fontId="13"/>
  </si>
  <si>
    <t>幌加内町</t>
    <rPh sb="0" eb="4">
      <t>ホロカナイチョウ</t>
    </rPh>
    <phoneticPr fontId="13"/>
  </si>
  <si>
    <t>日進市</t>
    <rPh sb="0" eb="3">
      <t>ニッシンシ</t>
    </rPh>
    <phoneticPr fontId="13"/>
  </si>
  <si>
    <t>沼田町</t>
    <rPh sb="0" eb="3">
      <t>ヌマタチョウ</t>
    </rPh>
    <phoneticPr fontId="13"/>
  </si>
  <si>
    <t>豊田市</t>
    <rPh sb="0" eb="3">
      <t>トヨタシ</t>
    </rPh>
    <phoneticPr fontId="13"/>
  </si>
  <si>
    <t>北竜町</t>
    <rPh sb="0" eb="3">
      <t>ホクリュウチョウ</t>
    </rPh>
    <phoneticPr fontId="13"/>
  </si>
  <si>
    <t>中頓別町</t>
    <rPh sb="0" eb="4">
      <t>ナカトンベツチョウ</t>
    </rPh>
    <phoneticPr fontId="13"/>
  </si>
  <si>
    <t>刈谷市</t>
    <rPh sb="0" eb="3">
      <t>カリヤシ</t>
    </rPh>
    <phoneticPr fontId="13"/>
  </si>
  <si>
    <t>雨竜町</t>
    <rPh sb="0" eb="2">
      <t>ウリュウ</t>
    </rPh>
    <rPh sb="2" eb="3">
      <t>チョウ</t>
    </rPh>
    <phoneticPr fontId="13"/>
  </si>
  <si>
    <t>浜頓別町</t>
    <rPh sb="0" eb="4">
      <t>ハマトンベツチョウ</t>
    </rPh>
    <phoneticPr fontId="13"/>
  </si>
  <si>
    <t>厚木市</t>
    <rPh sb="0" eb="3">
      <t>アツギシ</t>
    </rPh>
    <phoneticPr fontId="13"/>
  </si>
  <si>
    <t>秩父別町</t>
    <rPh sb="0" eb="2">
      <t>チチブ</t>
    </rPh>
    <rPh sb="2" eb="3">
      <t>ベツ</t>
    </rPh>
    <rPh sb="3" eb="4">
      <t>マチ</t>
    </rPh>
    <phoneticPr fontId="13"/>
  </si>
  <si>
    <t>川崎市</t>
    <rPh sb="0" eb="3">
      <t>カワサキシ</t>
    </rPh>
    <phoneticPr fontId="13"/>
  </si>
  <si>
    <t>妹背牛町</t>
    <rPh sb="0" eb="3">
      <t>モセウシ</t>
    </rPh>
    <rPh sb="3" eb="4">
      <t>マチ</t>
    </rPh>
    <phoneticPr fontId="13"/>
  </si>
  <si>
    <t>横浜市</t>
    <rPh sb="0" eb="3">
      <t>ヨコハマシ</t>
    </rPh>
    <phoneticPr fontId="13"/>
  </si>
  <si>
    <t>新十津川町</t>
    <rPh sb="0" eb="4">
      <t>シントツガワ</t>
    </rPh>
    <rPh sb="4" eb="5">
      <t>マチ</t>
    </rPh>
    <phoneticPr fontId="13"/>
  </si>
  <si>
    <t>中富良野町</t>
    <rPh sb="0" eb="5">
      <t>ナカフラノチョウ</t>
    </rPh>
    <phoneticPr fontId="13"/>
  </si>
  <si>
    <t>武蔵野市</t>
    <rPh sb="0" eb="4">
      <t>ムサシノシ</t>
    </rPh>
    <phoneticPr fontId="13"/>
  </si>
  <si>
    <t>羅臼町</t>
    <rPh sb="0" eb="2">
      <t>ラウス</t>
    </rPh>
    <rPh sb="2" eb="3">
      <t>マチ</t>
    </rPh>
    <phoneticPr fontId="13"/>
  </si>
  <si>
    <t>上富良野町</t>
    <rPh sb="0" eb="5">
      <t>カミフラノチョウ</t>
    </rPh>
    <phoneticPr fontId="13"/>
  </si>
  <si>
    <t>多摩市</t>
    <rPh sb="0" eb="3">
      <t>タマシ</t>
    </rPh>
    <phoneticPr fontId="13"/>
  </si>
  <si>
    <t>月形町</t>
    <rPh sb="0" eb="2">
      <t>ツキガタ</t>
    </rPh>
    <rPh sb="2" eb="3">
      <t>マチ</t>
    </rPh>
    <phoneticPr fontId="13"/>
  </si>
  <si>
    <t>清瀬市</t>
    <rPh sb="0" eb="3">
      <t>キヨセシ</t>
    </rPh>
    <phoneticPr fontId="13"/>
  </si>
  <si>
    <t>赤井川村</t>
    <rPh sb="0" eb="4">
      <t>アカイガワムラ</t>
    </rPh>
    <phoneticPr fontId="13"/>
  </si>
  <si>
    <t>東川町</t>
    <rPh sb="0" eb="2">
      <t>ヒガシカワ</t>
    </rPh>
    <rPh sb="2" eb="3">
      <t>マチ</t>
    </rPh>
    <phoneticPr fontId="13"/>
  </si>
  <si>
    <t>狛江市</t>
    <rPh sb="0" eb="3">
      <t>コマエシ</t>
    </rPh>
    <phoneticPr fontId="13"/>
  </si>
  <si>
    <t>仁木町</t>
    <rPh sb="0" eb="2">
      <t>ニキ</t>
    </rPh>
    <rPh sb="2" eb="3">
      <t>マチ</t>
    </rPh>
    <phoneticPr fontId="13"/>
  </si>
  <si>
    <t>上川町</t>
    <rPh sb="0" eb="2">
      <t>カミカワ</t>
    </rPh>
    <rPh sb="2" eb="3">
      <t>マチ</t>
    </rPh>
    <phoneticPr fontId="13"/>
  </si>
  <si>
    <t>国分寺市</t>
    <rPh sb="0" eb="4">
      <t>コクブンジシ</t>
    </rPh>
    <phoneticPr fontId="13"/>
  </si>
  <si>
    <t>古平町</t>
    <rPh sb="0" eb="2">
      <t>フルビラ</t>
    </rPh>
    <rPh sb="2" eb="3">
      <t>マチ</t>
    </rPh>
    <phoneticPr fontId="13"/>
  </si>
  <si>
    <t>比布町</t>
    <rPh sb="0" eb="2">
      <t>ピップ</t>
    </rPh>
    <rPh sb="2" eb="3">
      <t>チョウ</t>
    </rPh>
    <phoneticPr fontId="13"/>
  </si>
  <si>
    <t>日野市</t>
    <rPh sb="0" eb="3">
      <t>ヒノシ</t>
    </rPh>
    <phoneticPr fontId="13"/>
  </si>
  <si>
    <t>積丹町</t>
    <rPh sb="0" eb="2">
      <t>シャコタン</t>
    </rPh>
    <rPh sb="2" eb="3">
      <t>マチ</t>
    </rPh>
    <phoneticPr fontId="13"/>
  </si>
  <si>
    <t>東神楽町</t>
    <rPh sb="0" eb="1">
      <t>ヒガシ</t>
    </rPh>
    <rPh sb="1" eb="3">
      <t>カグラ</t>
    </rPh>
    <rPh sb="3" eb="4">
      <t>マチ</t>
    </rPh>
    <phoneticPr fontId="13"/>
  </si>
  <si>
    <t>小平市</t>
    <rPh sb="0" eb="3">
      <t>コダイラシ</t>
    </rPh>
    <phoneticPr fontId="13"/>
  </si>
  <si>
    <t>神恵内村</t>
    <rPh sb="0" eb="1">
      <t>カミ</t>
    </rPh>
    <rPh sb="1" eb="2">
      <t>ケイ</t>
    </rPh>
    <rPh sb="2" eb="3">
      <t>ナイ</t>
    </rPh>
    <rPh sb="3" eb="4">
      <t>ムラ</t>
    </rPh>
    <phoneticPr fontId="13"/>
  </si>
  <si>
    <t>鷹栖町</t>
    <rPh sb="0" eb="1">
      <t>タカ</t>
    </rPh>
    <rPh sb="1" eb="2">
      <t>ス</t>
    </rPh>
    <rPh sb="2" eb="3">
      <t>マチ</t>
    </rPh>
    <phoneticPr fontId="13"/>
  </si>
  <si>
    <t>町田市</t>
    <rPh sb="0" eb="3">
      <t>マチダシ</t>
    </rPh>
    <phoneticPr fontId="13"/>
  </si>
  <si>
    <t>調布市</t>
    <rPh sb="0" eb="3">
      <t>チョウフシ</t>
    </rPh>
    <phoneticPr fontId="13"/>
  </si>
  <si>
    <t>印西市</t>
    <rPh sb="0" eb="3">
      <t>インザイシ</t>
    </rPh>
    <phoneticPr fontId="13"/>
  </si>
  <si>
    <t>豊浦町</t>
    <rPh sb="0" eb="3">
      <t>トヨウラチョウ</t>
    </rPh>
    <phoneticPr fontId="13"/>
  </si>
  <si>
    <t>倶知安町</t>
    <rPh sb="0" eb="4">
      <t>クッチャンチョウ</t>
    </rPh>
    <phoneticPr fontId="13"/>
  </si>
  <si>
    <t>我孫子市</t>
    <rPh sb="0" eb="4">
      <t>アビコシ</t>
    </rPh>
    <phoneticPr fontId="13"/>
  </si>
  <si>
    <t>和光市</t>
    <rPh sb="0" eb="3">
      <t>ワコウシ</t>
    </rPh>
    <phoneticPr fontId="13"/>
  </si>
  <si>
    <t>喜茂別町</t>
    <rPh sb="0" eb="4">
      <t>キモベツチョウ</t>
    </rPh>
    <phoneticPr fontId="13"/>
  </si>
  <si>
    <t>つくば市</t>
    <rPh sb="3" eb="4">
      <t>シ</t>
    </rPh>
    <phoneticPr fontId="13"/>
  </si>
  <si>
    <t>留寿都村</t>
    <rPh sb="0" eb="4">
      <t>ルスツムラ</t>
    </rPh>
    <phoneticPr fontId="13"/>
  </si>
  <si>
    <t>美深町</t>
    <rPh sb="0" eb="3">
      <t>ビフカチョウ</t>
    </rPh>
    <phoneticPr fontId="13"/>
  </si>
  <si>
    <t>取手市</t>
    <rPh sb="0" eb="3">
      <t>トリデシ</t>
    </rPh>
    <phoneticPr fontId="13"/>
  </si>
  <si>
    <t>ニセコ町</t>
    <rPh sb="3" eb="4">
      <t>マチ</t>
    </rPh>
    <phoneticPr fontId="13"/>
  </si>
  <si>
    <t>音威子府村</t>
    <rPh sb="0" eb="4">
      <t>オトイネップ</t>
    </rPh>
    <rPh sb="4" eb="5">
      <t>ムラ</t>
    </rPh>
    <phoneticPr fontId="13"/>
  </si>
  <si>
    <t>蘭越町</t>
    <rPh sb="0" eb="1">
      <t>ラン</t>
    </rPh>
    <rPh sb="1" eb="2">
      <t>エツ</t>
    </rPh>
    <rPh sb="2" eb="3">
      <t>マチ</t>
    </rPh>
    <phoneticPr fontId="13"/>
  </si>
  <si>
    <t>黒松内町</t>
    <rPh sb="0" eb="3">
      <t>クロマツナイ</t>
    </rPh>
    <rPh sb="3" eb="4">
      <t>マチ</t>
    </rPh>
    <phoneticPr fontId="13"/>
  </si>
  <si>
    <t>沼田町</t>
    <phoneticPr fontId="13"/>
  </si>
  <si>
    <t>今金町</t>
    <rPh sb="0" eb="2">
      <t>イマカネ</t>
    </rPh>
    <rPh sb="2" eb="3">
      <t>マチ</t>
    </rPh>
    <phoneticPr fontId="13"/>
  </si>
  <si>
    <t>北竜町</t>
    <phoneticPr fontId="13"/>
  </si>
  <si>
    <t>厚沢部町</t>
    <rPh sb="0" eb="2">
      <t>アツザワ</t>
    </rPh>
    <rPh sb="2" eb="3">
      <t>ブ</t>
    </rPh>
    <rPh sb="3" eb="4">
      <t>マチ</t>
    </rPh>
    <phoneticPr fontId="13"/>
  </si>
  <si>
    <t>妹背牛町</t>
    <rPh sb="0" eb="4">
      <t>モセウシチョウ</t>
    </rPh>
    <phoneticPr fontId="13"/>
  </si>
  <si>
    <t>高原町</t>
    <rPh sb="0" eb="2">
      <t>コウゲン</t>
    </rPh>
    <rPh sb="2" eb="3">
      <t>マチ</t>
    </rPh>
    <phoneticPr fontId="13"/>
  </si>
  <si>
    <t>宮崎県</t>
    <rPh sb="0" eb="3">
      <t>ミヤザキケン</t>
    </rPh>
    <phoneticPr fontId="13"/>
  </si>
  <si>
    <t>木古内町</t>
    <rPh sb="0" eb="3">
      <t>キコナイ</t>
    </rPh>
    <rPh sb="3" eb="4">
      <t>マチ</t>
    </rPh>
    <phoneticPr fontId="13"/>
  </si>
  <si>
    <t>上砂川町</t>
    <rPh sb="0" eb="4">
      <t>カミスナガワチョウ</t>
    </rPh>
    <phoneticPr fontId="13"/>
  </si>
  <si>
    <t>三股町</t>
    <rPh sb="0" eb="2">
      <t>ミマタ</t>
    </rPh>
    <rPh sb="2" eb="3">
      <t>チョウ</t>
    </rPh>
    <phoneticPr fontId="13"/>
  </si>
  <si>
    <t>小林市</t>
    <rPh sb="0" eb="3">
      <t>コバヤシシ</t>
    </rPh>
    <phoneticPr fontId="13"/>
  </si>
  <si>
    <t>倶知安町</t>
    <rPh sb="0" eb="3">
      <t>クッチャン</t>
    </rPh>
    <rPh sb="3" eb="4">
      <t>マチ</t>
    </rPh>
    <phoneticPr fontId="13"/>
  </si>
  <si>
    <t>日南市</t>
    <rPh sb="0" eb="3">
      <t>ニチナンシ</t>
    </rPh>
    <phoneticPr fontId="13"/>
  </si>
  <si>
    <t>富良野市</t>
    <rPh sb="0" eb="4">
      <t>フラノシ</t>
    </rPh>
    <phoneticPr fontId="13"/>
  </si>
  <si>
    <t>喜茂別町</t>
    <rPh sb="0" eb="3">
      <t>キモベツ</t>
    </rPh>
    <rPh sb="3" eb="4">
      <t>マチ</t>
    </rPh>
    <phoneticPr fontId="13"/>
  </si>
  <si>
    <t>都城市</t>
    <rPh sb="0" eb="3">
      <t>ミヤコノジョウシ</t>
    </rPh>
    <phoneticPr fontId="13"/>
  </si>
  <si>
    <t>深川市</t>
    <rPh sb="0" eb="3">
      <t>フカガワシ</t>
    </rPh>
    <phoneticPr fontId="13"/>
  </si>
  <si>
    <t>留寿都村</t>
    <rPh sb="0" eb="3">
      <t>ルスツ</t>
    </rPh>
    <rPh sb="3" eb="4">
      <t>ソン</t>
    </rPh>
    <phoneticPr fontId="13"/>
  </si>
  <si>
    <t>南島原市</t>
    <rPh sb="0" eb="4">
      <t>ミナミシマバラシ</t>
    </rPh>
    <phoneticPr fontId="13"/>
  </si>
  <si>
    <t>島原市</t>
    <rPh sb="0" eb="3">
      <t>シマバラシ</t>
    </rPh>
    <phoneticPr fontId="13"/>
  </si>
  <si>
    <t>南阿蘇村</t>
    <rPh sb="0" eb="4">
      <t>ミナミアソムラ</t>
    </rPh>
    <phoneticPr fontId="13"/>
  </si>
  <si>
    <t>歌志内市</t>
    <rPh sb="0" eb="4">
      <t>ウタシナイシ</t>
    </rPh>
    <phoneticPr fontId="13"/>
  </si>
  <si>
    <t>阿蘇市</t>
    <rPh sb="0" eb="2">
      <t>アソ</t>
    </rPh>
    <rPh sb="2" eb="3">
      <t>シ</t>
    </rPh>
    <phoneticPr fontId="13"/>
  </si>
  <si>
    <t>名寄市</t>
    <rPh sb="0" eb="3">
      <t>ナヨロシ</t>
    </rPh>
    <phoneticPr fontId="13"/>
  </si>
  <si>
    <t>高森町</t>
    <rPh sb="0" eb="2">
      <t>タカモリ</t>
    </rPh>
    <rPh sb="2" eb="3">
      <t>マチ</t>
    </rPh>
    <phoneticPr fontId="13"/>
  </si>
  <si>
    <t>士別市</t>
    <rPh sb="0" eb="3">
      <t>シベツシ</t>
    </rPh>
    <phoneticPr fontId="13"/>
  </si>
  <si>
    <t>産山村</t>
    <rPh sb="0" eb="1">
      <t>サン</t>
    </rPh>
    <rPh sb="1" eb="2">
      <t>ヤマ</t>
    </rPh>
    <rPh sb="2" eb="3">
      <t>ムラ</t>
    </rPh>
    <phoneticPr fontId="13"/>
  </si>
  <si>
    <t>赤平市</t>
    <rPh sb="0" eb="3">
      <t>アカビラシ</t>
    </rPh>
    <phoneticPr fontId="13"/>
  </si>
  <si>
    <t>鹿屋市</t>
    <rPh sb="0" eb="3">
      <t>カノヤシ</t>
    </rPh>
    <phoneticPr fontId="13"/>
  </si>
  <si>
    <t>夕張市</t>
    <rPh sb="0" eb="3">
      <t>ユウバリシ</t>
    </rPh>
    <phoneticPr fontId="13"/>
  </si>
  <si>
    <t>霧島市</t>
    <rPh sb="0" eb="3">
      <t>キリシマシ</t>
    </rPh>
    <phoneticPr fontId="13"/>
  </si>
  <si>
    <t>北見市</t>
    <rPh sb="0" eb="3">
      <t>キタミシ</t>
    </rPh>
    <phoneticPr fontId="13"/>
  </si>
  <si>
    <t>垂水市</t>
    <rPh sb="0" eb="3">
      <t>タルミズシ</t>
    </rPh>
    <phoneticPr fontId="13"/>
  </si>
  <si>
    <t>帯広市</t>
    <rPh sb="0" eb="3">
      <t>オビヒロシ</t>
    </rPh>
    <phoneticPr fontId="13"/>
  </si>
  <si>
    <t>鹿児島市</t>
    <rPh sb="0" eb="4">
      <t>カゴシマシ</t>
    </rPh>
    <phoneticPr fontId="13"/>
  </si>
  <si>
    <t>旭川市</t>
    <rPh sb="0" eb="3">
      <t>アサヒカワシ</t>
    </rPh>
    <phoneticPr fontId="13"/>
  </si>
  <si>
    <t>降灰除去費</t>
    <rPh sb="0" eb="2">
      <t>コウハイ</t>
    </rPh>
    <rPh sb="2" eb="4">
      <t>ジョキョ</t>
    </rPh>
    <rPh sb="4" eb="5">
      <t>ヒ</t>
    </rPh>
    <phoneticPr fontId="13"/>
  </si>
  <si>
    <t>除雪費</t>
    <rPh sb="0" eb="2">
      <t>ジョセツ</t>
    </rPh>
    <rPh sb="2" eb="3">
      <t>ヒ</t>
    </rPh>
    <phoneticPr fontId="13"/>
  </si>
  <si>
    <t>寒冷地</t>
    <rPh sb="0" eb="3">
      <t>カンレイチ</t>
    </rPh>
    <phoneticPr fontId="13"/>
  </si>
  <si>
    <t>　（５）講師配置加算</t>
    <rPh sb="4" eb="6">
      <t>コウシ</t>
    </rPh>
    <rPh sb="6" eb="8">
      <t>ハイチ</t>
    </rPh>
    <phoneticPr fontId="11"/>
  </si>
  <si>
    <t>　（６）チーム保育加配加算</t>
    <rPh sb="7" eb="9">
      <t>ホイク</t>
    </rPh>
    <rPh sb="9" eb="11">
      <t>カハイ</t>
    </rPh>
    <rPh sb="11" eb="13">
      <t>カサン</t>
    </rPh>
    <phoneticPr fontId="13"/>
  </si>
  <si>
    <t>　（７）通園送迎加算</t>
    <rPh sb="4" eb="6">
      <t>ツウエン</t>
    </rPh>
    <rPh sb="6" eb="8">
      <t>ソウゲイ</t>
    </rPh>
    <rPh sb="8" eb="10">
      <t>カサン</t>
    </rPh>
    <phoneticPr fontId="13"/>
  </si>
  <si>
    <t>　（８）給食実施加算</t>
    <rPh sb="4" eb="6">
      <t>キュウショク</t>
    </rPh>
    <rPh sb="6" eb="8">
      <t>ジッシ</t>
    </rPh>
    <rPh sb="8" eb="10">
      <t>カサン</t>
    </rPh>
    <phoneticPr fontId="13"/>
  </si>
  <si>
    <t>　（９）外部監査費加算</t>
    <rPh sb="4" eb="6">
      <t>ガイブ</t>
    </rPh>
    <rPh sb="6" eb="8">
      <t>カンサ</t>
    </rPh>
    <rPh sb="8" eb="9">
      <t>ヒ</t>
    </rPh>
    <rPh sb="9" eb="11">
      <t>カサン</t>
    </rPh>
    <phoneticPr fontId="13"/>
  </si>
  <si>
    <t>講師配置加算</t>
    <rPh sb="0" eb="2">
      <t>コウシ</t>
    </rPh>
    <rPh sb="2" eb="4">
      <t>ハイチ</t>
    </rPh>
    <phoneticPr fontId="13"/>
  </si>
  <si>
    <t>療育支援加算</t>
    <rPh sb="0" eb="2">
      <t>リョウイク</t>
    </rPh>
    <rPh sb="2" eb="4">
      <t>シエン</t>
    </rPh>
    <rPh sb="4" eb="6">
      <t>カサン</t>
    </rPh>
    <phoneticPr fontId="11"/>
  </si>
  <si>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11"/>
  </si>
  <si>
    <t>冷暖房費加算</t>
    <rPh sb="0" eb="3">
      <t>レイダンボウ</t>
    </rPh>
    <rPh sb="3" eb="4">
      <t>ヒ</t>
    </rPh>
    <rPh sb="4" eb="6">
      <t>カサン</t>
    </rPh>
    <phoneticPr fontId="11"/>
  </si>
  <si>
    <t>１級地</t>
    <rPh sb="1" eb="3">
      <t>キュウチ</t>
    </rPh>
    <phoneticPr fontId="11"/>
  </si>
  <si>
    <t>４級地</t>
    <rPh sb="1" eb="3">
      <t>キュウチ</t>
    </rPh>
    <phoneticPr fontId="11"/>
  </si>
  <si>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11"/>
  </si>
  <si>
    <t>２級地</t>
    <rPh sb="1" eb="3">
      <t>キュウチ</t>
    </rPh>
    <phoneticPr fontId="11"/>
  </si>
  <si>
    <t>その他地域</t>
    <rPh sb="2" eb="3">
      <t>タ</t>
    </rPh>
    <rPh sb="3" eb="5">
      <t>チイキ</t>
    </rPh>
    <phoneticPr fontId="11"/>
  </si>
  <si>
    <t>３級地</t>
    <rPh sb="1" eb="3">
      <t>キュウチ</t>
    </rPh>
    <phoneticPr fontId="11"/>
  </si>
  <si>
    <t>施設関係者評価加算</t>
    <rPh sb="0" eb="2">
      <t>シセツ</t>
    </rPh>
    <rPh sb="2" eb="5">
      <t>カンケイシャ</t>
    </rPh>
    <rPh sb="5" eb="7">
      <t>ヒョウカ</t>
    </rPh>
    <rPh sb="7" eb="9">
      <t>カサン</t>
    </rPh>
    <phoneticPr fontId="11"/>
  </si>
  <si>
    <t>※３月初日の利用子どもの単価に加算</t>
    <rPh sb="3" eb="5">
      <t>ショニチ</t>
    </rPh>
    <rPh sb="6" eb="8">
      <t>リヨウ</t>
    </rPh>
    <rPh sb="8" eb="9">
      <t>コ</t>
    </rPh>
    <phoneticPr fontId="11"/>
  </si>
  <si>
    <t>除雪費加算</t>
    <rPh sb="0" eb="2">
      <t>ジョセツ</t>
    </rPh>
    <rPh sb="2" eb="3">
      <t>ヒ</t>
    </rPh>
    <rPh sb="3" eb="5">
      <t>カサン</t>
    </rPh>
    <phoneticPr fontId="11"/>
  </si>
  <si>
    <t>降灰除去費加算</t>
    <rPh sb="0" eb="2">
      <t>コウカイ</t>
    </rPh>
    <rPh sb="2" eb="4">
      <t>ジョキョ</t>
    </rPh>
    <rPh sb="4" eb="5">
      <t>ヒ</t>
    </rPh>
    <rPh sb="5" eb="7">
      <t>カサン</t>
    </rPh>
    <phoneticPr fontId="11"/>
  </si>
  <si>
    <t>施設機能強化推進費加算</t>
    <rPh sb="0" eb="2">
      <t>シセツ</t>
    </rPh>
    <rPh sb="2" eb="4">
      <t>キノウ</t>
    </rPh>
    <rPh sb="4" eb="6">
      <t>キョウカ</t>
    </rPh>
    <rPh sb="6" eb="8">
      <t>スイシン</t>
    </rPh>
    <rPh sb="8" eb="9">
      <t>ヒ</t>
    </rPh>
    <rPh sb="9" eb="11">
      <t>カサン</t>
    </rPh>
    <phoneticPr fontId="11"/>
  </si>
  <si>
    <t>小学校接続加算</t>
    <rPh sb="0" eb="3">
      <t>ショウガッコウ</t>
    </rPh>
    <rPh sb="3" eb="5">
      <t>セツゾク</t>
    </rPh>
    <rPh sb="5" eb="7">
      <t>カサン</t>
    </rPh>
    <phoneticPr fontId="11"/>
  </si>
  <si>
    <t>栄養管理加算</t>
    <rPh sb="0" eb="2">
      <t>エイヨウ</t>
    </rPh>
    <rPh sb="2" eb="4">
      <t>カンリ</t>
    </rPh>
    <rPh sb="4" eb="6">
      <t>カサン</t>
    </rPh>
    <phoneticPr fontId="13"/>
  </si>
  <si>
    <t>第三者評価受審加算</t>
    <rPh sb="0" eb="3">
      <t>ダイサンシャ</t>
    </rPh>
    <rPh sb="3" eb="5">
      <t>ヒョウカ</t>
    </rPh>
    <rPh sb="5" eb="7">
      <t>ジュシン</t>
    </rPh>
    <rPh sb="7" eb="9">
      <t>カサン</t>
    </rPh>
    <phoneticPr fontId="11"/>
  </si>
  <si>
    <t>←</t>
    <phoneticPr fontId="13"/>
  </si>
  <si>
    <t>栄養管理加算</t>
    <phoneticPr fontId="13"/>
  </si>
  <si>
    <t>上行で「あり」を選択した場合に、当該月の給食実施日数を記入してください</t>
    <rPh sb="20" eb="22">
      <t>キュウショク</t>
    </rPh>
    <rPh sb="22" eb="24">
      <t>ジッシ</t>
    </rPh>
    <rPh sb="24" eb="26">
      <t>ニッスウ</t>
    </rPh>
    <phoneticPr fontId="13"/>
  </si>
  <si>
    <t>丹波篠山市</t>
    <rPh sb="0" eb="2">
      <t>タンバ</t>
    </rPh>
    <phoneticPr fontId="11"/>
  </si>
  <si>
    <t>栄養管理加算</t>
    <rPh sb="0" eb="2">
      <t>エイヨウ</t>
    </rPh>
    <rPh sb="2" eb="4">
      <t>カンリ</t>
    </rPh>
    <rPh sb="4" eb="6">
      <t>カサン</t>
    </rPh>
    <phoneticPr fontId="11"/>
  </si>
  <si>
    <t>事務職員配置加算（Ｈ３０）、講師配置加算に対応</t>
    <rPh sb="0" eb="2">
      <t>ジム</t>
    </rPh>
    <rPh sb="2" eb="4">
      <t>ショクイン</t>
    </rPh>
    <rPh sb="4" eb="6">
      <t>ハイチ</t>
    </rPh>
    <rPh sb="6" eb="8">
      <t>カサン</t>
    </rPh>
    <rPh sb="14" eb="16">
      <t>コウシ</t>
    </rPh>
    <rPh sb="16" eb="18">
      <t>ハイチ</t>
    </rPh>
    <rPh sb="18" eb="20">
      <t>カサン</t>
    </rPh>
    <rPh sb="21" eb="23">
      <t>タイオウ</t>
    </rPh>
    <phoneticPr fontId="13"/>
  </si>
  <si>
    <t>Ver.3.3.0 をリリース（平成３１年度４月～９月用）</t>
    <rPh sb="16" eb="18">
      <t>ヘイセイ</t>
    </rPh>
    <rPh sb="20" eb="22">
      <t>ネンド</t>
    </rPh>
    <rPh sb="23" eb="24">
      <t>ガツ</t>
    </rPh>
    <rPh sb="26" eb="27">
      <t>ガツ</t>
    </rPh>
    <rPh sb="27" eb="28">
      <t>ヨウ</t>
    </rPh>
    <phoneticPr fontId="13"/>
  </si>
  <si>
    <t>Ver.3.4.0 をリリース（令和元年度１０月～用）</t>
    <rPh sb="16" eb="18">
      <t>レイワ</t>
    </rPh>
    <rPh sb="18" eb="20">
      <t>ガンネン</t>
    </rPh>
    <rPh sb="20" eb="21">
      <t>ド</t>
    </rPh>
    <rPh sb="23" eb="24">
      <t>ガツ</t>
    </rPh>
    <rPh sb="25" eb="26">
      <t>ヨウ</t>
    </rPh>
    <phoneticPr fontId="13"/>
  </si>
  <si>
    <t>①</t>
    <rPh sb="0" eb="1">
      <t>ダイジョウキテイサトオヤイタクコ</t>
    </rPh>
    <phoneticPr fontId="13"/>
  </si>
  <si>
    <t>③</t>
    <phoneticPr fontId="13"/>
  </si>
  <si>
    <t>※</t>
    <phoneticPr fontId="13"/>
  </si>
  <si>
    <t>以下に該当する子どもとして、副食費の徴収が免除されることについて市町村から通知がされた子ども</t>
    <phoneticPr fontId="13"/>
  </si>
  <si>
    <t>②</t>
    <phoneticPr fontId="13"/>
  </si>
  <si>
    <t>　教育標準時間認定子どもに係る利用定員が35人以下または121人以上の場合であって、必要教員数（基本分単価及び他の加算の認定に当たって求められる数）を超えて非常勤講師（幼稚園教諭免許状を有し、教諭等の発令を受けている者）が配置している場合は「あり」を選択</t>
    <phoneticPr fontId="13"/>
  </si>
  <si>
    <t>－</t>
    <phoneticPr fontId="13"/>
  </si>
  <si>
    <t>（１０）副食費徴収免除加算</t>
    <rPh sb="4" eb="7">
      <t>フクショクヒ</t>
    </rPh>
    <rPh sb="7" eb="9">
      <t>チョウシュウ</t>
    </rPh>
    <rPh sb="9" eb="11">
      <t>メンジョ</t>
    </rPh>
    <rPh sb="11" eb="13">
      <t>カサン</t>
    </rPh>
    <phoneticPr fontId="13"/>
  </si>
  <si>
    <t>月額</t>
    <rPh sb="0" eb="2">
      <t>ゲツガク</t>
    </rPh>
    <phoneticPr fontId="11"/>
  </si>
  <si>
    <t>基本額</t>
    <rPh sb="0" eb="3">
      <t>キホンガク</t>
    </rPh>
    <phoneticPr fontId="11"/>
  </si>
  <si>
    <t>－</t>
    <phoneticPr fontId="11"/>
  </si>
  <si>
    <r>
      <rPr>
        <sz val="11"/>
        <rFont val="ＭＳ Ｐゴシック"/>
        <family val="3"/>
        <charset val="128"/>
      </rPr>
      <t>副食費徴収免除加算</t>
    </r>
    <rPh sb="0" eb="3">
      <t>フクショクヒ</t>
    </rPh>
    <rPh sb="3" eb="5">
      <t>チョウシュウ</t>
    </rPh>
    <rPh sb="5" eb="7">
      <t>メンジョ</t>
    </rPh>
    <rPh sb="7" eb="9">
      <t>カサン</t>
    </rPh>
    <phoneticPr fontId="11"/>
  </si>
  <si>
    <t>R.10～　追加</t>
    <rPh sb="6" eb="8">
      <t>ツイカ</t>
    </rPh>
    <phoneticPr fontId="13"/>
  </si>
  <si>
    <t>便宜上、１施設当たりに人数分の加算額を算出</t>
    <rPh sb="0" eb="3">
      <t>ベンギジョウ</t>
    </rPh>
    <rPh sb="5" eb="7">
      <t>シセツ</t>
    </rPh>
    <rPh sb="7" eb="8">
      <t>ア</t>
    </rPh>
    <rPh sb="11" eb="14">
      <t>ニンズウブン</t>
    </rPh>
    <rPh sb="15" eb="18">
      <t>カサンガク</t>
    </rPh>
    <rPh sb="19" eb="21">
      <t>サンシュツ</t>
    </rPh>
    <phoneticPr fontId="13"/>
  </si>
  <si>
    <t>㉜</t>
    <phoneticPr fontId="11"/>
  </si>
  <si>
    <t>㉙</t>
    <phoneticPr fontId="11"/>
  </si>
  <si>
    <t>人数Ｂ</t>
    <phoneticPr fontId="11"/>
  </si>
  <si>
    <t>×</t>
    <phoneticPr fontId="11"/>
  </si>
  <si>
    <t>・処遇改善等加算Ⅱ－①</t>
    <phoneticPr fontId="13"/>
  </si>
  <si>
    <t>㉔</t>
    <phoneticPr fontId="11"/>
  </si>
  <si>
    <t>÷各月初日の利用子ども数</t>
    <phoneticPr fontId="11"/>
  </si>
  <si>
    <t>）</t>
    <phoneticPr fontId="11"/>
  </si>
  <si>
    <t>＋</t>
    <phoneticPr fontId="11"/>
  </si>
  <si>
    <t>基本額</t>
    <phoneticPr fontId="11"/>
  </si>
  <si>
    <t>㉑</t>
    <phoneticPr fontId="11"/>
  </si>
  <si>
    <t>Ｂ</t>
    <phoneticPr fontId="11"/>
  </si>
  <si>
    <t>（</t>
    <phoneticPr fontId="11"/>
  </si>
  <si>
    <t>基本額</t>
    <rPh sb="0" eb="3">
      <t>キホンガク</t>
    </rPh>
    <phoneticPr fontId="13"/>
  </si>
  <si>
    <t>那珂川市</t>
    <rPh sb="3" eb="4">
      <t>シ</t>
    </rPh>
    <phoneticPr fontId="11"/>
  </si>
  <si>
    <t>副食費徴収免除加算に対応</t>
    <rPh sb="0" eb="3">
      <t>フクショクヒ</t>
    </rPh>
    <rPh sb="3" eb="5">
      <t>チョウシュウ</t>
    </rPh>
    <rPh sb="5" eb="7">
      <t>メンジョ</t>
    </rPh>
    <rPh sb="7" eb="9">
      <t>カサン</t>
    </rPh>
    <rPh sb="10" eb="12">
      <t>タイオウ</t>
    </rPh>
    <phoneticPr fontId="11"/>
  </si>
  <si>
    <t>上行で「あり」を選択した場合に、当該月の副食費徴収免除対象子どもの人数を記入してください</t>
    <rPh sb="23" eb="25">
      <t>チョウシュウ</t>
    </rPh>
    <phoneticPr fontId="13"/>
  </si>
  <si>
    <t>特定教育・保育施設等運営基準第13条第４項第３号ロの(１)又は(２)に規定する第３子以降の子ども（①の子どもを除く。）</t>
    <phoneticPr fontId="13"/>
  </si>
  <si>
    <t>特定教育・保育施設及び特定地域型保育事業並びに特定子ども・子育て支援施設等の運営に関する基準（平成26年内閣府令第39条。以下「特定教育・保育施設等運営基準」という。）第13条第４項第３号イの(１)又は(２)に規定する年収360万円未満相当世帯に属する子ども</t>
    <phoneticPr fontId="13"/>
  </si>
  <si>
    <t>保護者及び当該保護者と同一の世帯に属する者が子ども・子育て支援法施行令（平成26年政令第213号）第15条の３第２項に規定する市町村民税を課税されない者に準ずる者である子ども</t>
    <rPh sb="0" eb="3">
      <t>ホゴシャ</t>
    </rPh>
    <rPh sb="22" eb="23">
      <t>コ</t>
    </rPh>
    <rPh sb="26" eb="28">
      <t>コソダ</t>
    </rPh>
    <rPh sb="29" eb="31">
      <t>シエン</t>
    </rPh>
    <rPh sb="31" eb="32">
      <t>ホウ</t>
    </rPh>
    <rPh sb="32" eb="34">
      <t>セコウ</t>
    </rPh>
    <rPh sb="34" eb="35">
      <t>レイ</t>
    </rPh>
    <rPh sb="36" eb="38">
      <t>ヘイセイ</t>
    </rPh>
    <rPh sb="40" eb="41">
      <t>ネン</t>
    </rPh>
    <rPh sb="41" eb="43">
      <t>セイレイ</t>
    </rPh>
    <rPh sb="43" eb="44">
      <t>ダイ</t>
    </rPh>
    <rPh sb="47" eb="48">
      <t>ゴウ</t>
    </rPh>
    <rPh sb="49" eb="50">
      <t>ダイ</t>
    </rPh>
    <rPh sb="52" eb="53">
      <t>ジョウ</t>
    </rPh>
    <rPh sb="55" eb="56">
      <t>ダイ</t>
    </rPh>
    <rPh sb="57" eb="58">
      <t>コウ</t>
    </rPh>
    <rPh sb="59" eb="61">
      <t>キテイ</t>
    </rPh>
    <rPh sb="63" eb="66">
      <t>シチョウソン</t>
    </rPh>
    <rPh sb="66" eb="67">
      <t>ミン</t>
    </rPh>
    <rPh sb="67" eb="68">
      <t>ゼイ</t>
    </rPh>
    <rPh sb="69" eb="71">
      <t>カゼイ</t>
    </rPh>
    <rPh sb="75" eb="76">
      <t>シャ</t>
    </rPh>
    <rPh sb="77" eb="78">
      <t>ジュン</t>
    </rPh>
    <rPh sb="80" eb="81">
      <t>モノ</t>
    </rPh>
    <rPh sb="84" eb="85">
      <t>コ</t>
    </rPh>
    <phoneticPr fontId="13"/>
  </si>
  <si>
    <t>※副食費徴収免除加算対象子どもの１人当たり単価については、左記園児１人当たりの金額に当該加算額を加えた額となります。</t>
    <rPh sb="1" eb="4">
      <t>フクショクヒ</t>
    </rPh>
    <rPh sb="4" eb="6">
      <t>チョウシュウ</t>
    </rPh>
    <rPh sb="6" eb="8">
      <t>メンジョ</t>
    </rPh>
    <rPh sb="8" eb="10">
      <t>カサン</t>
    </rPh>
    <rPh sb="10" eb="12">
      <t>タイショウ</t>
    </rPh>
    <rPh sb="12" eb="13">
      <t>コ</t>
    </rPh>
    <rPh sb="17" eb="18">
      <t>ニン</t>
    </rPh>
    <rPh sb="18" eb="19">
      <t>ア</t>
    </rPh>
    <rPh sb="21" eb="23">
      <t>タンカ</t>
    </rPh>
    <rPh sb="29" eb="31">
      <t>サキ</t>
    </rPh>
    <rPh sb="31" eb="33">
      <t>エンジ</t>
    </rPh>
    <rPh sb="34" eb="35">
      <t>ニン</t>
    </rPh>
    <rPh sb="35" eb="36">
      <t>ア</t>
    </rPh>
    <rPh sb="39" eb="41">
      <t>キンガク</t>
    </rPh>
    <rPh sb="42" eb="44">
      <t>トウガイ</t>
    </rPh>
    <rPh sb="44" eb="47">
      <t>カサンガク</t>
    </rPh>
    <rPh sb="48" eb="49">
      <t>クワ</t>
    </rPh>
    <rPh sb="51" eb="52">
      <t>ガク</t>
    </rPh>
    <phoneticPr fontId="11"/>
  </si>
  <si>
    <t>2019.10.9</t>
    <phoneticPr fontId="13"/>
  </si>
  <si>
    <t>加配可能人数の範囲内で、留意事項通知７（１）注２を参照の上、選択。</t>
    <rPh sb="0" eb="2">
      <t>カハイ</t>
    </rPh>
    <rPh sb="2" eb="4">
      <t>カノウ</t>
    </rPh>
    <rPh sb="4" eb="6">
      <t>ニンズウ</t>
    </rPh>
    <rPh sb="7" eb="10">
      <t>ハンイナイ</t>
    </rPh>
    <rPh sb="12" eb="14">
      <t>リュウイ</t>
    </rPh>
    <rPh sb="14" eb="16">
      <t>ジコウ</t>
    </rPh>
    <rPh sb="16" eb="18">
      <t>ツウチ</t>
    </rPh>
    <rPh sb="22" eb="23">
      <t>チュウ</t>
    </rPh>
    <rPh sb="25" eb="27">
      <t>サンショウ</t>
    </rPh>
    <rPh sb="28" eb="29">
      <t>ウエ</t>
    </rPh>
    <rPh sb="30" eb="32">
      <t>センタク</t>
    </rPh>
    <phoneticPr fontId="13"/>
  </si>
  <si>
    <t>2019.10.18</t>
    <phoneticPr fontId="11"/>
  </si>
  <si>
    <t xml:space="preserve">Ver.3.4.1チーム保育加配加算の計算式を修正 </t>
    <rPh sb="12" eb="14">
      <t>ホイク</t>
    </rPh>
    <rPh sb="14" eb="16">
      <t>カハイ</t>
    </rPh>
    <rPh sb="16" eb="18">
      <t>カサン</t>
    </rPh>
    <rPh sb="19" eb="22">
      <t>ケイサンシキ</t>
    </rPh>
    <rPh sb="23" eb="25">
      <t>シュウセイ</t>
    </rPh>
    <phoneticPr fontId="11"/>
  </si>
  <si>
    <t>Ver.3.4.2</t>
    <phoneticPr fontId="11"/>
  </si>
  <si>
    <t>副食費徴収免除加算の計算式（端数処理）を修正</t>
    <phoneticPr fontId="11"/>
  </si>
  <si>
    <t>2019.11.7</t>
    <phoneticPr fontId="11"/>
  </si>
  <si>
    <t>秩父別町</t>
    <phoneticPr fontId="13"/>
  </si>
  <si>
    <t>雨竜町</t>
    <phoneticPr fontId="13"/>
  </si>
  <si>
    <t>幌加内町</t>
    <phoneticPr fontId="13"/>
  </si>
  <si>
    <t>幌加内町</t>
    <phoneticPr fontId="13"/>
  </si>
  <si>
    <t>袖ケ浦市</t>
    <phoneticPr fontId="13"/>
  </si>
  <si>
    <t>美幌町</t>
    <phoneticPr fontId="13"/>
  </si>
  <si>
    <t>津別町</t>
    <phoneticPr fontId="13"/>
  </si>
  <si>
    <t>大空町</t>
    <phoneticPr fontId="13"/>
  </si>
  <si>
    <r>
      <t>15/100</t>
    </r>
    <r>
      <rPr>
        <sz val="11"/>
        <color indexed="8"/>
        <rFont val="ＭＳ Ｐゴシック"/>
        <family val="3"/>
        <charset val="128"/>
      </rPr>
      <t>地域</t>
    </r>
    <phoneticPr fontId="13"/>
  </si>
  <si>
    <t>訓子府町</t>
    <phoneticPr fontId="13"/>
  </si>
  <si>
    <t>置戸町</t>
    <phoneticPr fontId="13"/>
  </si>
  <si>
    <t>佐呂間町</t>
    <phoneticPr fontId="13"/>
  </si>
  <si>
    <t>音更町</t>
    <phoneticPr fontId="13"/>
  </si>
  <si>
    <r>
      <t>15/100</t>
    </r>
    <r>
      <rPr>
        <sz val="11"/>
        <color indexed="8"/>
        <rFont val="ＭＳ Ｐゴシック"/>
        <family val="3"/>
        <charset val="128"/>
      </rPr>
      <t>地域</t>
    </r>
    <phoneticPr fontId="13"/>
  </si>
  <si>
    <r>
      <t>15/100</t>
    </r>
    <r>
      <rPr>
        <sz val="11"/>
        <color indexed="8"/>
        <rFont val="ＭＳ Ｐゴシック"/>
        <family val="3"/>
        <charset val="128"/>
      </rPr>
      <t>地域</t>
    </r>
    <phoneticPr fontId="13"/>
  </si>
  <si>
    <r>
      <t>12/100</t>
    </r>
    <r>
      <rPr>
        <sz val="11"/>
        <color indexed="8"/>
        <rFont val="ＭＳ Ｐゴシック"/>
        <family val="3"/>
        <charset val="128"/>
      </rPr>
      <t>地域</t>
    </r>
    <phoneticPr fontId="13"/>
  </si>
  <si>
    <r>
      <t>12/100</t>
    </r>
    <r>
      <rPr>
        <sz val="11"/>
        <color indexed="8"/>
        <rFont val="ＭＳ Ｐゴシック"/>
        <family val="3"/>
        <charset val="128"/>
      </rPr>
      <t>地域</t>
    </r>
    <phoneticPr fontId="13"/>
  </si>
  <si>
    <r>
      <t>10/100</t>
    </r>
    <r>
      <rPr>
        <sz val="11"/>
        <color indexed="8"/>
        <rFont val="ＭＳ Ｐゴシック"/>
        <family val="3"/>
        <charset val="128"/>
      </rPr>
      <t>地域</t>
    </r>
    <phoneticPr fontId="13"/>
  </si>
  <si>
    <t>龍ケ崎市</t>
    <phoneticPr fontId="13"/>
  </si>
  <si>
    <r>
      <t>10/100</t>
    </r>
    <r>
      <rPr>
        <sz val="11"/>
        <color indexed="8"/>
        <rFont val="ＭＳ Ｐゴシック"/>
        <family val="3"/>
        <charset val="128"/>
      </rPr>
      <t>地域</t>
    </r>
    <phoneticPr fontId="13"/>
  </si>
  <si>
    <r>
      <t>15/100</t>
    </r>
    <r>
      <rPr>
        <sz val="11"/>
        <color rgb="FFFF0000"/>
        <rFont val="ＭＳ Ｐゴシック"/>
        <family val="3"/>
        <charset val="128"/>
      </rPr>
      <t>地域</t>
    </r>
    <phoneticPr fontId="13"/>
  </si>
  <si>
    <t>由仁町</t>
    <phoneticPr fontId="13"/>
  </si>
  <si>
    <t>長沼町</t>
    <phoneticPr fontId="13"/>
  </si>
  <si>
    <r>
      <t>10/100</t>
    </r>
    <r>
      <rPr>
        <sz val="11"/>
        <color indexed="8"/>
        <rFont val="ＭＳ Ｐゴシック"/>
        <family val="3"/>
        <charset val="128"/>
      </rPr>
      <t>地域</t>
    </r>
    <phoneticPr fontId="13"/>
  </si>
  <si>
    <t>利尻富士町</t>
    <phoneticPr fontId="13"/>
  </si>
  <si>
    <t>壮瞥町</t>
    <phoneticPr fontId="13"/>
  </si>
  <si>
    <r>
      <t>10/100</t>
    </r>
    <r>
      <rPr>
        <sz val="11"/>
        <color indexed="8"/>
        <rFont val="ＭＳ Ｐゴシック"/>
        <family val="3"/>
        <charset val="128"/>
      </rPr>
      <t>地域</t>
    </r>
    <phoneticPr fontId="13"/>
  </si>
  <si>
    <r>
      <t>10/100</t>
    </r>
    <r>
      <rPr>
        <sz val="11"/>
        <color indexed="8"/>
        <rFont val="ＭＳ Ｐゴシック"/>
        <family val="3"/>
        <charset val="128"/>
      </rPr>
      <t>地域</t>
    </r>
    <phoneticPr fontId="13"/>
  </si>
  <si>
    <r>
      <t>10/100</t>
    </r>
    <r>
      <rPr>
        <sz val="11"/>
        <color indexed="8"/>
        <rFont val="ＭＳ Ｐゴシック"/>
        <family val="3"/>
        <charset val="128"/>
      </rPr>
      <t>地域</t>
    </r>
    <phoneticPr fontId="13"/>
  </si>
  <si>
    <t>岩手町</t>
    <phoneticPr fontId="13"/>
  </si>
  <si>
    <t>10/100地域</t>
    <rPh sb="6" eb="8">
      <t>チイキ</t>
    </rPh>
    <phoneticPr fontId="13"/>
  </si>
  <si>
    <t>上小阿仁村</t>
    <phoneticPr fontId="13"/>
  </si>
  <si>
    <t>山辺町</t>
    <phoneticPr fontId="13"/>
  </si>
  <si>
    <t>中山町</t>
    <phoneticPr fontId="13"/>
  </si>
  <si>
    <t>大石田町</t>
    <phoneticPr fontId="13"/>
  </si>
  <si>
    <t>金山町</t>
    <phoneticPr fontId="13"/>
  </si>
  <si>
    <t>高畠町</t>
    <phoneticPr fontId="13"/>
  </si>
  <si>
    <t>小国町</t>
    <phoneticPr fontId="13"/>
  </si>
  <si>
    <t>飯豊町</t>
    <phoneticPr fontId="13"/>
  </si>
  <si>
    <t>大玉村</t>
    <phoneticPr fontId="13"/>
  </si>
  <si>
    <t>下郷町</t>
    <phoneticPr fontId="13"/>
  </si>
  <si>
    <t>檜枝岐村</t>
    <phoneticPr fontId="13"/>
  </si>
  <si>
    <t>只見町</t>
    <phoneticPr fontId="13"/>
  </si>
  <si>
    <t>豊能町</t>
    <phoneticPr fontId="13"/>
  </si>
  <si>
    <t>南会津町</t>
    <phoneticPr fontId="13"/>
  </si>
  <si>
    <t>飯舘村</t>
    <phoneticPr fontId="13"/>
  </si>
  <si>
    <t>阿賀町</t>
    <phoneticPr fontId="13"/>
  </si>
  <si>
    <t>湯沢町</t>
    <phoneticPr fontId="13"/>
  </si>
  <si>
    <t>津南町</t>
    <phoneticPr fontId="13"/>
  </si>
  <si>
    <t>塩竈市</t>
    <phoneticPr fontId="13"/>
  </si>
  <si>
    <t>池田町</t>
    <phoneticPr fontId="13"/>
  </si>
  <si>
    <t>小菅村</t>
    <phoneticPr fontId="13"/>
  </si>
  <si>
    <t>丹波山村</t>
    <phoneticPr fontId="13"/>
  </si>
  <si>
    <t>軽井沢町</t>
    <phoneticPr fontId="13"/>
  </si>
  <si>
    <t>御代田町</t>
    <phoneticPr fontId="13"/>
  </si>
  <si>
    <t>立科町</t>
    <phoneticPr fontId="13"/>
  </si>
  <si>
    <t>青木村</t>
    <phoneticPr fontId="13"/>
  </si>
  <si>
    <t>長和町</t>
    <phoneticPr fontId="13"/>
  </si>
  <si>
    <t>下諏訪町</t>
    <phoneticPr fontId="13"/>
  </si>
  <si>
    <t>富士見町</t>
    <phoneticPr fontId="13"/>
  </si>
  <si>
    <t>原村</t>
    <phoneticPr fontId="13"/>
  </si>
  <si>
    <t>大多喜町</t>
    <phoneticPr fontId="13"/>
  </si>
  <si>
    <t>池田町</t>
    <phoneticPr fontId="13"/>
  </si>
  <si>
    <t>松川村</t>
    <phoneticPr fontId="13"/>
  </si>
  <si>
    <t>白馬村</t>
    <phoneticPr fontId="13"/>
  </si>
  <si>
    <t>小谷村</t>
    <phoneticPr fontId="13"/>
  </si>
  <si>
    <t>坂城町</t>
    <phoneticPr fontId="13"/>
  </si>
  <si>
    <t>高山村</t>
    <phoneticPr fontId="13"/>
  </si>
  <si>
    <t>山ノ内町</t>
    <phoneticPr fontId="13"/>
  </si>
  <si>
    <t>木島平村</t>
    <phoneticPr fontId="13"/>
  </si>
  <si>
    <t>野沢温泉村</t>
    <phoneticPr fontId="13"/>
  </si>
  <si>
    <t>信濃町</t>
    <phoneticPr fontId="13"/>
  </si>
  <si>
    <t>小川村</t>
    <phoneticPr fontId="13"/>
  </si>
  <si>
    <t>飯綱町</t>
    <phoneticPr fontId="13"/>
  </si>
  <si>
    <t>栄村</t>
    <phoneticPr fontId="13"/>
  </si>
  <si>
    <t>新庄村</t>
    <phoneticPr fontId="13"/>
  </si>
  <si>
    <t>阿久比町</t>
    <phoneticPr fontId="13"/>
  </si>
  <si>
    <t>6/100地域</t>
    <rPh sb="5" eb="7">
      <t>チイキ</t>
    </rPh>
    <phoneticPr fontId="13"/>
  </si>
  <si>
    <t>×週当たり実施日数</t>
  </si>
  <si>
    <t>×週当たり実施日数×加算率</t>
  </si>
  <si>
    <t>処遇改善等加算Ⅰ</t>
    <rPh sb="0" eb="2">
      <t>ショグウ</t>
    </rPh>
    <rPh sb="2" eb="4">
      <t>カイゼン</t>
    </rPh>
    <rPh sb="4" eb="5">
      <t>トウ</t>
    </rPh>
    <rPh sb="5" eb="7">
      <t>カサン</t>
    </rPh>
    <phoneticPr fontId="11"/>
  </si>
  <si>
    <t>Ｃ：Ａ又はＢを除き、栄養士と嘱託契約にある場合</t>
    <rPh sb="3" eb="4">
      <t>マタ</t>
    </rPh>
    <rPh sb="7" eb="8">
      <t>ノゾ</t>
    </rPh>
    <rPh sb="10" eb="13">
      <t>エイヨウシ</t>
    </rPh>
    <rPh sb="14" eb="16">
      <t>ショクタク</t>
    </rPh>
    <rPh sb="16" eb="18">
      <t>ケイヤク</t>
    </rPh>
    <rPh sb="21" eb="23">
      <t>バアイ</t>
    </rPh>
    <phoneticPr fontId="13"/>
  </si>
  <si>
    <t>月額</t>
    <rPh sb="0" eb="2">
      <t>ゲツガク</t>
    </rPh>
    <phoneticPr fontId="13"/>
  </si>
  <si>
    <t>処遇改善等加算Ⅰ</t>
    <rPh sb="0" eb="2">
      <t>ショグウ</t>
    </rPh>
    <rPh sb="2" eb="4">
      <t>カイゼン</t>
    </rPh>
    <rPh sb="4" eb="5">
      <t>トウ</t>
    </rPh>
    <rPh sb="5" eb="7">
      <t>カサン</t>
    </rPh>
    <phoneticPr fontId="11"/>
  </si>
  <si>
    <t>給食実施加算（給食の状況）</t>
    <rPh sb="0" eb="2">
      <t>キュウショク</t>
    </rPh>
    <rPh sb="2" eb="4">
      <t>ジッシ</t>
    </rPh>
    <rPh sb="4" eb="6">
      <t>カサン</t>
    </rPh>
    <rPh sb="7" eb="9">
      <t>キュウショク</t>
    </rPh>
    <rPh sb="10" eb="12">
      <t>ジョウキョウ</t>
    </rPh>
    <phoneticPr fontId="11"/>
  </si>
  <si>
    <t>なし</t>
    <phoneticPr fontId="11"/>
  </si>
  <si>
    <t>施設関係者評価加算</t>
    <rPh sb="0" eb="2">
      <t>シセツ</t>
    </rPh>
    <rPh sb="2" eb="5">
      <t>カンケイシャ</t>
    </rPh>
    <rPh sb="5" eb="7">
      <t>ヒョウカ</t>
    </rPh>
    <rPh sb="7" eb="9">
      <t>カサン</t>
    </rPh>
    <phoneticPr fontId="11"/>
  </si>
  <si>
    <t>なし（自己評価なしを含む）</t>
    <rPh sb="3" eb="5">
      <t>ジコ</t>
    </rPh>
    <rPh sb="5" eb="7">
      <t>ヒョウカ</t>
    </rPh>
    <rPh sb="10" eb="11">
      <t>フク</t>
    </rPh>
    <phoneticPr fontId="11"/>
  </si>
  <si>
    <t>施設関係者評価加算</t>
    <rPh sb="0" eb="2">
      <t>シセツ</t>
    </rPh>
    <rPh sb="7" eb="9">
      <t>カサン</t>
    </rPh>
    <phoneticPr fontId="13"/>
  </si>
  <si>
    <t>公開保育と一体的に実施</t>
    <rPh sb="0" eb="2">
      <t>コウカイ</t>
    </rPh>
    <rPh sb="2" eb="4">
      <t>ホイク</t>
    </rPh>
    <rPh sb="5" eb="8">
      <t>イッタイテキ</t>
    </rPh>
    <rPh sb="9" eb="11">
      <t>ジッシ</t>
    </rPh>
    <phoneticPr fontId="11"/>
  </si>
  <si>
    <t>公開保育の実施なし</t>
    <rPh sb="0" eb="2">
      <t>コウカイ</t>
    </rPh>
    <rPh sb="2" eb="4">
      <t>ホイク</t>
    </rPh>
    <rPh sb="5" eb="7">
      <t>ジッシ</t>
    </rPh>
    <phoneticPr fontId="11"/>
  </si>
  <si>
    <t>処遇改善等加算Ⅰ</t>
    <phoneticPr fontId="11"/>
  </si>
  <si>
    <t>⑱</t>
    <phoneticPr fontId="13"/>
  </si>
  <si>
    <t>※各月初日の利用子どもの単価に加算</t>
    <phoneticPr fontId="13"/>
  </si>
  <si>
    <t>⑲</t>
    <phoneticPr fontId="13"/>
  </si>
  <si>
    <t>⑳</t>
    <phoneticPr fontId="11"/>
  </si>
  <si>
    <t>Ａ</t>
    <phoneticPr fontId="11"/>
  </si>
  <si>
    <t>A</t>
    <phoneticPr fontId="11"/>
  </si>
  <si>
    <t>※以下の区分に応じて、３月初日の利用子どもの単価に加算
A:公開保育の取組と組み合わせて施設関係者評価を実施する施設
B:それ以外の施設</t>
    <rPh sb="1" eb="3">
      <t>イカ</t>
    </rPh>
    <rPh sb="4" eb="6">
      <t>クブン</t>
    </rPh>
    <rPh sb="7" eb="8">
      <t>オウ</t>
    </rPh>
    <rPh sb="13" eb="15">
      <t>ショニチ</t>
    </rPh>
    <rPh sb="16" eb="18">
      <t>リヨウ</t>
    </rPh>
    <rPh sb="18" eb="19">
      <t>コ</t>
    </rPh>
    <rPh sb="30" eb="32">
      <t>コウカイ</t>
    </rPh>
    <rPh sb="32" eb="34">
      <t>ホイク</t>
    </rPh>
    <rPh sb="35" eb="37">
      <t>トリクミ</t>
    </rPh>
    <rPh sb="38" eb="39">
      <t>ク</t>
    </rPh>
    <rPh sb="40" eb="41">
      <t>ア</t>
    </rPh>
    <rPh sb="44" eb="46">
      <t>シセツ</t>
    </rPh>
    <rPh sb="46" eb="49">
      <t>カンケイシャ</t>
    </rPh>
    <rPh sb="49" eb="51">
      <t>ヒョウカ</t>
    </rPh>
    <rPh sb="52" eb="54">
      <t>ジッシ</t>
    </rPh>
    <rPh sb="56" eb="58">
      <t>シセツ</t>
    </rPh>
    <rPh sb="63" eb="65">
      <t>イガイ</t>
    </rPh>
    <rPh sb="66" eb="68">
      <t>シセツ</t>
    </rPh>
    <phoneticPr fontId="11"/>
  </si>
  <si>
    <t>B</t>
    <phoneticPr fontId="11"/>
  </si>
  <si>
    <t>A：Bを除き栄養士を雇用契約等により配置している施設</t>
    <rPh sb="4" eb="5">
      <t>ノゾ</t>
    </rPh>
    <rPh sb="6" eb="9">
      <t>エイヨウシ</t>
    </rPh>
    <rPh sb="10" eb="12">
      <t>コヨウ</t>
    </rPh>
    <rPh sb="12" eb="14">
      <t>ケイヤク</t>
    </rPh>
    <rPh sb="14" eb="15">
      <t>トウ</t>
    </rPh>
    <rPh sb="24" eb="26">
      <t>シセツ</t>
    </rPh>
    <phoneticPr fontId="37"/>
  </si>
  <si>
    <t>B：基本分単価及び他の加算の認定に当たって求められる職員（施設内の調理設備を使用して調理を行う給食実施加算の適用施設において雇用等される調理員を含む。）が栄養士を兼務している施設</t>
    <rPh sb="2" eb="4">
      <t>キホン</t>
    </rPh>
    <rPh sb="4" eb="5">
      <t>ブン</t>
    </rPh>
    <rPh sb="5" eb="7">
      <t>タンカ</t>
    </rPh>
    <rPh sb="7" eb="8">
      <t>オヨ</t>
    </rPh>
    <rPh sb="9" eb="10">
      <t>ホカ</t>
    </rPh>
    <rPh sb="11" eb="13">
      <t>カサン</t>
    </rPh>
    <rPh sb="14" eb="16">
      <t>ニンテイ</t>
    </rPh>
    <rPh sb="17" eb="18">
      <t>ア</t>
    </rPh>
    <rPh sb="21" eb="22">
      <t>モト</t>
    </rPh>
    <rPh sb="26" eb="28">
      <t>ショクイン</t>
    </rPh>
    <rPh sb="29" eb="31">
      <t>シセツ</t>
    </rPh>
    <rPh sb="31" eb="32">
      <t>ナイ</t>
    </rPh>
    <rPh sb="33" eb="35">
      <t>チョウリ</t>
    </rPh>
    <rPh sb="35" eb="37">
      <t>セツビ</t>
    </rPh>
    <rPh sb="38" eb="40">
      <t>シヨウ</t>
    </rPh>
    <rPh sb="42" eb="44">
      <t>チョウリ</t>
    </rPh>
    <rPh sb="45" eb="46">
      <t>オコナ</t>
    </rPh>
    <rPh sb="47" eb="49">
      <t>キュウショク</t>
    </rPh>
    <rPh sb="49" eb="51">
      <t>ジッシ</t>
    </rPh>
    <rPh sb="51" eb="53">
      <t>カサン</t>
    </rPh>
    <rPh sb="54" eb="56">
      <t>テキヨウ</t>
    </rPh>
    <rPh sb="56" eb="58">
      <t>シセツ</t>
    </rPh>
    <rPh sb="62" eb="64">
      <t>コヨウ</t>
    </rPh>
    <rPh sb="64" eb="65">
      <t>トウ</t>
    </rPh>
    <rPh sb="68" eb="71">
      <t>チョウリイン</t>
    </rPh>
    <rPh sb="72" eb="73">
      <t>フク</t>
    </rPh>
    <rPh sb="77" eb="80">
      <t>エイヨウシ</t>
    </rPh>
    <rPh sb="81" eb="83">
      <t>ケンム</t>
    </rPh>
    <rPh sb="87" eb="89">
      <t>シセツ</t>
    </rPh>
    <phoneticPr fontId="37"/>
  </si>
  <si>
    <t>C：A又はBを除き、栄養士を嘱託等している施設</t>
    <rPh sb="3" eb="4">
      <t>マタ</t>
    </rPh>
    <rPh sb="7" eb="8">
      <t>ノゾ</t>
    </rPh>
    <rPh sb="10" eb="13">
      <t>エイヨウシ</t>
    </rPh>
    <rPh sb="14" eb="17">
      <t>ショクタクナド</t>
    </rPh>
    <rPh sb="21" eb="23">
      <t>シセツ</t>
    </rPh>
    <phoneticPr fontId="37"/>
  </si>
  <si>
    <t>施設内の調理設備を使用してきめ細やかに調理を行っている場合</t>
    <rPh sb="0" eb="3">
      <t>シセツナイ</t>
    </rPh>
    <rPh sb="4" eb="6">
      <t>チョウリ</t>
    </rPh>
    <rPh sb="6" eb="8">
      <t>セツビ</t>
    </rPh>
    <rPh sb="9" eb="11">
      <t>シヨウ</t>
    </rPh>
    <rPh sb="15" eb="16">
      <t>コマ</t>
    </rPh>
    <rPh sb="19" eb="21">
      <t>チョウリ</t>
    </rPh>
    <rPh sb="22" eb="23">
      <t>オコナ</t>
    </rPh>
    <rPh sb="27" eb="29">
      <t>バアイ</t>
    </rPh>
    <phoneticPr fontId="11"/>
  </si>
  <si>
    <t>施設外で調理して施設に搬入する方法により給食を実施している場合</t>
    <rPh sb="0" eb="2">
      <t>シセツ</t>
    </rPh>
    <rPh sb="2" eb="3">
      <t>ガイ</t>
    </rPh>
    <rPh sb="4" eb="6">
      <t>チョウリ</t>
    </rPh>
    <rPh sb="8" eb="10">
      <t>シセツ</t>
    </rPh>
    <rPh sb="11" eb="13">
      <t>ハンニュウ</t>
    </rPh>
    <rPh sb="15" eb="17">
      <t>ホウホウ</t>
    </rPh>
    <rPh sb="20" eb="22">
      <t>キュウショク</t>
    </rPh>
    <rPh sb="23" eb="25">
      <t>ジッシ</t>
    </rPh>
    <rPh sb="29" eb="31">
      <t>バアイ</t>
    </rPh>
    <phoneticPr fontId="11"/>
  </si>
  <si>
    <t>Ａ：Ｂを除き栄養士を雇用契約等により配置している場合</t>
    <rPh sb="4" eb="5">
      <t>ノゾ</t>
    </rPh>
    <rPh sb="6" eb="9">
      <t>エイヨウシ</t>
    </rPh>
    <rPh sb="10" eb="12">
      <t>コヨウ</t>
    </rPh>
    <rPh sb="12" eb="14">
      <t>ケイヤク</t>
    </rPh>
    <rPh sb="14" eb="15">
      <t>トウ</t>
    </rPh>
    <rPh sb="18" eb="20">
      <t>ハイチ</t>
    </rPh>
    <rPh sb="24" eb="26">
      <t>バアイ</t>
    </rPh>
    <phoneticPr fontId="13"/>
  </si>
  <si>
    <t>Ｂ：基本分単価及び他の加算の認定に当たって求められる職員が栄養士を兼務している場合</t>
    <rPh sb="2" eb="4">
      <t>キホン</t>
    </rPh>
    <rPh sb="4" eb="7">
      <t>ブンタンカ</t>
    </rPh>
    <rPh sb="7" eb="8">
      <t>オヨ</t>
    </rPh>
    <rPh sb="9" eb="10">
      <t>タ</t>
    </rPh>
    <rPh sb="11" eb="13">
      <t>カサン</t>
    </rPh>
    <rPh sb="14" eb="16">
      <t>ニンテイ</t>
    </rPh>
    <rPh sb="17" eb="18">
      <t>ア</t>
    </rPh>
    <rPh sb="21" eb="22">
      <t>モト</t>
    </rPh>
    <rPh sb="26" eb="28">
      <t>ショクイン</t>
    </rPh>
    <rPh sb="29" eb="32">
      <t>エイヨウシ</t>
    </rPh>
    <rPh sb="33" eb="35">
      <t>ケンム</t>
    </rPh>
    <rPh sb="39" eb="41">
      <t>バアイ</t>
    </rPh>
    <phoneticPr fontId="13"/>
  </si>
  <si>
    <r>
      <t>那珂川</t>
    </r>
    <r>
      <rPr>
        <sz val="11"/>
        <color rgb="FFFF0000"/>
        <rFont val="ＭＳ Ｐゴシック"/>
        <family val="3"/>
        <charset val="128"/>
        <scheme val="minor"/>
      </rPr>
      <t>市</t>
    </r>
    <rPh sb="0" eb="3">
      <t>ナカガワ</t>
    </rPh>
    <rPh sb="3" eb="4">
      <t>シ</t>
    </rPh>
    <phoneticPr fontId="13"/>
  </si>
  <si>
    <r>
      <rPr>
        <sz val="11"/>
        <color rgb="FFFF0000"/>
        <rFont val="ＭＳ Ｐゴシック"/>
        <family val="3"/>
        <charset val="128"/>
        <scheme val="minor"/>
      </rPr>
      <t>丹波</t>
    </r>
    <r>
      <rPr>
        <sz val="11"/>
        <color theme="1"/>
        <rFont val="ＭＳ Ｐゴシック"/>
        <family val="3"/>
        <charset val="128"/>
        <scheme val="minor"/>
      </rPr>
      <t>篠山市</t>
    </r>
    <rPh sb="0" eb="2">
      <t>タンバ</t>
    </rPh>
    <rPh sb="2" eb="5">
      <t>ササヤマシ</t>
    </rPh>
    <phoneticPr fontId="13"/>
  </si>
  <si>
    <t>　（４）施設全体の教諭等数（常勤換算）を入力</t>
    <rPh sb="4" eb="8">
      <t>シセツゼンタイ</t>
    </rPh>
    <rPh sb="9" eb="11">
      <t>キョウユ</t>
    </rPh>
    <rPh sb="11" eb="12">
      <t>トウ</t>
    </rPh>
    <rPh sb="12" eb="13">
      <t>カズ</t>
    </rPh>
    <rPh sb="14" eb="18">
      <t>ジョウキンカンサン</t>
    </rPh>
    <rPh sb="20" eb="22">
      <t>ニュウリョク</t>
    </rPh>
    <phoneticPr fontId="13"/>
  </si>
  <si>
    <t>　週当たりの給食実施日数と、給食の実施状況を選択</t>
    <rPh sb="1" eb="2">
      <t>シュウ</t>
    </rPh>
    <rPh sb="2" eb="3">
      <t>ア</t>
    </rPh>
    <rPh sb="6" eb="8">
      <t>キュウショク</t>
    </rPh>
    <rPh sb="8" eb="10">
      <t>ジッシ</t>
    </rPh>
    <rPh sb="10" eb="12">
      <t>ニッスウ</t>
    </rPh>
    <rPh sb="14" eb="16">
      <t>キュウショク</t>
    </rPh>
    <rPh sb="17" eb="19">
      <t>ジッシ</t>
    </rPh>
    <rPh sb="19" eb="21">
      <t>ジョウキョウ</t>
    </rPh>
    <rPh sb="22" eb="24">
      <t>センタク</t>
    </rPh>
    <phoneticPr fontId="13"/>
  </si>
  <si>
    <t>　自己評価を実施するとともに、施設関係者評価を実施する場合は、その取組状況を選択</t>
    <rPh sb="1" eb="3">
      <t>ジコ</t>
    </rPh>
    <rPh sb="3" eb="5">
      <t>ヒョウカ</t>
    </rPh>
    <rPh sb="6" eb="8">
      <t>ジッシ</t>
    </rPh>
    <rPh sb="15" eb="17">
      <t>シセツ</t>
    </rPh>
    <rPh sb="17" eb="20">
      <t>カンケイシャ</t>
    </rPh>
    <rPh sb="20" eb="22">
      <t>ヒョウカ</t>
    </rPh>
    <rPh sb="23" eb="25">
      <t>ジッシ</t>
    </rPh>
    <rPh sb="27" eb="29">
      <t>バアイ</t>
    </rPh>
    <rPh sb="33" eb="34">
      <t>ト</t>
    </rPh>
    <rPh sb="34" eb="35">
      <t>ク</t>
    </rPh>
    <rPh sb="35" eb="37">
      <t>ジョウキョウ</t>
    </rPh>
    <rPh sb="38" eb="40">
      <t>センタク</t>
    </rPh>
    <phoneticPr fontId="13"/>
  </si>
  <si>
    <t>　栄養士を活用して給食を実施する場合は、その状況について該当するものを選択</t>
    <rPh sb="1" eb="4">
      <t>エイヨウシ</t>
    </rPh>
    <rPh sb="5" eb="7">
      <t>カツヨウ</t>
    </rPh>
    <rPh sb="9" eb="11">
      <t>キュウショク</t>
    </rPh>
    <rPh sb="12" eb="14">
      <t>ジッシ</t>
    </rPh>
    <rPh sb="16" eb="18">
      <t>バアイ</t>
    </rPh>
    <rPh sb="22" eb="24">
      <t>ジョウキョウ</t>
    </rPh>
    <rPh sb="28" eb="30">
      <t>ガイトウ</t>
    </rPh>
    <rPh sb="35" eb="37">
      <t>センタク</t>
    </rPh>
    <phoneticPr fontId="13"/>
  </si>
  <si>
    <t>㉒</t>
    <phoneticPr fontId="11"/>
  </si>
  <si>
    <t>㉓</t>
    <phoneticPr fontId="37"/>
  </si>
  <si>
    <t>人数Ａ</t>
    <phoneticPr fontId="11"/>
  </si>
  <si>
    <t>・処遇改善等加算Ⅱ－②</t>
    <phoneticPr fontId="13"/>
  </si>
  <si>
    <t>㉖</t>
    <phoneticPr fontId="11"/>
  </si>
  <si>
    <t>　</t>
    <phoneticPr fontId="11"/>
  </si>
  <si>
    <t>A</t>
    <phoneticPr fontId="37"/>
  </si>
  <si>
    <t>※以下の区分の応じて、各月初日の利用子どもの単価に加算</t>
    <rPh sb="1" eb="3">
      <t>イカ</t>
    </rPh>
    <rPh sb="4" eb="6">
      <t>クブン</t>
    </rPh>
    <rPh sb="7" eb="8">
      <t>オウ</t>
    </rPh>
    <rPh sb="11" eb="13">
      <t>カクツキ</t>
    </rPh>
    <rPh sb="13" eb="15">
      <t>ショニチ</t>
    </rPh>
    <rPh sb="16" eb="18">
      <t>リヨウ</t>
    </rPh>
    <rPh sb="18" eb="19">
      <t>コ</t>
    </rPh>
    <rPh sb="22" eb="24">
      <t>タンカ</t>
    </rPh>
    <rPh sb="25" eb="27">
      <t>カサン</t>
    </rPh>
    <phoneticPr fontId="37"/>
  </si>
  <si>
    <t>B</t>
    <phoneticPr fontId="37"/>
  </si>
  <si>
    <t>C</t>
    <phoneticPr fontId="37"/>
  </si>
  <si>
    <t>÷各月初日の利用子ども数</t>
    <phoneticPr fontId="37"/>
  </si>
  <si>
    <t>（ 注 ）年度の初日の前日における満年齢に応じて月額を調整</t>
    <phoneticPr fontId="13"/>
  </si>
  <si>
    <r>
      <rPr>
        <sz val="11"/>
        <rFont val="HGｺﾞｼｯｸM"/>
        <family val="3"/>
        <charset val="128"/>
      </rPr>
      <t>【公定価格試算シート（幼稚園）】</t>
    </r>
    <rPh sb="1" eb="3">
      <t>コウテイ</t>
    </rPh>
    <rPh sb="3" eb="5">
      <t>カカク</t>
    </rPh>
    <rPh sb="5" eb="7">
      <t>シサン</t>
    </rPh>
    <rPh sb="11" eb="14">
      <t>ヨウチエン</t>
    </rPh>
    <phoneticPr fontId="13"/>
  </si>
  <si>
    <r>
      <rPr>
        <sz val="11"/>
        <rFont val="HGｺﾞｼｯｸM"/>
        <family val="3"/>
        <charset val="128"/>
      </rPr>
      <t>凡例：</t>
    </r>
    <rPh sb="0" eb="2">
      <t>ハンレイ</t>
    </rPh>
    <phoneticPr fontId="13"/>
  </si>
  <si>
    <r>
      <rPr>
        <sz val="11"/>
        <rFont val="HGｺﾞｼｯｸM"/>
        <family val="3"/>
        <charset val="128"/>
      </rPr>
      <t>リストから選択</t>
    </r>
    <rPh sb="5" eb="7">
      <t>センタク</t>
    </rPh>
    <phoneticPr fontId="13"/>
  </si>
  <si>
    <r>
      <rPr>
        <sz val="11"/>
        <rFont val="HGｺﾞｼｯｸM"/>
        <family val="3"/>
        <charset val="128"/>
      </rPr>
      <t>数を直接入力（０以上の整数）</t>
    </r>
    <rPh sb="0" eb="1">
      <t>スウ</t>
    </rPh>
    <rPh sb="2" eb="4">
      <t>チョクセツ</t>
    </rPh>
    <rPh sb="4" eb="6">
      <t>ニュウリョク</t>
    </rPh>
    <rPh sb="8" eb="10">
      <t>イジョウ</t>
    </rPh>
    <rPh sb="11" eb="13">
      <t>セイスウ</t>
    </rPh>
    <phoneticPr fontId="13"/>
  </si>
  <si>
    <r>
      <rPr>
        <sz val="11"/>
        <rFont val="HGｺﾞｼｯｸM"/>
        <family val="3"/>
        <charset val="128"/>
      </rPr>
      <t>○前提条件</t>
    </r>
    <rPh sb="1" eb="3">
      <t>ゼンテイ</t>
    </rPh>
    <rPh sb="3" eb="5">
      <t>ジョウケン</t>
    </rPh>
    <phoneticPr fontId="13"/>
  </si>
  <si>
    <r>
      <rPr>
        <b/>
        <sz val="11"/>
        <rFont val="HGｺﾞｼｯｸM"/>
        <family val="3"/>
        <charset val="128"/>
      </rPr>
      <t>設定項目</t>
    </r>
    <rPh sb="0" eb="2">
      <t>セッテイ</t>
    </rPh>
    <rPh sb="2" eb="4">
      <t>コウモク</t>
    </rPh>
    <phoneticPr fontId="13"/>
  </si>
  <si>
    <r>
      <rPr>
        <b/>
        <sz val="11"/>
        <rFont val="HGｺﾞｼｯｸM"/>
        <family val="3"/>
        <charset val="128"/>
      </rPr>
      <t>設定</t>
    </r>
    <rPh sb="0" eb="2">
      <t>セッテイ</t>
    </rPh>
    <phoneticPr fontId="13"/>
  </si>
  <si>
    <r>
      <rPr>
        <b/>
        <sz val="11"/>
        <rFont val="HGｺﾞｼｯｸM"/>
        <family val="3"/>
        <charset val="128"/>
      </rPr>
      <t>フラグ</t>
    </r>
    <phoneticPr fontId="13"/>
  </si>
  <si>
    <r>
      <rPr>
        <sz val="11"/>
        <rFont val="HGｺﾞｼｯｸM"/>
        <family val="3"/>
        <charset val="128"/>
      </rPr>
      <t>地域区分</t>
    </r>
  </si>
  <si>
    <r>
      <rPr>
        <sz val="11"/>
        <rFont val="HGｺﾞｼｯｸM"/>
        <family val="3"/>
        <charset val="128"/>
      </rPr>
      <t>利用定員</t>
    </r>
    <rPh sb="0" eb="2">
      <t>リヨウ</t>
    </rPh>
    <rPh sb="2" eb="4">
      <t>テイイン</t>
    </rPh>
    <phoneticPr fontId="13"/>
  </si>
  <si>
    <r>
      <rPr>
        <sz val="11"/>
        <rFont val="HGｺﾞｼｯｸM"/>
        <family val="3"/>
        <charset val="128"/>
      </rPr>
      <t>加算率（民改費）</t>
    </r>
    <rPh sb="0" eb="2">
      <t>カサン</t>
    </rPh>
    <rPh sb="2" eb="3">
      <t>リツ</t>
    </rPh>
    <rPh sb="4" eb="7">
      <t>ミンカイヒ</t>
    </rPh>
    <phoneticPr fontId="13"/>
  </si>
  <si>
    <r>
      <rPr>
        <sz val="11"/>
        <rFont val="HGｺﾞｼｯｸM"/>
        <family val="3"/>
        <charset val="128"/>
      </rPr>
      <t>５歳児数</t>
    </r>
    <rPh sb="1" eb="2">
      <t>サイ</t>
    </rPh>
    <rPh sb="3" eb="4">
      <t>スウ</t>
    </rPh>
    <phoneticPr fontId="13"/>
  </si>
  <si>
    <r>
      <rPr>
        <sz val="11"/>
        <rFont val="HGｺﾞｼｯｸM"/>
        <family val="3"/>
        <charset val="128"/>
      </rPr>
      <t>４歳児数</t>
    </r>
    <rPh sb="1" eb="2">
      <t>サイ</t>
    </rPh>
    <rPh sb="3" eb="4">
      <t>スウ</t>
    </rPh>
    <phoneticPr fontId="13"/>
  </si>
  <si>
    <r>
      <rPr>
        <sz val="11"/>
        <rFont val="HGｺﾞｼｯｸM"/>
        <family val="3"/>
        <charset val="128"/>
      </rPr>
      <t>３歳児（満３歳児除く）数</t>
    </r>
    <rPh sb="1" eb="3">
      <t>サイジ</t>
    </rPh>
    <rPh sb="4" eb="5">
      <t>マン</t>
    </rPh>
    <rPh sb="6" eb="8">
      <t>サイジ</t>
    </rPh>
    <rPh sb="8" eb="9">
      <t>ノゾ</t>
    </rPh>
    <rPh sb="11" eb="12">
      <t>スウ</t>
    </rPh>
    <phoneticPr fontId="13"/>
  </si>
  <si>
    <r>
      <rPr>
        <sz val="11"/>
        <rFont val="HGｺﾞｼｯｸM"/>
        <family val="3"/>
        <charset val="128"/>
      </rPr>
      <t>満３歳児数（年度末時点）</t>
    </r>
    <rPh sb="0" eb="1">
      <t>マン</t>
    </rPh>
    <rPh sb="2" eb="4">
      <t>サイジ</t>
    </rPh>
    <rPh sb="4" eb="5">
      <t>スウ</t>
    </rPh>
    <rPh sb="6" eb="9">
      <t>ネンドマツ</t>
    </rPh>
    <rPh sb="9" eb="11">
      <t>ジテン</t>
    </rPh>
    <phoneticPr fontId="13"/>
  </si>
  <si>
    <r>
      <rPr>
        <sz val="11"/>
        <rFont val="HGｺﾞｼｯｸM"/>
        <family val="3"/>
        <charset val="128"/>
      </rPr>
      <t>満３歳児数（年換算）</t>
    </r>
    <rPh sb="0" eb="1">
      <t>マン</t>
    </rPh>
    <rPh sb="2" eb="4">
      <t>サイジ</t>
    </rPh>
    <rPh sb="4" eb="5">
      <t>スウ</t>
    </rPh>
    <rPh sb="6" eb="9">
      <t>ネンカンサン</t>
    </rPh>
    <phoneticPr fontId="13"/>
  </si>
  <si>
    <r>
      <rPr>
        <sz val="11"/>
        <rFont val="HGｺﾞｼｯｸM"/>
        <family val="3"/>
        <charset val="128"/>
      </rPr>
      <t>園児数合計</t>
    </r>
    <rPh sb="0" eb="3">
      <t>エンジスウ</t>
    </rPh>
    <rPh sb="3" eb="5">
      <t>ゴウケイ</t>
    </rPh>
    <phoneticPr fontId="13"/>
  </si>
  <si>
    <r>
      <rPr>
        <sz val="11"/>
        <rFont val="HGｺﾞｼｯｸM"/>
        <family val="3"/>
        <charset val="128"/>
      </rPr>
      <t>○配置計算</t>
    </r>
    <rPh sb="1" eb="3">
      <t>ハイチ</t>
    </rPh>
    <rPh sb="3" eb="5">
      <t>ケイサン</t>
    </rPh>
    <phoneticPr fontId="13"/>
  </si>
  <si>
    <r>
      <rPr>
        <sz val="11"/>
        <rFont val="HGｺﾞｼｯｸM"/>
        <family val="3"/>
        <charset val="128"/>
      </rPr>
      <t>必要教諭等数（右側は２未満の場合の補正）</t>
    </r>
    <rPh sb="0" eb="2">
      <t>ヒツヨウ</t>
    </rPh>
    <rPh sb="2" eb="4">
      <t>キョウユ</t>
    </rPh>
    <rPh sb="4" eb="5">
      <t>トウ</t>
    </rPh>
    <rPh sb="5" eb="6">
      <t>カズ</t>
    </rPh>
    <rPh sb="7" eb="9">
      <t>ミギガワ</t>
    </rPh>
    <rPh sb="11" eb="13">
      <t>ミマン</t>
    </rPh>
    <rPh sb="14" eb="16">
      <t>バアイ</t>
    </rPh>
    <rPh sb="17" eb="19">
      <t>ホセイ</t>
    </rPh>
    <phoneticPr fontId="13"/>
  </si>
  <si>
    <r>
      <rPr>
        <sz val="11"/>
        <rFont val="HGｺﾞｼｯｸM"/>
        <family val="3"/>
        <charset val="128"/>
      </rPr>
      <t>基本配置数</t>
    </r>
    <rPh sb="0" eb="4">
      <t>キホンハイチ</t>
    </rPh>
    <rPh sb="4" eb="5">
      <t>スウ</t>
    </rPh>
    <phoneticPr fontId="13"/>
  </si>
  <si>
    <r>
      <rPr>
        <sz val="11"/>
        <rFont val="HGｺﾞｼｯｸM"/>
        <family val="3"/>
        <charset val="128"/>
      </rPr>
      <t>↓３歳児加算・満３歳児加算フラグ</t>
    </r>
    <rPh sb="2" eb="3">
      <t>サイ</t>
    </rPh>
    <rPh sb="3" eb="4">
      <t>ジ</t>
    </rPh>
    <rPh sb="4" eb="6">
      <t>カサン</t>
    </rPh>
    <rPh sb="7" eb="8">
      <t>マン</t>
    </rPh>
    <rPh sb="9" eb="10">
      <t>サイ</t>
    </rPh>
    <rPh sb="10" eb="11">
      <t>ジ</t>
    </rPh>
    <rPh sb="11" eb="13">
      <t>カサン</t>
    </rPh>
    <phoneticPr fontId="13"/>
  </si>
  <si>
    <r>
      <rPr>
        <sz val="11"/>
        <rFont val="HGｺﾞｼｯｸM"/>
        <family val="3"/>
        <charset val="128"/>
      </rPr>
      <t>３歳児加算あり、満３歳児加算ありの場合</t>
    </r>
    <rPh sb="1" eb="3">
      <t>サイジ</t>
    </rPh>
    <rPh sb="3" eb="5">
      <t>カサン</t>
    </rPh>
    <rPh sb="8" eb="9">
      <t>マン</t>
    </rPh>
    <rPh sb="10" eb="12">
      <t>サイジ</t>
    </rPh>
    <rPh sb="12" eb="14">
      <t>カサン</t>
    </rPh>
    <rPh sb="17" eb="19">
      <t>バアイ</t>
    </rPh>
    <phoneticPr fontId="13"/>
  </si>
  <si>
    <r>
      <rPr>
        <sz val="11"/>
        <rFont val="HGｺﾞｼｯｸM"/>
        <family val="3"/>
        <charset val="128"/>
      </rPr>
      <t>３歳児加算あり、満３歳児加算なしの場合</t>
    </r>
    <rPh sb="1" eb="3">
      <t>サイジ</t>
    </rPh>
    <rPh sb="3" eb="5">
      <t>カサン</t>
    </rPh>
    <rPh sb="8" eb="9">
      <t>マン</t>
    </rPh>
    <rPh sb="10" eb="12">
      <t>サイジ</t>
    </rPh>
    <rPh sb="12" eb="14">
      <t>カサン</t>
    </rPh>
    <rPh sb="17" eb="19">
      <t>バアイ</t>
    </rPh>
    <phoneticPr fontId="13"/>
  </si>
  <si>
    <r>
      <rPr>
        <sz val="11"/>
        <rFont val="HGｺﾞｼｯｸM"/>
        <family val="3"/>
        <charset val="128"/>
      </rPr>
      <t>３歳児加算なし、満３歳児加算ありの場合</t>
    </r>
    <rPh sb="1" eb="3">
      <t>サイジ</t>
    </rPh>
    <rPh sb="3" eb="5">
      <t>カサン</t>
    </rPh>
    <rPh sb="8" eb="9">
      <t>マン</t>
    </rPh>
    <rPh sb="10" eb="12">
      <t>サイジ</t>
    </rPh>
    <rPh sb="12" eb="14">
      <t>カサン</t>
    </rPh>
    <rPh sb="17" eb="19">
      <t>バアイ</t>
    </rPh>
    <phoneticPr fontId="13"/>
  </si>
  <si>
    <r>
      <rPr>
        <sz val="11"/>
        <rFont val="HGｺﾞｼｯｸM"/>
        <family val="3"/>
        <charset val="128"/>
      </rPr>
      <t>３歳児加算なし、満４歳児加算ありの場合</t>
    </r>
    <r>
      <rPr>
        <sz val="11"/>
        <color theme="1"/>
        <rFont val="ＭＳ Ｐゴシック"/>
        <family val="2"/>
        <charset val="128"/>
        <scheme val="minor"/>
      </rPr>
      <t/>
    </r>
    <rPh sb="1" eb="3">
      <t>サイジ</t>
    </rPh>
    <rPh sb="3" eb="5">
      <t>カサン</t>
    </rPh>
    <rPh sb="8" eb="9">
      <t>マン</t>
    </rPh>
    <rPh sb="10" eb="12">
      <t>サイジ</t>
    </rPh>
    <rPh sb="12" eb="14">
      <t>カサン</t>
    </rPh>
    <rPh sb="17" eb="19">
      <t>バアイ</t>
    </rPh>
    <phoneticPr fontId="13"/>
  </si>
  <si>
    <t>学級編制調整教諭数（利用定員36～300人の場合1人加配）</t>
    <rPh sb="0" eb="2">
      <t>ガッキュウ</t>
    </rPh>
    <rPh sb="2" eb="4">
      <t>ヘンセイ</t>
    </rPh>
    <rPh sb="4" eb="6">
      <t>チョウセイ</t>
    </rPh>
    <rPh sb="6" eb="8">
      <t>キョウユ</t>
    </rPh>
    <rPh sb="8" eb="9">
      <t>スウ</t>
    </rPh>
    <rPh sb="10" eb="12">
      <t>リヨウ</t>
    </rPh>
    <rPh sb="12" eb="14">
      <t>テイイン</t>
    </rPh>
    <rPh sb="20" eb="21">
      <t>ニン</t>
    </rPh>
    <rPh sb="22" eb="24">
      <t>バアイ</t>
    </rPh>
    <rPh sb="25" eb="26">
      <t>ニン</t>
    </rPh>
    <rPh sb="26" eb="28">
      <t>カハイ</t>
    </rPh>
    <phoneticPr fontId="13"/>
  </si>
  <si>
    <r>
      <rPr>
        <sz val="11"/>
        <rFont val="HGｺﾞｼｯｸM"/>
        <family val="3"/>
        <charset val="128"/>
      </rPr>
      <t>年齢別配置基準を下回る保育教諭等数</t>
    </r>
    <rPh sb="11" eb="17">
      <t>ホイクキョウユトウスウ</t>
    </rPh>
    <phoneticPr fontId="13"/>
  </si>
  <si>
    <r>
      <t>0</t>
    </r>
    <r>
      <rPr>
        <sz val="11"/>
        <rFont val="ＭＳ Ｐゴシック"/>
        <family val="3"/>
        <charset val="128"/>
      </rPr>
      <t>人の場合の判定</t>
    </r>
    <rPh sb="1" eb="2">
      <t>ニン</t>
    </rPh>
    <rPh sb="3" eb="5">
      <t>バアイ</t>
    </rPh>
    <rPh sb="6" eb="8">
      <t>ハンテイ</t>
    </rPh>
    <phoneticPr fontId="13"/>
  </si>
  <si>
    <r>
      <rPr>
        <b/>
        <sz val="11"/>
        <rFont val="HGｺﾞｼｯｸM"/>
        <family val="3"/>
        <charset val="128"/>
      </rPr>
      <t>加算等項目</t>
    </r>
    <rPh sb="0" eb="2">
      <t>カサン</t>
    </rPh>
    <rPh sb="2" eb="3">
      <t>トウ</t>
    </rPh>
    <rPh sb="3" eb="5">
      <t>コウモク</t>
    </rPh>
    <phoneticPr fontId="13"/>
  </si>
  <si>
    <r>
      <rPr>
        <b/>
        <sz val="11"/>
        <rFont val="HGｺﾞｼｯｸM"/>
        <family val="3"/>
        <charset val="128"/>
      </rPr>
      <t>フラグ</t>
    </r>
    <phoneticPr fontId="13"/>
  </si>
  <si>
    <r>
      <rPr>
        <b/>
        <sz val="11"/>
        <rFont val="HGｺﾞｼｯｸM"/>
        <family val="3"/>
        <charset val="128"/>
      </rPr>
      <t>月額</t>
    </r>
    <r>
      <rPr>
        <b/>
        <sz val="11"/>
        <rFont val="Verdana"/>
        <family val="2"/>
      </rPr>
      <t>/</t>
    </r>
    <r>
      <rPr>
        <b/>
        <sz val="11"/>
        <rFont val="HGｺﾞｼｯｸM"/>
        <family val="3"/>
        <charset val="128"/>
      </rPr>
      <t>年額</t>
    </r>
    <rPh sb="0" eb="2">
      <t>ゲツガク</t>
    </rPh>
    <rPh sb="3" eb="5">
      <t>ネンガク</t>
    </rPh>
    <phoneticPr fontId="13"/>
  </si>
  <si>
    <r>
      <rPr>
        <b/>
        <sz val="11"/>
        <rFont val="HGｺﾞｼｯｸM"/>
        <family val="3"/>
        <charset val="128"/>
      </rPr>
      <t>基本額</t>
    </r>
    <r>
      <rPr>
        <b/>
        <sz val="11"/>
        <rFont val="Verdana"/>
        <family val="2"/>
      </rPr>
      <t>/</t>
    </r>
    <r>
      <rPr>
        <b/>
        <sz val="11"/>
        <rFont val="HGｺﾞｼｯｸM"/>
        <family val="3"/>
        <charset val="128"/>
      </rPr>
      <t>処遇改善等加算</t>
    </r>
    <rPh sb="0" eb="3">
      <t>キホンガク</t>
    </rPh>
    <rPh sb="4" eb="6">
      <t>ショグウ</t>
    </rPh>
    <rPh sb="6" eb="8">
      <t>カイゼン</t>
    </rPh>
    <rPh sb="8" eb="9">
      <t>トウ</t>
    </rPh>
    <rPh sb="9" eb="11">
      <t>カサン</t>
    </rPh>
    <phoneticPr fontId="13"/>
  </si>
  <si>
    <r>
      <rPr>
        <b/>
        <sz val="11"/>
        <rFont val="HGｺﾞｼｯｸM"/>
        <family val="3"/>
        <charset val="128"/>
      </rPr>
      <t>４歳以上児</t>
    </r>
    <phoneticPr fontId="13"/>
  </si>
  <si>
    <r>
      <rPr>
        <b/>
        <sz val="11"/>
        <rFont val="HGｺﾞｼｯｸM"/>
        <family val="3"/>
        <charset val="128"/>
      </rPr>
      <t>３歳児</t>
    </r>
    <rPh sb="0" eb="2">
      <t>サイジ</t>
    </rPh>
    <phoneticPr fontId="13"/>
  </si>
  <si>
    <r>
      <rPr>
        <b/>
        <sz val="11"/>
        <rFont val="HGｺﾞｼｯｸM"/>
        <family val="3"/>
        <charset val="128"/>
      </rPr>
      <t>満３歳児</t>
    </r>
    <rPh sb="0" eb="2">
      <t>サイジ</t>
    </rPh>
    <phoneticPr fontId="13"/>
  </si>
  <si>
    <r>
      <rPr>
        <b/>
        <sz val="11"/>
        <rFont val="HGｺﾞｼｯｸM"/>
        <family val="3"/>
        <charset val="128"/>
      </rPr>
      <t>１施設当たり</t>
    </r>
    <rPh sb="1" eb="4">
      <t>シセツア</t>
    </rPh>
    <phoneticPr fontId="13"/>
  </si>
  <si>
    <r>
      <rPr>
        <b/>
        <sz val="11"/>
        <rFont val="HGｺﾞｼｯｸM"/>
        <family val="3"/>
        <charset val="128"/>
      </rPr>
      <t>備考</t>
    </r>
    <rPh sb="0" eb="2">
      <t>ビコウ</t>
    </rPh>
    <phoneticPr fontId="13"/>
  </si>
  <si>
    <r>
      <rPr>
        <b/>
        <sz val="11"/>
        <rFont val="HGｺﾞｼｯｸM"/>
        <family val="3"/>
        <charset val="128"/>
      </rPr>
      <t>－</t>
    </r>
    <phoneticPr fontId="13"/>
  </si>
  <si>
    <r>
      <rPr>
        <b/>
        <sz val="11"/>
        <rFont val="HGｺﾞｼｯｸM"/>
        <family val="3"/>
        <charset val="128"/>
      </rPr>
      <t>－</t>
    </r>
    <phoneticPr fontId="13"/>
  </si>
  <si>
    <r>
      <rPr>
        <sz val="11"/>
        <rFont val="HGｺﾞｼｯｸM"/>
        <family val="3"/>
        <charset val="128"/>
      </rPr>
      <t>－</t>
    </r>
    <phoneticPr fontId="13"/>
  </si>
  <si>
    <r>
      <rPr>
        <sz val="11"/>
        <rFont val="HGｺﾞｼｯｸM"/>
        <family val="3"/>
        <charset val="128"/>
      </rPr>
      <t>－</t>
    </r>
    <phoneticPr fontId="13"/>
  </si>
  <si>
    <r>
      <rPr>
        <sz val="11"/>
        <rFont val="HGｺﾞｼｯｸM"/>
        <family val="3"/>
        <charset val="128"/>
      </rPr>
      <t>月額</t>
    </r>
    <rPh sb="0" eb="2">
      <t>ゲツガク</t>
    </rPh>
    <phoneticPr fontId="13"/>
  </si>
  <si>
    <r>
      <rPr>
        <sz val="11"/>
        <rFont val="HGｺﾞｼｯｸM"/>
        <family val="3"/>
        <charset val="128"/>
      </rPr>
      <t>基本額</t>
    </r>
    <rPh sb="0" eb="3">
      <t>キホンガク</t>
    </rPh>
    <phoneticPr fontId="13"/>
  </si>
  <si>
    <r>
      <rPr>
        <sz val="11"/>
        <rFont val="HGｺﾞｼｯｸM"/>
        <family val="3"/>
        <charset val="128"/>
      </rPr>
      <t>－</t>
    </r>
    <phoneticPr fontId="13"/>
  </si>
  <si>
    <r>
      <rPr>
        <sz val="11"/>
        <rFont val="HGｺﾞｼｯｸM"/>
        <family val="3"/>
        <charset val="128"/>
      </rPr>
      <t>－</t>
    </r>
    <phoneticPr fontId="13"/>
  </si>
  <si>
    <r>
      <t>H31</t>
    </r>
    <r>
      <rPr>
        <sz val="11"/>
        <rFont val="ＭＳ Ｐゴシック"/>
        <family val="3"/>
        <charset val="128"/>
      </rPr>
      <t>新規</t>
    </r>
    <rPh sb="3" eb="5">
      <t>シンキ</t>
    </rPh>
    <phoneticPr fontId="11"/>
  </si>
  <si>
    <r>
      <rPr>
        <sz val="11"/>
        <rFont val="HGｺﾞｼｯｸM"/>
        <family val="3"/>
        <charset val="128"/>
      </rPr>
      <t>チーム保育加配加算</t>
    </r>
    <phoneticPr fontId="13"/>
  </si>
  <si>
    <r>
      <rPr>
        <sz val="11"/>
        <rFont val="HGｺﾞｼｯｸM"/>
        <family val="3"/>
        <charset val="128"/>
      </rPr>
      <t>給食実施加算</t>
    </r>
    <rPh sb="4" eb="6">
      <t>カサン</t>
    </rPh>
    <phoneticPr fontId="13"/>
  </si>
  <si>
    <t>週当たり給食実施日数及び給食の実施状況を選択</t>
    <rPh sb="0" eb="1">
      <t>シュウ</t>
    </rPh>
    <rPh sb="1" eb="2">
      <t>ア</t>
    </rPh>
    <rPh sb="4" eb="6">
      <t>キュウショク</t>
    </rPh>
    <rPh sb="6" eb="8">
      <t>ジッシ</t>
    </rPh>
    <rPh sb="8" eb="10">
      <t>ニッスウ</t>
    </rPh>
    <rPh sb="10" eb="11">
      <t>オヨ</t>
    </rPh>
    <rPh sb="12" eb="14">
      <t>キュウショク</t>
    </rPh>
    <rPh sb="15" eb="17">
      <t>ジッシ</t>
    </rPh>
    <rPh sb="17" eb="19">
      <t>ジョウキョウ</t>
    </rPh>
    <rPh sb="20" eb="22">
      <t>センタク</t>
    </rPh>
    <phoneticPr fontId="13"/>
  </si>
  <si>
    <r>
      <rPr>
        <sz val="11"/>
        <rFont val="HGｺﾞｼｯｸM"/>
        <family val="3"/>
        <charset val="128"/>
      </rPr>
      <t>年額</t>
    </r>
    <rPh sb="0" eb="2">
      <t>ネンガク</t>
    </rPh>
    <phoneticPr fontId="13"/>
  </si>
  <si>
    <r>
      <rPr>
        <sz val="11"/>
        <rFont val="HGｺﾞｼｯｸM"/>
        <family val="3"/>
        <charset val="128"/>
      </rPr>
      <t>（※）</t>
    </r>
    <phoneticPr fontId="13"/>
  </si>
  <si>
    <r>
      <rPr>
        <sz val="11"/>
        <rFont val="HGｺﾞｼｯｸM"/>
        <family val="3"/>
        <charset val="128"/>
      </rPr>
      <t>調整
部分</t>
    </r>
    <rPh sb="0" eb="2">
      <t>チョウセイ</t>
    </rPh>
    <rPh sb="3" eb="5">
      <t>ブブン</t>
    </rPh>
    <phoneticPr fontId="13"/>
  </si>
  <si>
    <r>
      <rPr>
        <sz val="11"/>
        <rFont val="HGｺﾞｼｯｸM"/>
        <family val="3"/>
        <charset val="128"/>
      </rPr>
      <t>年齢別配置基準を下回る場合</t>
    </r>
    <phoneticPr fontId="13"/>
  </si>
  <si>
    <r>
      <rPr>
        <sz val="11"/>
        <rFont val="HGｺﾞｼｯｸM"/>
        <family val="3"/>
        <charset val="128"/>
      </rPr>
      <t>定員を恒常的に超過する場合</t>
    </r>
    <phoneticPr fontId="13"/>
  </si>
  <si>
    <r>
      <rPr>
        <sz val="11"/>
        <rFont val="HGｺﾞｼｯｸM"/>
        <family val="3"/>
        <charset val="128"/>
      </rPr>
      <t>子育て支援活動費加算</t>
    </r>
    <phoneticPr fontId="13"/>
  </si>
  <si>
    <r>
      <rPr>
        <sz val="11"/>
        <rFont val="HGｺﾞｼｯｸM"/>
        <family val="3"/>
        <charset val="128"/>
      </rPr>
      <t>療育支援加算</t>
    </r>
    <phoneticPr fontId="13"/>
  </si>
  <si>
    <r>
      <rPr>
        <sz val="11"/>
        <rFont val="HGｺﾞｼｯｸM"/>
        <family val="3"/>
        <charset val="128"/>
      </rPr>
      <t>　Ａ：特別児童扶養手当支給対象児童受入施設</t>
    </r>
    <phoneticPr fontId="13"/>
  </si>
  <si>
    <r>
      <rPr>
        <sz val="11"/>
        <rFont val="HGｺﾞｼｯｸM"/>
        <family val="3"/>
        <charset val="128"/>
      </rPr>
      <t>月額</t>
    </r>
    <phoneticPr fontId="13"/>
  </si>
  <si>
    <r>
      <rPr>
        <sz val="11"/>
        <rFont val="HGｺﾞｼｯｸM"/>
        <family val="3"/>
        <charset val="128"/>
      </rPr>
      <t>　Ｂ：それ以外の障害児受入施設</t>
    </r>
    <phoneticPr fontId="13"/>
  </si>
  <si>
    <r>
      <rPr>
        <sz val="11"/>
        <rFont val="HGｺﾞｼｯｸM"/>
        <family val="3"/>
        <charset val="128"/>
      </rPr>
      <t>冷暖房費加算</t>
    </r>
    <phoneticPr fontId="13"/>
  </si>
  <si>
    <r>
      <rPr>
        <sz val="11"/>
        <rFont val="HGｺﾞｼｯｸM"/>
        <family val="3"/>
        <charset val="128"/>
      </rPr>
      <t>地域区分を選択。</t>
    </r>
    <rPh sb="0" eb="4">
      <t>チイキクブン</t>
    </rPh>
    <rPh sb="5" eb="7">
      <t>センタク</t>
    </rPh>
    <phoneticPr fontId="13"/>
  </si>
  <si>
    <r>
      <rPr>
        <sz val="11"/>
        <rFont val="HGｺﾞｼｯｸM"/>
        <family val="3"/>
        <charset val="128"/>
      </rPr>
      <t>（※）</t>
    </r>
    <phoneticPr fontId="13"/>
  </si>
  <si>
    <r>
      <rPr>
        <sz val="11"/>
        <rFont val="HGｺﾞｼｯｸM"/>
        <family val="3"/>
        <charset val="128"/>
      </rPr>
      <t>除雪費加算</t>
    </r>
    <phoneticPr fontId="13"/>
  </si>
  <si>
    <r>
      <rPr>
        <sz val="11"/>
        <rFont val="HGｺﾞｼｯｸM"/>
        <family val="3"/>
        <charset val="128"/>
      </rPr>
      <t>降灰除去費加算</t>
    </r>
    <phoneticPr fontId="13"/>
  </si>
  <si>
    <r>
      <rPr>
        <sz val="11"/>
        <rFont val="HGｺﾞｼｯｸM"/>
        <family val="3"/>
        <charset val="128"/>
      </rPr>
      <t>施設機能強化推進費加算</t>
    </r>
    <phoneticPr fontId="13"/>
  </si>
  <si>
    <r>
      <rPr>
        <sz val="11"/>
        <rFont val="HGｺﾞｼｯｸM"/>
        <family val="3"/>
        <charset val="128"/>
      </rPr>
      <t>小学校接続加算</t>
    </r>
    <phoneticPr fontId="13"/>
  </si>
  <si>
    <r>
      <rPr>
        <sz val="11"/>
        <rFont val="HGｺﾞｼｯｸM"/>
        <family val="3"/>
        <charset val="128"/>
      </rPr>
      <t>第三者評価受審加算</t>
    </r>
    <phoneticPr fontId="13"/>
  </si>
  <si>
    <r>
      <rPr>
        <sz val="11"/>
        <rFont val="ＭＳ Ｐゴシック"/>
        <family val="3"/>
        <charset val="128"/>
      </rPr>
      <t>処遇改善等加算Ⅱ</t>
    </r>
    <phoneticPr fontId="13"/>
  </si>
  <si>
    <r>
      <rPr>
        <sz val="11"/>
        <rFont val="HGｺﾞｼｯｸM"/>
        <family val="3"/>
        <charset val="128"/>
      </rPr>
      <t>（※）３月初日の利用子どもの単価に加算</t>
    </r>
    <phoneticPr fontId="13"/>
  </si>
  <si>
    <r>
      <rPr>
        <sz val="11"/>
        <rFont val="HGｺﾞｼｯｸM"/>
        <family val="3"/>
        <charset val="128"/>
      </rPr>
      <t>単価合計（年額）</t>
    </r>
    <rPh sb="0" eb="2">
      <t>タンカ</t>
    </rPh>
    <rPh sb="2" eb="4">
      <t>ゴウケイ</t>
    </rPh>
    <rPh sb="5" eb="7">
      <t>ネンガク</t>
    </rPh>
    <phoneticPr fontId="13"/>
  </si>
  <si>
    <r>
      <t>d=c×</t>
    </r>
    <r>
      <rPr>
        <sz val="11"/>
        <rFont val="HGｺﾞｼｯｸM"/>
        <family val="3"/>
        <charset val="128"/>
      </rPr>
      <t>園児数</t>
    </r>
    <rPh sb="4" eb="7">
      <t>エンジスウ</t>
    </rPh>
    <phoneticPr fontId="13"/>
  </si>
  <si>
    <r>
      <rPr>
        <sz val="11"/>
        <rFont val="HGｺﾞｼｯｸM"/>
        <family val="3"/>
        <charset val="128"/>
      </rPr>
      <t>総額（施設当たり年額）</t>
    </r>
    <rPh sb="0" eb="2">
      <t>ソウガク</t>
    </rPh>
    <rPh sb="3" eb="5">
      <t>シセツ</t>
    </rPh>
    <rPh sb="5" eb="6">
      <t>ア</t>
    </rPh>
    <rPh sb="8" eb="10">
      <t>ネンガク</t>
    </rPh>
    <phoneticPr fontId="13"/>
  </si>
  <si>
    <r>
      <rPr>
        <sz val="11"/>
        <rFont val="HGｺﾞｼｯｸM"/>
        <family val="3"/>
        <charset val="128"/>
      </rPr>
      <t>園児１人当たり</t>
    </r>
    <rPh sb="0" eb="2">
      <t>エンジ</t>
    </rPh>
    <rPh sb="2" eb="5">
      <t>ヒトリア</t>
    </rPh>
    <phoneticPr fontId="13"/>
  </si>
  <si>
    <r>
      <rPr>
        <sz val="11"/>
        <rFont val="HGｺﾞｼｯｸM"/>
        <family val="3"/>
        <charset val="128"/>
      </rPr>
      <t>○設定</t>
    </r>
    <rPh sb="1" eb="3">
      <t>セッテイ</t>
    </rPh>
    <phoneticPr fontId="13"/>
  </si>
  <si>
    <r>
      <rPr>
        <sz val="11"/>
        <rFont val="HGｺﾞｼｯｸM"/>
        <family val="3"/>
        <charset val="128"/>
      </rPr>
      <t>基準列</t>
    </r>
    <rPh sb="0" eb="2">
      <t>キジュン</t>
    </rPh>
    <rPh sb="2" eb="3">
      <t>レツ</t>
    </rPh>
    <phoneticPr fontId="13"/>
  </si>
  <si>
    <r>
      <rPr>
        <sz val="11"/>
        <rFont val="HGｺﾞｼｯｸM"/>
        <family val="3"/>
        <charset val="128"/>
      </rPr>
      <t>基準セル</t>
    </r>
    <rPh sb="0" eb="2">
      <t>キジュン</t>
    </rPh>
    <phoneticPr fontId="13"/>
  </si>
  <si>
    <r>
      <t>'</t>
    </r>
    <r>
      <rPr>
        <sz val="11"/>
        <rFont val="ＭＳ Ｐゴシック"/>
        <family val="3"/>
        <charset val="128"/>
      </rPr>
      <t>幼稚園</t>
    </r>
    <r>
      <rPr>
        <sz val="11"/>
        <rFont val="Verdana"/>
        <family val="2"/>
      </rPr>
      <t xml:space="preserve"> </t>
    </r>
    <r>
      <rPr>
        <sz val="11"/>
        <rFont val="ＭＳ Ｐゴシック"/>
        <family val="3"/>
        <charset val="128"/>
      </rPr>
      <t>本単価表</t>
    </r>
    <r>
      <rPr>
        <sz val="11"/>
        <rFont val="Verdana"/>
        <family val="2"/>
      </rPr>
      <t>'!F</t>
    </r>
    <phoneticPr fontId="13"/>
  </si>
  <si>
    <r>
      <t>'</t>
    </r>
    <r>
      <rPr>
        <sz val="11"/>
        <rFont val="ＭＳ Ｐゴシック"/>
        <family val="3"/>
        <charset val="128"/>
      </rPr>
      <t>幼稚園</t>
    </r>
    <r>
      <rPr>
        <sz val="11"/>
        <rFont val="Verdana"/>
        <family val="2"/>
      </rPr>
      <t xml:space="preserve"> </t>
    </r>
    <r>
      <rPr>
        <sz val="11"/>
        <rFont val="ＭＳ Ｐゴシック"/>
        <family val="3"/>
        <charset val="128"/>
      </rPr>
      <t>本単価表</t>
    </r>
    <r>
      <rPr>
        <sz val="11"/>
        <rFont val="Verdana"/>
        <family val="2"/>
      </rPr>
      <t>'!F</t>
    </r>
    <phoneticPr fontId="13"/>
  </si>
  <si>
    <t>2020.4.1</t>
    <phoneticPr fontId="11"/>
  </si>
  <si>
    <t>ver.3.5.0をリリース（令和２年度用）</t>
    <rPh sb="15" eb="17">
      <t>レイワ</t>
    </rPh>
    <rPh sb="18" eb="20">
      <t>ネンド</t>
    </rPh>
    <rPh sb="20" eb="21">
      <t>ヨウ</t>
    </rPh>
    <phoneticPr fontId="11"/>
  </si>
  <si>
    <t>　主幹教諭等を指導計画の立案や地域の子育て支援活動等の業務に専任させるため、基本分単価及び3歳児配置改善加算などの他の加算等の認定に当たって求められる「必要教員数」に加えて代替教員（非常勤講師等）要員を配置し、以下の取組を複数実施する場合は「あり」を選択
幼稚園型一時預かり事業等、一般型一時預かり事業等、満３歳児受け入れ、障害児受け入れ、幼小接続の取組</t>
    <phoneticPr fontId="11"/>
  </si>
  <si>
    <t>利用定員が91人以上の場合であって、実際に非常勤事務職員が配置されている場合や</t>
    <rPh sb="0" eb="2">
      <t>リヨウ</t>
    </rPh>
    <rPh sb="2" eb="4">
      <t>テイイン</t>
    </rPh>
    <rPh sb="7" eb="10">
      <t>ニンイジョウ</t>
    </rPh>
    <rPh sb="11" eb="13">
      <t>バアイ</t>
    </rPh>
    <rPh sb="18" eb="20">
      <t>ジッサイ</t>
    </rPh>
    <rPh sb="21" eb="24">
      <t>ヒジョウキン</t>
    </rPh>
    <rPh sb="24" eb="26">
      <t>ジム</t>
    </rPh>
    <rPh sb="26" eb="28">
      <t>ショクイン</t>
    </rPh>
    <rPh sb="29" eb="31">
      <t>ハイチ</t>
    </rPh>
    <rPh sb="36" eb="38">
      <t>バアイ</t>
    </rPh>
    <phoneticPr fontId="13"/>
  </si>
  <si>
    <t>園長等の職員が兼務する場合、業務委託をする場合は「あり」を選択</t>
    <rPh sb="29" eb="31">
      <t>センタク</t>
    </rPh>
    <phoneticPr fontId="13"/>
  </si>
  <si>
    <t>地域
区分</t>
    <rPh sb="0" eb="2">
      <t>チイキ</t>
    </rPh>
    <rPh sb="3" eb="5">
      <t>クブン</t>
    </rPh>
    <phoneticPr fontId="13"/>
  </si>
  <si>
    <t>認定
区分</t>
    <rPh sb="0" eb="2">
      <t>ニンテイ</t>
    </rPh>
    <rPh sb="3" eb="5">
      <t>クブン</t>
    </rPh>
    <phoneticPr fontId="7"/>
  </si>
  <si>
    <t>年齢区分</t>
    <rPh sb="0" eb="2">
      <t>ネンレイ</t>
    </rPh>
    <rPh sb="2" eb="4">
      <t>クブン</t>
    </rPh>
    <phoneticPr fontId="13"/>
  </si>
  <si>
    <t>副園長・教頭配置加算</t>
    <rPh sb="0" eb="3">
      <t>フクエンチョウ</t>
    </rPh>
    <rPh sb="4" eb="6">
      <t>キョウトウ</t>
    </rPh>
    <rPh sb="6" eb="8">
      <t>ハイチ</t>
    </rPh>
    <rPh sb="8" eb="10">
      <t>カサン</t>
    </rPh>
    <phoneticPr fontId="7"/>
  </si>
  <si>
    <t>３歳児配置改善加算</t>
    <rPh sb="1" eb="3">
      <t>サイジ</t>
    </rPh>
    <rPh sb="3" eb="5">
      <t>ハイチ</t>
    </rPh>
    <rPh sb="5" eb="7">
      <t>カイゼン</t>
    </rPh>
    <rPh sb="7" eb="9">
      <t>カサン</t>
    </rPh>
    <phoneticPr fontId="7"/>
  </si>
  <si>
    <t>満３歳児対応加配加算(3歳児配置改善加算無し)</t>
    <rPh sb="0" eb="1">
      <t>マン</t>
    </rPh>
    <rPh sb="2" eb="4">
      <t>サイジ</t>
    </rPh>
    <rPh sb="4" eb="6">
      <t>タイオウ</t>
    </rPh>
    <rPh sb="6" eb="8">
      <t>カハイ</t>
    </rPh>
    <rPh sb="8" eb="10">
      <t>カサン</t>
    </rPh>
    <rPh sb="12" eb="14">
      <t>サイジ</t>
    </rPh>
    <rPh sb="14" eb="16">
      <t>ハイチ</t>
    </rPh>
    <rPh sb="16" eb="18">
      <t>カイゼン</t>
    </rPh>
    <rPh sb="18" eb="20">
      <t>カサン</t>
    </rPh>
    <rPh sb="20" eb="21">
      <t>ナ</t>
    </rPh>
    <rPh sb="21" eb="22">
      <t>ヨウナ</t>
    </rPh>
    <phoneticPr fontId="7"/>
  </si>
  <si>
    <t>満３歳児対応加配加算(3歳児配置改善加算有り)</t>
    <rPh sb="0" eb="1">
      <t>マン</t>
    </rPh>
    <rPh sb="2" eb="4">
      <t>サイジ</t>
    </rPh>
    <rPh sb="4" eb="6">
      <t>タイオウ</t>
    </rPh>
    <rPh sb="6" eb="8">
      <t>カハイ</t>
    </rPh>
    <rPh sb="8" eb="10">
      <t>カサン</t>
    </rPh>
    <rPh sb="12" eb="14">
      <t>サイジ</t>
    </rPh>
    <rPh sb="14" eb="16">
      <t>ハイチ</t>
    </rPh>
    <rPh sb="16" eb="18">
      <t>カイゼン</t>
    </rPh>
    <rPh sb="18" eb="20">
      <t>カサン</t>
    </rPh>
    <rPh sb="20" eb="21">
      <t>ア</t>
    </rPh>
    <phoneticPr fontId="7"/>
  </si>
  <si>
    <t>講師配置加算</t>
    <rPh sb="0" eb="2">
      <t>コウシ</t>
    </rPh>
    <rPh sb="2" eb="4">
      <t>ハイチ</t>
    </rPh>
    <rPh sb="4" eb="6">
      <t>カサン</t>
    </rPh>
    <phoneticPr fontId="7"/>
  </si>
  <si>
    <t>チーム保育加配加算
※加配1人当たり単価</t>
    <rPh sb="3" eb="5">
      <t>ホイク</t>
    </rPh>
    <rPh sb="5" eb="7">
      <t>カハイ</t>
    </rPh>
    <rPh sb="7" eb="9">
      <t>カサン</t>
    </rPh>
    <phoneticPr fontId="7"/>
  </si>
  <si>
    <t>通園送迎加算</t>
    <rPh sb="0" eb="2">
      <t>ツウエン</t>
    </rPh>
    <rPh sb="2" eb="4">
      <t>ソウゲイ</t>
    </rPh>
    <rPh sb="4" eb="6">
      <t>カサン</t>
    </rPh>
    <phoneticPr fontId="7"/>
  </si>
  <si>
    <t>給食実施加算（施設内調理）</t>
    <rPh sb="0" eb="2">
      <t>キュウショク</t>
    </rPh>
    <rPh sb="2" eb="4">
      <t>ジッシ</t>
    </rPh>
    <rPh sb="4" eb="6">
      <t>カサン</t>
    </rPh>
    <rPh sb="7" eb="9">
      <t>シセツ</t>
    </rPh>
    <rPh sb="9" eb="10">
      <t>ナイ</t>
    </rPh>
    <rPh sb="10" eb="12">
      <t>チョウリ</t>
    </rPh>
    <phoneticPr fontId="7"/>
  </si>
  <si>
    <t>給食実施加算（外部搬入）</t>
    <rPh sb="0" eb="2">
      <t>キュウショク</t>
    </rPh>
    <rPh sb="2" eb="4">
      <t>ジッシ</t>
    </rPh>
    <rPh sb="4" eb="6">
      <t>カサン</t>
    </rPh>
    <rPh sb="7" eb="9">
      <t>ガイブ</t>
    </rPh>
    <rPh sb="9" eb="11">
      <t>ハンニュウ</t>
    </rPh>
    <phoneticPr fontId="7"/>
  </si>
  <si>
    <t>年齢別配置基準を
下回る場合</t>
    <rPh sb="0" eb="2">
      <t>ネンレイ</t>
    </rPh>
    <rPh sb="2" eb="3">
      <t>ベツ</t>
    </rPh>
    <rPh sb="3" eb="5">
      <t>ハイチ</t>
    </rPh>
    <rPh sb="5" eb="7">
      <t>キジュン</t>
    </rPh>
    <rPh sb="9" eb="11">
      <t>シタマワ</t>
    </rPh>
    <rPh sb="12" eb="14">
      <t>バアイ</t>
    </rPh>
    <phoneticPr fontId="7"/>
  </si>
  <si>
    <t>①</t>
  </si>
  <si>
    <t>②</t>
  </si>
  <si>
    <t>③</t>
  </si>
  <si>
    <t>④</t>
  </si>
  <si>
    <t>⑦</t>
  </si>
  <si>
    <t>⑧</t>
  </si>
  <si>
    <t>⑨’</t>
  </si>
  <si>
    <t>⑩</t>
  </si>
  <si>
    <t>⑪</t>
  </si>
  <si>
    <t>⑫</t>
  </si>
  <si>
    <t>⑬</t>
  </si>
  <si>
    <t>⑬'</t>
  </si>
  <si>
    <t>⑮</t>
  </si>
  <si>
    <t>⑯</t>
  </si>
  <si>
    <t>20/100
地域</t>
  </si>
  <si>
    <t>　15人
　　まで</t>
    <rPh sb="3" eb="4">
      <t>ニン</t>
    </rPh>
    <phoneticPr fontId="13"/>
  </si>
  <si>
    <t>1号</t>
    <rPh sb="1" eb="2">
      <t>ゴウ</t>
    </rPh>
    <phoneticPr fontId="7"/>
  </si>
  <si>
    <t>４歳以上児</t>
    <rPh sb="1" eb="2">
      <t>サイ</t>
    </rPh>
    <rPh sb="2" eb="4">
      <t>イジョウ</t>
    </rPh>
    <rPh sb="4" eb="5">
      <t>ジ</t>
    </rPh>
    <phoneticPr fontId="13"/>
  </si>
  <si>
    <t>×加算率</t>
    <rPh sb="1" eb="4">
      <t>カサンリツ</t>
    </rPh>
    <phoneticPr fontId="7"/>
  </si>
  <si>
    <t>３歳児</t>
    <rPh sb="1" eb="3">
      <t>サイジ</t>
    </rPh>
    <phoneticPr fontId="13"/>
  </si>
  <si>
    <t>　16人
　　から
　25人
　　まで</t>
    <rPh sb="3" eb="4">
      <t>ニン</t>
    </rPh>
    <rPh sb="13" eb="14">
      <t>ニン</t>
    </rPh>
    <phoneticPr fontId="13"/>
  </si>
  <si>
    <t>　26人
　　から
　35人
　　まで</t>
    <rPh sb="3" eb="4">
      <t>ニン</t>
    </rPh>
    <rPh sb="13" eb="14">
      <t>ニン</t>
    </rPh>
    <phoneticPr fontId="13"/>
  </si>
  <si>
    <t>　36人
　　から
　45人
　　まで</t>
    <rPh sb="3" eb="4">
      <t>ニン</t>
    </rPh>
    <rPh sb="13" eb="14">
      <t>ニン</t>
    </rPh>
    <phoneticPr fontId="13"/>
  </si>
  <si>
    <t>　46人
　　から
　60人
　　まで</t>
    <rPh sb="3" eb="4">
      <t>ニン</t>
    </rPh>
    <rPh sb="13" eb="14">
      <t>ニン</t>
    </rPh>
    <phoneticPr fontId="13"/>
  </si>
  <si>
    <t>　61人
　　から
　75人
　　まで</t>
    <rPh sb="3" eb="4">
      <t>ニン</t>
    </rPh>
    <rPh sb="13" eb="14">
      <t>ニン</t>
    </rPh>
    <phoneticPr fontId="13"/>
  </si>
  <si>
    <t>　76人
　　から
　90人
　　まで</t>
    <rPh sb="3" eb="4">
      <t>ニン</t>
    </rPh>
    <rPh sb="13" eb="14">
      <t>ニン</t>
    </rPh>
    <phoneticPr fontId="13"/>
  </si>
  <si>
    <t>　91人
　　から
　105人
　　まで</t>
    <rPh sb="3" eb="4">
      <t>ニン</t>
    </rPh>
    <rPh sb="14" eb="15">
      <t>ニン</t>
    </rPh>
    <phoneticPr fontId="13"/>
  </si>
  <si>
    <t>　106人
　　から
　120人
　　まで</t>
    <rPh sb="4" eb="5">
      <t>ニン</t>
    </rPh>
    <rPh sb="15" eb="16">
      <t>ニン</t>
    </rPh>
    <phoneticPr fontId="13"/>
  </si>
  <si>
    <t>　121人
　　から
　135人
　　まで</t>
    <rPh sb="4" eb="5">
      <t>ニン</t>
    </rPh>
    <rPh sb="15" eb="16">
      <t>ニン</t>
    </rPh>
    <phoneticPr fontId="13"/>
  </si>
  <si>
    <t>　136人
　　から
　150人
　　まで</t>
    <rPh sb="4" eb="5">
      <t>ニン</t>
    </rPh>
    <rPh sb="15" eb="16">
      <t>ニン</t>
    </rPh>
    <phoneticPr fontId="13"/>
  </si>
  <si>
    <t>　151人
　　から
　180人
　　まで</t>
    <rPh sb="4" eb="5">
      <t>ニン</t>
    </rPh>
    <rPh sb="15" eb="16">
      <t>ニン</t>
    </rPh>
    <phoneticPr fontId="13"/>
  </si>
  <si>
    <t>　181人
　　から
　210人
　　まで</t>
    <rPh sb="4" eb="5">
      <t>ニン</t>
    </rPh>
    <rPh sb="15" eb="16">
      <t>ニン</t>
    </rPh>
    <phoneticPr fontId="13"/>
  </si>
  <si>
    <t>　211人
　　から
　240人
　　まで</t>
    <rPh sb="4" eb="5">
      <t>ニン</t>
    </rPh>
    <rPh sb="15" eb="16">
      <t>ニン</t>
    </rPh>
    <phoneticPr fontId="13"/>
  </si>
  <si>
    <t>　241人
　　から
　270人
　　まで</t>
    <rPh sb="4" eb="5">
      <t>ニン</t>
    </rPh>
    <rPh sb="15" eb="16">
      <t>ニン</t>
    </rPh>
    <phoneticPr fontId="13"/>
  </si>
  <si>
    <t>　271人
　　から
　300人
　　まで</t>
    <rPh sb="4" eb="5">
      <t>ニン</t>
    </rPh>
    <rPh sb="15" eb="16">
      <t>ニン</t>
    </rPh>
    <phoneticPr fontId="13"/>
  </si>
  <si>
    <t>　301人
　　以上</t>
  </si>
  <si>
    <t>16/100
地域</t>
  </si>
  <si>
    <t>15/100
地域</t>
  </si>
  <si>
    <t>12/100
地域</t>
  </si>
  <si>
    <t>10/100
地域</t>
  </si>
  <si>
    <t>6/100
地域</t>
  </si>
  <si>
    <t>3/100
地域</t>
  </si>
  <si>
    <t>その他
地域</t>
    <rPh sb="2" eb="3">
      <t>ホカ</t>
    </rPh>
    <phoneticPr fontId="13"/>
  </si>
  <si>
    <t>×加算率</t>
    <rPh sb="1" eb="3">
      <t>カサン</t>
    </rPh>
    <rPh sb="3" eb="4">
      <t>リツ</t>
    </rPh>
    <phoneticPr fontId="36"/>
  </si>
  <si>
    <t>×加配人数</t>
    <rPh sb="1" eb="3">
      <t>カハイ</t>
    </rPh>
    <rPh sb="3" eb="5">
      <t>ニンズウ</t>
    </rPh>
    <phoneticPr fontId="36"/>
  </si>
  <si>
    <t>×加算率×加配人数</t>
    <rPh sb="1" eb="3">
      <t>カサン</t>
    </rPh>
    <rPh sb="3" eb="4">
      <t>リツ</t>
    </rPh>
    <rPh sb="5" eb="7">
      <t>カハイ</t>
    </rPh>
    <rPh sb="7" eb="9">
      <t>ニンズウ</t>
    </rPh>
    <phoneticPr fontId="36"/>
  </si>
  <si>
    <t>+</t>
    <phoneticPr fontId="36"/>
  </si>
  <si>
    <t>×人数</t>
    <rPh sb="1" eb="3">
      <t>ニンズウ</t>
    </rPh>
    <phoneticPr fontId="36"/>
  </si>
  <si>
    <t xml:space="preserve">   ×各月の給食実施日数　　</t>
    <rPh sb="4" eb="6">
      <t>カクツキ</t>
    </rPh>
    <rPh sb="7" eb="9">
      <t>キュウショク</t>
    </rPh>
    <rPh sb="9" eb="11">
      <t>ジッシ</t>
    </rPh>
    <rPh sb="11" eb="13">
      <t>ニッスウ</t>
    </rPh>
    <phoneticPr fontId="4"/>
  </si>
  <si>
    <t>⑨</t>
    <phoneticPr fontId="36"/>
  </si>
  <si>
    <t>－</t>
    <phoneticPr fontId="11"/>
  </si>
  <si>
    <t>2020.10.22</t>
    <phoneticPr fontId="13"/>
  </si>
  <si>
    <t>Ver.3.5.1 栄養管理加算の処遇改善等加算部分を数式を修正</t>
    <rPh sb="10" eb="12">
      <t>エイヨウ</t>
    </rPh>
    <rPh sb="12" eb="14">
      <t>カンリ</t>
    </rPh>
    <rPh sb="14" eb="16">
      <t>カサン</t>
    </rPh>
    <rPh sb="17" eb="19">
      <t>ショグウ</t>
    </rPh>
    <rPh sb="19" eb="21">
      <t>カイゼン</t>
    </rPh>
    <rPh sb="21" eb="22">
      <t>トウ</t>
    </rPh>
    <rPh sb="22" eb="24">
      <t>カサン</t>
    </rPh>
    <rPh sb="24" eb="26">
      <t>ブブン</t>
    </rPh>
    <rPh sb="27" eb="29">
      <t>スウシキ</t>
    </rPh>
    <rPh sb="30" eb="32">
      <t>シュウセイ</t>
    </rPh>
    <phoneticPr fontId="13"/>
  </si>
  <si>
    <t>Ver.3.5.2 入力シート（冷暖房費加算）</t>
    <rPh sb="10" eb="12">
      <t>ニュウリョク</t>
    </rPh>
    <rPh sb="16" eb="19">
      <t>レイダンボウ</t>
    </rPh>
    <rPh sb="19" eb="20">
      <t>ヒ</t>
    </rPh>
    <rPh sb="20" eb="22">
      <t>カサン</t>
    </rPh>
    <phoneticPr fontId="13"/>
  </si>
  <si>
    <t>計算シート（栄養管理加算）を修正</t>
    <phoneticPr fontId="11"/>
  </si>
  <si>
    <t>2020.12.25</t>
    <phoneticPr fontId="13"/>
  </si>
  <si>
    <t>2021.2.17</t>
    <phoneticPr fontId="13"/>
  </si>
  <si>
    <t>Ver.3.5.3 入力シート（除雪費費加算、降灰除去費加算）</t>
    <rPh sb="10" eb="12">
      <t>ニュウリョク</t>
    </rPh>
    <rPh sb="16" eb="18">
      <t>ジョセツ</t>
    </rPh>
    <rPh sb="18" eb="19">
      <t>ヒ</t>
    </rPh>
    <rPh sb="19" eb="20">
      <t>ヒ</t>
    </rPh>
    <rPh sb="20" eb="22">
      <t>カサン</t>
    </rPh>
    <rPh sb="23" eb="25">
      <t>コウハイ</t>
    </rPh>
    <rPh sb="25" eb="27">
      <t>ジョキョ</t>
    </rPh>
    <rPh sb="27" eb="28">
      <t>ヒ</t>
    </rPh>
    <rPh sb="28" eb="30">
      <t>カサン</t>
    </rPh>
    <phoneticPr fontId="13"/>
  </si>
  <si>
    <t>2021.4.1</t>
    <phoneticPr fontId="11"/>
  </si>
  <si>
    <t>Ver.3.6.0 をリリース（令和３年度用）</t>
    <rPh sb="16" eb="18">
      <t>レイワ</t>
    </rPh>
    <rPh sb="19" eb="21">
      <t>ネンド</t>
    </rPh>
    <rPh sb="20" eb="21">
      <t>ド</t>
    </rPh>
    <rPh sb="21" eb="22">
      <t>ヨウ</t>
    </rPh>
    <phoneticPr fontId="13"/>
  </si>
  <si>
    <t>←加配可能人数（１（４）の施設全体の教諭等数（常勤換算</t>
    <phoneticPr fontId="13"/>
  </si>
  <si>
    <t>外部監査費加算計算式、計算結果月額の計算式修正</t>
    <rPh sb="0" eb="2">
      <t>ガイブ</t>
    </rPh>
    <rPh sb="2" eb="4">
      <t>カンサ</t>
    </rPh>
    <rPh sb="4" eb="5">
      <t>ヒ</t>
    </rPh>
    <rPh sb="5" eb="7">
      <t>カサン</t>
    </rPh>
    <rPh sb="7" eb="10">
      <t>ケイサンシキ</t>
    </rPh>
    <rPh sb="11" eb="13">
      <t>ケイサン</t>
    </rPh>
    <rPh sb="13" eb="15">
      <t>ケッカ</t>
    </rPh>
    <rPh sb="15" eb="17">
      <t>ゲツガク</t>
    </rPh>
    <rPh sb="18" eb="21">
      <t>ケイサンシキ</t>
    </rPh>
    <rPh sb="21" eb="23">
      <t>シュウセイ</t>
    </rPh>
    <phoneticPr fontId="11"/>
  </si>
  <si>
    <t>雇用均等・児童家庭局長通知）（以下、「留意事項通知」という。）第４を</t>
    <rPh sb="0" eb="2">
      <t>コヨウ</t>
    </rPh>
    <rPh sb="2" eb="4">
      <t>キントウ</t>
    </rPh>
    <rPh sb="5" eb="7">
      <t>ジドウ</t>
    </rPh>
    <rPh sb="7" eb="9">
      <t>カテイ</t>
    </rPh>
    <rPh sb="9" eb="11">
      <t>キョクチョウ</t>
    </rPh>
    <rPh sb="11" eb="13">
      <t>ツウチ</t>
    </rPh>
    <rPh sb="15" eb="17">
      <t>イカ</t>
    </rPh>
    <phoneticPr fontId="13"/>
  </si>
  <si>
    <t>ご参照ください</t>
  </si>
  <si>
    <t>　利用する子どもの全てに副食の全てを提供する日（給食実施日）があり、かつ、利用する子どもに副食徴収免除対象子ども※がいる場合は「あり」を選択</t>
    <rPh sb="1" eb="3">
      <t>リヨウ</t>
    </rPh>
    <rPh sb="5" eb="6">
      <t>コ</t>
    </rPh>
    <rPh sb="9" eb="10">
      <t>スベ</t>
    </rPh>
    <rPh sb="12" eb="14">
      <t>フクショク</t>
    </rPh>
    <rPh sb="15" eb="16">
      <t>スベ</t>
    </rPh>
    <rPh sb="18" eb="20">
      <t>テイキョウ</t>
    </rPh>
    <rPh sb="22" eb="23">
      <t>ヒ</t>
    </rPh>
    <rPh sb="24" eb="26">
      <t>キュウショク</t>
    </rPh>
    <rPh sb="26" eb="29">
      <t>ジッシビ</t>
    </rPh>
    <rPh sb="37" eb="39">
      <t>リヨウ</t>
    </rPh>
    <rPh sb="41" eb="42">
      <t>コ</t>
    </rPh>
    <rPh sb="45" eb="47">
      <t>フクショク</t>
    </rPh>
    <rPh sb="47" eb="49">
      <t>チョウシュウ</t>
    </rPh>
    <rPh sb="49" eb="51">
      <t>メンジョ</t>
    </rPh>
    <rPh sb="51" eb="53">
      <t>タイショウ</t>
    </rPh>
    <rPh sb="53" eb="54">
      <t>コ</t>
    </rPh>
    <rPh sb="60" eb="62">
      <t>バアイ</t>
    </rPh>
    <rPh sb="68" eb="70">
      <t>センタク</t>
    </rPh>
    <phoneticPr fontId="11"/>
  </si>
  <si>
    <t>基本分単価</t>
    <rPh sb="0" eb="2">
      <t>キホン</t>
    </rPh>
    <rPh sb="2" eb="3">
      <t>ブン</t>
    </rPh>
    <rPh sb="3" eb="4">
      <t>タン</t>
    </rPh>
    <rPh sb="4" eb="5">
      <t>アタイ</t>
    </rPh>
    <phoneticPr fontId="11"/>
  </si>
  <si>
    <t>（注）</t>
    <phoneticPr fontId="13"/>
  </si>
  <si>
    <t>⑤</t>
    <phoneticPr fontId="13"/>
  </si>
  <si>
    <t>（注）</t>
    <rPh sb="0" eb="3">
      <t>チュウ</t>
    </rPh>
    <phoneticPr fontId="11"/>
  </si>
  <si>
    <t>⑥</t>
    <phoneticPr fontId="13"/>
  </si>
  <si>
    <t>×加算率</t>
    <rPh sb="1" eb="4">
      <t>カサンリツ</t>
    </rPh>
    <phoneticPr fontId="13"/>
  </si>
  <si>
    <t>－</t>
    <phoneticPr fontId="37"/>
  </si>
  <si>
    <t>×週当たり実施日数</t>
    <rPh sb="1" eb="2">
      <t>シュウ</t>
    </rPh>
    <rPh sb="2" eb="3">
      <t>ア</t>
    </rPh>
    <rPh sb="5" eb="7">
      <t>ジッシ</t>
    </rPh>
    <rPh sb="7" eb="9">
      <t>ニッスウ</t>
    </rPh>
    <phoneticPr fontId="3"/>
  </si>
  <si>
    <t>×週当たり実施日数×加算率</t>
    <rPh sb="1" eb="2">
      <t>シュウ</t>
    </rPh>
    <rPh sb="2" eb="3">
      <t>ア</t>
    </rPh>
    <rPh sb="5" eb="7">
      <t>ジッシ</t>
    </rPh>
    <rPh sb="7" eb="9">
      <t>ニッスウ</t>
    </rPh>
    <rPh sb="10" eb="13">
      <t>カサンリツ</t>
    </rPh>
    <phoneticPr fontId="3"/>
  </si>
  <si>
    <t>外部監査費
加算</t>
    <rPh sb="0" eb="2">
      <t>ガイブ</t>
    </rPh>
    <rPh sb="2" eb="4">
      <t>カンサ</t>
    </rPh>
    <rPh sb="4" eb="5">
      <t>ヒ</t>
    </rPh>
    <rPh sb="6" eb="8">
      <t>カサン</t>
    </rPh>
    <phoneticPr fontId="13"/>
  </si>
  <si>
    <t>⑭</t>
    <phoneticPr fontId="13"/>
  </si>
  <si>
    <t>(⑤～⑯（⑮を除く。）)</t>
    <rPh sb="7" eb="8">
      <t>ノゾ</t>
    </rPh>
    <phoneticPr fontId="13"/>
  </si>
  <si>
    <t>定員を恒常的に
超過する場合</t>
    <phoneticPr fontId="13"/>
  </si>
  <si>
    <t>⑰</t>
    <phoneticPr fontId="13"/>
  </si>
  <si>
    <t>Ver.3.7.0 をリリース（令和４年度用）</t>
    <rPh sb="16" eb="18">
      <t>レイワ</t>
    </rPh>
    <rPh sb="19" eb="21">
      <t>ネンド</t>
    </rPh>
    <rPh sb="20" eb="21">
      <t>ド</t>
    </rPh>
    <rPh sb="21" eb="22">
      <t>ヨウ</t>
    </rPh>
    <phoneticPr fontId="13"/>
  </si>
  <si>
    <t>令和４年度（当初）</t>
    <rPh sb="0" eb="2">
      <t>レイワ</t>
    </rPh>
    <rPh sb="3" eb="5">
      <t>ネンド</t>
    </rPh>
    <rPh sb="4" eb="5">
      <t>ガンネン</t>
    </rPh>
    <rPh sb="6" eb="8">
      <t>トウショ</t>
    </rPh>
    <phoneticPr fontId="13"/>
  </si>
  <si>
    <r>
      <t xml:space="preserve">副食費徴収
免除加算
</t>
    </r>
    <r>
      <rPr>
        <sz val="11"/>
        <rFont val="ＭＳ Ｐゴシック"/>
        <family val="3"/>
        <charset val="128"/>
        <scheme val="minor"/>
      </rPr>
      <t>※副食費の徴収が免除される
子どもの単価に加算</t>
    </r>
    <rPh sb="0" eb="3">
      <t>フクショクヒ</t>
    </rPh>
    <rPh sb="3" eb="5">
      <t>チョウシュウ</t>
    </rPh>
    <rPh sb="6" eb="8">
      <t>メンジョ</t>
    </rPh>
    <rPh sb="8" eb="10">
      <t>カサン</t>
    </rPh>
    <phoneticPr fontId="4"/>
  </si>
  <si>
    <t>2022.6.24</t>
    <phoneticPr fontId="11"/>
  </si>
  <si>
    <t>　（２）処遇改善等加算Ⅲ</t>
    <rPh sb="4" eb="6">
      <t>ショグウ</t>
    </rPh>
    <rPh sb="6" eb="8">
      <t>カイゼン</t>
    </rPh>
    <rPh sb="8" eb="9">
      <t>トウ</t>
    </rPh>
    <rPh sb="9" eb="11">
      <t>カサン</t>
    </rPh>
    <phoneticPr fontId="13"/>
  </si>
  <si>
    <t>処遇改善等加算Ⅲ</t>
    <phoneticPr fontId="13"/>
  </si>
  <si>
    <t>処遇改善等加算Ⅲに係る別に定める額 　幼稚園（教育標準時間認定）</t>
    <rPh sb="0" eb="2">
      <t>ショグウ</t>
    </rPh>
    <rPh sb="2" eb="4">
      <t>カイゼン</t>
    </rPh>
    <rPh sb="4" eb="5">
      <t>トウ</t>
    </rPh>
    <rPh sb="5" eb="7">
      <t>カサン</t>
    </rPh>
    <rPh sb="9" eb="10">
      <t>カカ</t>
    </rPh>
    <rPh sb="11" eb="12">
      <t>ベツ</t>
    </rPh>
    <rPh sb="13" eb="14">
      <t>サダ</t>
    </rPh>
    <rPh sb="16" eb="17">
      <t>ガク</t>
    </rPh>
    <rPh sb="19" eb="22">
      <t>ヨウチエン</t>
    </rPh>
    <rPh sb="23" eb="25">
      <t>キョウイク</t>
    </rPh>
    <rPh sb="25" eb="27">
      <t>ヒョウジュン</t>
    </rPh>
    <rPh sb="27" eb="29">
      <t>ジカン</t>
    </rPh>
    <rPh sb="29" eb="31">
      <t>ニンテイ</t>
    </rPh>
    <phoneticPr fontId="13"/>
  </si>
  <si>
    <t>定員区分</t>
    <rPh sb="0" eb="2">
      <t>テイイン</t>
    </rPh>
    <rPh sb="2" eb="4">
      <t>クブン</t>
    </rPh>
    <phoneticPr fontId="11"/>
  </si>
  <si>
    <t>年齢区分</t>
    <rPh sb="0" eb="2">
      <t>ネンレイ</t>
    </rPh>
    <rPh sb="2" eb="4">
      <t>クブン</t>
    </rPh>
    <phoneticPr fontId="11"/>
  </si>
  <si>
    <t>処遇改善等加算Ⅲ</t>
    <rPh sb="0" eb="2">
      <t>ショグウ</t>
    </rPh>
    <rPh sb="2" eb="4">
      <t>カイゼン</t>
    </rPh>
    <rPh sb="4" eb="5">
      <t>トウ</t>
    </rPh>
    <rPh sb="5" eb="7">
      <t>カサン</t>
    </rPh>
    <phoneticPr fontId="37"/>
  </si>
  <si>
    <t>15人まで</t>
    <rPh sb="2" eb="3">
      <t>ニン</t>
    </rPh>
    <phoneticPr fontId="11"/>
  </si>
  <si>
    <t>４歳以上児</t>
    <rPh sb="1" eb="2">
      <t>サイ</t>
    </rPh>
    <rPh sb="2" eb="4">
      <t>イジョウ</t>
    </rPh>
    <rPh sb="4" eb="5">
      <t>ジ</t>
    </rPh>
    <phoneticPr fontId="11"/>
  </si>
  <si>
    <t>３歳児</t>
    <rPh sb="1" eb="3">
      <t>サイジ</t>
    </rPh>
    <phoneticPr fontId="11"/>
  </si>
  <si>
    <t>満３歳児</t>
    <rPh sb="0" eb="1">
      <t>マン</t>
    </rPh>
    <rPh sb="2" eb="4">
      <t>サイジ</t>
    </rPh>
    <phoneticPr fontId="11"/>
  </si>
  <si>
    <t>16人から
25人まで</t>
    <rPh sb="2" eb="3">
      <t>ニン</t>
    </rPh>
    <rPh sb="8" eb="9">
      <t>ニン</t>
    </rPh>
    <phoneticPr fontId="11"/>
  </si>
  <si>
    <t>26人から
35人まで</t>
    <rPh sb="2" eb="3">
      <t>ニン</t>
    </rPh>
    <rPh sb="8" eb="9">
      <t>ニン</t>
    </rPh>
    <phoneticPr fontId="11"/>
  </si>
  <si>
    <t>36人から
45人まで</t>
    <rPh sb="2" eb="3">
      <t>ニン</t>
    </rPh>
    <rPh sb="8" eb="9">
      <t>ニン</t>
    </rPh>
    <phoneticPr fontId="11"/>
  </si>
  <si>
    <t>46人から
60人まで</t>
    <rPh sb="2" eb="3">
      <t>ニン</t>
    </rPh>
    <rPh sb="8" eb="9">
      <t>ニン</t>
    </rPh>
    <phoneticPr fontId="11"/>
  </si>
  <si>
    <t>61人から
75人まで</t>
    <rPh sb="2" eb="3">
      <t>ニン</t>
    </rPh>
    <rPh sb="8" eb="9">
      <t>ニン</t>
    </rPh>
    <phoneticPr fontId="11"/>
  </si>
  <si>
    <t>76人から
90人まで</t>
    <rPh sb="2" eb="3">
      <t>ニン</t>
    </rPh>
    <rPh sb="8" eb="9">
      <t>ニン</t>
    </rPh>
    <phoneticPr fontId="11"/>
  </si>
  <si>
    <t>91人から
105人まで</t>
    <rPh sb="2" eb="3">
      <t>ニン</t>
    </rPh>
    <rPh sb="9" eb="10">
      <t>ニン</t>
    </rPh>
    <phoneticPr fontId="11"/>
  </si>
  <si>
    <t>106人から
120人まで</t>
    <rPh sb="3" eb="4">
      <t>ニン</t>
    </rPh>
    <rPh sb="10" eb="11">
      <t>ニン</t>
    </rPh>
    <phoneticPr fontId="11"/>
  </si>
  <si>
    <t>121人から
135人まで</t>
    <rPh sb="3" eb="4">
      <t>ニン</t>
    </rPh>
    <rPh sb="10" eb="11">
      <t>ニン</t>
    </rPh>
    <phoneticPr fontId="11"/>
  </si>
  <si>
    <t>136人から
150人まで</t>
    <rPh sb="3" eb="4">
      <t>ニン</t>
    </rPh>
    <rPh sb="10" eb="11">
      <t>ニン</t>
    </rPh>
    <phoneticPr fontId="11"/>
  </si>
  <si>
    <t>151人から
180人まで</t>
    <rPh sb="3" eb="4">
      <t>ニン</t>
    </rPh>
    <rPh sb="10" eb="11">
      <t>ニン</t>
    </rPh>
    <phoneticPr fontId="11"/>
  </si>
  <si>
    <t>181人から
210人まで</t>
    <rPh sb="3" eb="4">
      <t>ニン</t>
    </rPh>
    <rPh sb="10" eb="11">
      <t>ニン</t>
    </rPh>
    <phoneticPr fontId="11"/>
  </si>
  <si>
    <t>211人から
240人まで</t>
    <rPh sb="3" eb="4">
      <t>ニン</t>
    </rPh>
    <rPh sb="10" eb="11">
      <t>ニン</t>
    </rPh>
    <phoneticPr fontId="11"/>
  </si>
  <si>
    <t>241人から
270人まで</t>
    <rPh sb="3" eb="4">
      <t>ニン</t>
    </rPh>
    <rPh sb="10" eb="11">
      <t>ニン</t>
    </rPh>
    <phoneticPr fontId="11"/>
  </si>
  <si>
    <t>271人から
300人まで</t>
    <rPh sb="3" eb="4">
      <t>ニン</t>
    </rPh>
    <rPh sb="10" eb="11">
      <t>ニン</t>
    </rPh>
    <phoneticPr fontId="11"/>
  </si>
  <si>
    <t>301人
以上</t>
  </si>
  <si>
    <t>なし</t>
  </si>
  <si>
    <r>
      <t>'</t>
    </r>
    <r>
      <rPr>
        <sz val="11"/>
        <rFont val="ＭＳ Ｐゴシック"/>
        <family val="3"/>
        <charset val="128"/>
      </rPr>
      <t>幼稚園</t>
    </r>
    <r>
      <rPr>
        <sz val="11"/>
        <rFont val="Verdana"/>
        <family val="2"/>
      </rPr>
      <t xml:space="preserve"> </t>
    </r>
    <r>
      <rPr>
        <sz val="11"/>
        <rFont val="ＭＳ Ｐゴシック"/>
        <family val="3"/>
        <charset val="128"/>
      </rPr>
      <t>本単価表③</t>
    </r>
    <r>
      <rPr>
        <sz val="11"/>
        <rFont val="Verdana"/>
        <family val="2"/>
      </rPr>
      <t>'!C</t>
    </r>
    <phoneticPr fontId="11"/>
  </si>
  <si>
    <t>Ｖｅｒ．３．７．１（令和４年１０月１日時点版）</t>
    <rPh sb="10" eb="12">
      <t>レイワ</t>
    </rPh>
    <rPh sb="13" eb="14">
      <t>ネン</t>
    </rPh>
    <rPh sb="16" eb="17">
      <t>ガツ</t>
    </rPh>
    <rPh sb="18" eb="19">
      <t>ニチ</t>
    </rPh>
    <rPh sb="19" eb="21">
      <t>ジテン</t>
    </rPh>
    <rPh sb="21" eb="22">
      <t>バン</t>
    </rPh>
    <phoneticPr fontId="13"/>
  </si>
  <si>
    <t>2022.10.1</t>
    <phoneticPr fontId="11"/>
  </si>
  <si>
    <t>Ver.3.7.1 処遇改善等加算Ⅲに対応</t>
    <rPh sb="10" eb="12">
      <t>ショグウ</t>
    </rPh>
    <rPh sb="12" eb="14">
      <t>カイゼン</t>
    </rPh>
    <rPh sb="14" eb="15">
      <t>トウ</t>
    </rPh>
    <rPh sb="15" eb="17">
      <t>カサン</t>
    </rPh>
    <rPh sb="19" eb="21">
      <t>タイオウ</t>
    </rPh>
    <phoneticPr fontId="13"/>
  </si>
  <si>
    <t>処遇改善等加算Ⅲ</t>
    <rPh sb="0" eb="2">
      <t>ショグウ</t>
    </rPh>
    <rPh sb="2" eb="4">
      <t>カイゼン</t>
    </rPh>
    <rPh sb="4" eb="5">
      <t>トウ</t>
    </rPh>
    <rPh sb="5" eb="7">
      <t>カサン</t>
    </rPh>
    <phoneticPr fontId="13"/>
  </si>
  <si>
    <t>㉕</t>
    <phoneticPr fontId="13"/>
  </si>
  <si>
    <t>別に定める額</t>
    <rPh sb="0" eb="1">
      <t>ベツ</t>
    </rPh>
    <rPh sb="2" eb="3">
      <t>サダ</t>
    </rPh>
    <rPh sb="5" eb="6">
      <t>ガク</t>
    </rPh>
    <phoneticPr fontId="11"/>
  </si>
  <si>
    <t>×</t>
    <phoneticPr fontId="13"/>
  </si>
  <si>
    <t>平均年齢別利用子ども数</t>
    <rPh sb="0" eb="2">
      <t>ヘイキン</t>
    </rPh>
    <rPh sb="2" eb="4">
      <t>ネンレイ</t>
    </rPh>
    <rPh sb="4" eb="5">
      <t>ベツ</t>
    </rPh>
    <rPh sb="5" eb="7">
      <t>リヨウ</t>
    </rPh>
    <rPh sb="7" eb="8">
      <t>コ</t>
    </rPh>
    <rPh sb="10" eb="11">
      <t>スウ</t>
    </rPh>
    <phoneticPr fontId="11"/>
  </si>
  <si>
    <t>※１　各月初日の利用子どもの単価に加算
※２　平均年齢別利用子ども数については、別に定める</t>
    <rPh sb="33" eb="34">
      <t>スウ</t>
    </rPh>
    <rPh sb="40" eb="41">
      <t>ベツ</t>
    </rPh>
    <rPh sb="42" eb="43">
      <t>サダ</t>
    </rPh>
    <phoneticPr fontId="11"/>
  </si>
  <si>
    <t>㉗</t>
    <phoneticPr fontId="11"/>
  </si>
  <si>
    <t>㉘</t>
    <phoneticPr fontId="13"/>
  </si>
  <si>
    <t>㉚</t>
    <phoneticPr fontId="11"/>
  </si>
  <si>
    <t>㉛</t>
    <phoneticPr fontId="37"/>
  </si>
  <si>
    <t>㉝</t>
    <phoneticPr fontId="11"/>
  </si>
  <si>
    <t>　処遇改善等加算Ⅲを適用する場合は「あり」を選択し、平均年齢別利用子ども数を入力</t>
    <rPh sb="1" eb="3">
      <t>ショグウ</t>
    </rPh>
    <rPh sb="3" eb="5">
      <t>カイゼン</t>
    </rPh>
    <rPh sb="5" eb="6">
      <t>トウ</t>
    </rPh>
    <rPh sb="6" eb="8">
      <t>カサン</t>
    </rPh>
    <rPh sb="10" eb="12">
      <t>テキヨウ</t>
    </rPh>
    <rPh sb="14" eb="16">
      <t>バアイ</t>
    </rPh>
    <rPh sb="22" eb="24">
      <t>センタク</t>
    </rPh>
    <rPh sb="26" eb="28">
      <t>ヘイキン</t>
    </rPh>
    <rPh sb="28" eb="30">
      <t>ネンレイ</t>
    </rPh>
    <rPh sb="30" eb="31">
      <t>ベツ</t>
    </rPh>
    <rPh sb="31" eb="33">
      <t>リヨウ</t>
    </rPh>
    <rPh sb="33" eb="34">
      <t>コ</t>
    </rPh>
    <rPh sb="36" eb="37">
      <t>スウ</t>
    </rPh>
    <rPh sb="38" eb="40">
      <t>ニュウリョク</t>
    </rPh>
    <phoneticPr fontId="13"/>
  </si>
  <si>
    <t>実施の有無</t>
    <phoneticPr fontId="11"/>
  </si>
  <si>
    <t>←上行で「あり」を選択した場合に、</t>
    <phoneticPr fontId="13"/>
  </si>
  <si>
    <t>４歳以上児</t>
    <phoneticPr fontId="13"/>
  </si>
  <si>
    <t>平均年齢別利用子ども数を入力してください。</t>
    <rPh sb="12" eb="14">
      <t>ニュウリョク</t>
    </rPh>
    <phoneticPr fontId="13"/>
  </si>
  <si>
    <t>満３歳児</t>
    <rPh sb="0" eb="1">
      <t>マン</t>
    </rPh>
    <phoneticPr fontId="13"/>
  </si>
  <si>
    <t>平均年齢別子ども数</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</si>
</sst>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Red]&quot;¥&quot;\-#,##0"/>
    <numFmt numFmtId="176" formatCode="#,##0;&quot;▲ &quot;#,##0"/>
    <numFmt numFmtId="177" formatCode="&quot;×&quot;#\ ?/100"/>
    <numFmt numFmtId="178" formatCode="#,##0&quot;×加算率&quot;"/>
    <numFmt numFmtId="179" formatCode="#,##0&quot;÷３月初日の利用子ども数&quot;"/>
    <numFmt numFmtId="180" formatCode="#,##0&quot;（限度額）÷３月初日の利用子ども数&quot;"/>
    <numFmt numFmtId="181" formatCode="#,##0&quot;円&quot;"/>
    <numFmt numFmtId="182" formatCode="#,##0&quot;人&quot;"/>
    <numFmt numFmtId="183" formatCode="#,##0.0&quot;人&quot;"/>
    <numFmt numFmtId="184" formatCode="#,##0%;&quot;▲ &quot;#,##0%"/>
    <numFmt numFmtId="185" formatCode="#,##0&quot;円/人&quot;"/>
    <numFmt numFmtId="186" formatCode="&quot;チーム保育加配加算（上限：&quot;0&quot;人）&quot;"/>
    <numFmt numFmtId="187" formatCode="&quot;チーム保育外必要教員数合計：&quot;#,##0&quot;人&quot;"/>
    <numFmt numFmtId="188" formatCode="#,##0&quot;:1&quot;"/>
    <numFmt numFmtId="189" formatCode="&quot;チーム保育外必要教員数（３歳児＋満３歳児）：&quot;#,##0.0&quot;人&quot;"/>
    <numFmt numFmtId="190" formatCode="&quot;チーム保育外必要教員数（５歳児＋４歳児）：&quot;#,##0.0&quot;人&quot;"/>
    <numFmt numFmtId="191" formatCode="#,##0&quot;日&quot;"/>
    <numFmt numFmtId="192" formatCode="#,##0.0&quot;人&quot;_ "/>
    <numFmt numFmtId="193" formatCode="#,##0_ "/>
    <numFmt numFmtId="194" formatCode="\(#,###\)"/>
    <numFmt numFmtId="195" formatCode="\(#,##0\)"/>
    <numFmt numFmtId="196" formatCode="#,##0&quot;×加配人数&quot;"/>
  </numFmts>
  <fonts count="5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明朝"/>
      <family val="3"/>
      <charset val="128"/>
    </font>
    <font>
      <sz val="6"/>
      <name val="明朝"/>
      <family val="3"/>
      <charset val="128"/>
    </font>
    <font>
      <sz val="11"/>
      <name val="HGｺﾞｼｯｸM"/>
      <family val="3"/>
      <charset val="128"/>
    </font>
    <font>
      <sz val="10"/>
      <name val="HGｺﾞｼｯｸM"/>
      <family val="3"/>
      <charset val="128"/>
    </font>
    <font>
      <sz val="11"/>
      <name val="ＭＳ Ｐゴシック"/>
      <family val="3"/>
      <charset val="128"/>
    </font>
    <font>
      <sz val="11"/>
      <name val="明朝"/>
      <family val="3"/>
      <charset val="128"/>
    </font>
    <font>
      <sz val="12"/>
      <name val="明朝"/>
      <family val="3"/>
      <charset val="128"/>
    </font>
    <font>
      <sz val="6"/>
      <name val="ＭＳ Ｐゴシック"/>
      <family val="3"/>
      <charset val="128"/>
    </font>
    <font>
      <sz val="8"/>
      <name val="HGｺﾞｼｯｸM"/>
      <family val="3"/>
      <charset val="128"/>
    </font>
    <font>
      <b/>
      <sz val="14"/>
      <name val="ＤＨＰ特太ゴシック体"/>
      <family val="3"/>
      <charset val="128"/>
    </font>
    <font>
      <b/>
      <sz val="18"/>
      <name val="HGP創英角ﾎﾟｯﾌﾟ体"/>
      <family val="3"/>
      <charset val="128"/>
    </font>
    <font>
      <b/>
      <sz val="14"/>
      <name val="ＤＦ特太ゴシック体"/>
      <family val="3"/>
      <charset val="128"/>
    </font>
    <font>
      <vertAlign val="superscript"/>
      <sz val="11"/>
      <name val="HGｺﾞｼｯｸM"/>
      <family val="3"/>
      <charset val="128"/>
    </font>
    <font>
      <sz val="11"/>
      <name val="ＤＦ特太ゴシック体"/>
      <family val="3"/>
      <charset val="128"/>
    </font>
    <font>
      <sz val="7"/>
      <name val="HGｺﾞｼｯｸM"/>
      <family val="3"/>
      <charset val="128"/>
    </font>
    <font>
      <sz val="9"/>
      <name val="HGｺﾞｼｯｸM"/>
      <family val="3"/>
      <charset val="128"/>
    </font>
    <font>
      <vertAlign val="superscript"/>
      <sz val="10"/>
      <name val="HGｺﾞｼｯｸM"/>
      <family val="3"/>
      <charset val="128"/>
    </font>
    <font>
      <b/>
      <sz val="16"/>
      <name val="ＤＨＰ特太ゴシック体"/>
      <family val="3"/>
      <charset val="128"/>
    </font>
    <font>
      <sz val="16"/>
      <name val="ＤＨＰ特太ゴシック体"/>
      <family val="3"/>
      <charset val="128"/>
    </font>
    <font>
      <sz val="11"/>
      <color indexed="8"/>
      <name val="ＭＳ Ｐゴシック"/>
      <family val="3"/>
      <charset val="128"/>
    </font>
    <font>
      <sz val="11"/>
      <name val="Verdana"/>
      <family val="2"/>
    </font>
    <font>
      <sz val="11"/>
      <color theme="1"/>
      <name val="ＭＳ Ｐゴシック"/>
      <family val="3"/>
      <charset val="128"/>
      <scheme val="minor"/>
    </font>
    <font>
      <sz val="11"/>
      <color theme="1"/>
      <name val="HGｺﾞｼｯｸM"/>
      <family val="3"/>
      <charset val="128"/>
    </font>
    <font>
      <sz val="11"/>
      <name val="ＭＳ Ｐゴシック"/>
      <family val="3"/>
      <charset val="128"/>
      <scheme val="minor"/>
    </font>
    <font>
      <sz val="6"/>
      <name val="ＭＳ Ｐゴシック"/>
      <family val="3"/>
      <charset val="128"/>
      <scheme val="minor"/>
    </font>
    <font>
      <sz val="6"/>
      <name val="ＭＳ Ｐゴシック"/>
      <family val="2"/>
      <charset val="128"/>
      <scheme val="minor"/>
    </font>
    <font>
      <b/>
      <sz val="16"/>
      <name val="HGｺﾞｼｯｸM"/>
      <family val="3"/>
      <charset val="128"/>
    </font>
    <font>
      <sz val="11"/>
      <name val="ＭＳ Ｐゴシック"/>
      <family val="2"/>
      <charset val="128"/>
      <scheme val="minor"/>
    </font>
    <font>
      <sz val="11"/>
      <color rgb="FFFF0000"/>
      <name val="ＭＳ Ｐゴシック"/>
      <family val="3"/>
      <charset val="128"/>
      <scheme val="minor"/>
    </font>
    <font>
      <sz val="11"/>
      <color rgb="FFFF0000"/>
      <name val="ＭＳ Ｐゴシック"/>
      <family val="3"/>
      <charset val="128"/>
    </font>
    <font>
      <b/>
      <sz val="11"/>
      <name val="ＤＦ特太ゴシック体"/>
      <family val="3"/>
      <charset val="128"/>
    </font>
    <font>
      <b/>
      <sz val="11"/>
      <name val="HGｺﾞｼｯｸM"/>
      <family val="3"/>
      <charset val="128"/>
    </font>
    <font>
      <b/>
      <sz val="11"/>
      <name val="Verdana"/>
      <family val="2"/>
    </font>
    <font>
      <sz val="8"/>
      <name val="Verdana"/>
      <family val="2"/>
    </font>
    <font>
      <strike/>
      <sz val="11"/>
      <name val="ＭＳ Ｐゴシック"/>
      <family val="3"/>
      <charset val="128"/>
    </font>
    <font>
      <sz val="12"/>
      <name val="HGｺﾞｼｯｸM"/>
      <family val="3"/>
      <charset val="128"/>
    </font>
    <font>
      <sz val="12"/>
      <color theme="1"/>
      <name val="HGｺﾞｼｯｸM"/>
      <family val="3"/>
      <charset val="128"/>
    </font>
    <font>
      <sz val="10.5"/>
      <name val="HGｺﾞｼｯｸM"/>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499984740745262"/>
        <bgColor indexed="64"/>
      </patternFill>
    </fill>
    <fill>
      <patternFill patternType="solid">
        <fgColor rgb="FF92D050"/>
        <bgColor indexed="64"/>
      </patternFill>
    </fill>
    <fill>
      <patternFill patternType="solid">
        <fgColor rgb="FFFF99CC"/>
        <bgColor indexed="64"/>
      </patternFill>
    </fill>
    <fill>
      <patternFill patternType="solid">
        <fgColor theme="3" tint="0.79998168889431442"/>
        <bgColor indexed="64"/>
      </patternFill>
    </fill>
    <fill>
      <patternFill patternType="solid">
        <fgColor rgb="FFFF99FF"/>
        <bgColor indexed="64"/>
      </patternFill>
    </fill>
  </fills>
  <borders count="137">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64"/>
      </bottom>
      <diagonal/>
    </border>
    <border>
      <left/>
      <right/>
      <top/>
      <bottom style="thick">
        <color rgb="FFFF0000"/>
      </bottom>
      <diagonal/>
    </border>
    <border>
      <left style="thin">
        <color indexed="64"/>
      </left>
      <right style="thin">
        <color indexed="64"/>
      </right>
      <top style="thin">
        <color indexed="64"/>
      </top>
      <bottom style="thick">
        <color rgb="FFFF0000"/>
      </bottom>
      <diagonal/>
    </border>
    <border>
      <left style="thick">
        <color rgb="FF0000FF"/>
      </left>
      <right style="thick">
        <color rgb="FF0000FF"/>
      </right>
      <top style="thick">
        <color rgb="FF0000FF"/>
      </top>
      <bottom style="thick">
        <color rgb="FF0000FF"/>
      </bottom>
      <diagonal/>
    </border>
    <border>
      <left style="thin">
        <color indexed="64"/>
      </left>
      <right style="thin">
        <color indexed="64"/>
      </right>
      <top style="thick">
        <color rgb="FF0000FF"/>
      </top>
      <bottom style="thin">
        <color indexed="64"/>
      </bottom>
      <diagonal/>
    </border>
    <border>
      <left style="thick">
        <color rgb="FF0000FF"/>
      </left>
      <right style="thick">
        <color rgb="FF0000FF"/>
      </right>
      <top style="thin">
        <color indexed="64"/>
      </top>
      <bottom style="thick">
        <color rgb="FF0000FF"/>
      </bottom>
      <diagonal/>
    </border>
    <border>
      <left style="thick">
        <color rgb="FF0000FF"/>
      </left>
      <right style="thick">
        <color rgb="FF0000FF"/>
      </right>
      <top style="thin">
        <color indexed="64"/>
      </top>
      <bottom style="thin">
        <color indexed="64"/>
      </bottom>
      <diagonal/>
    </border>
    <border>
      <left style="thick">
        <color rgb="FF0000FF"/>
      </left>
      <right style="thick">
        <color rgb="FF0000FF"/>
      </right>
      <top style="thick">
        <color rgb="FF0000FF"/>
      </top>
      <bottom style="thin">
        <color indexed="64"/>
      </bottom>
      <diagonal/>
    </border>
    <border>
      <left style="thick">
        <color rgb="FF0000FF"/>
      </left>
      <right style="thick">
        <color rgb="FF0000FF"/>
      </right>
      <top style="thick">
        <color rgb="FF0000FF"/>
      </top>
      <bottom/>
      <diagonal/>
    </border>
    <border>
      <left style="thick">
        <color rgb="FFFF0000"/>
      </left>
      <right style="thick">
        <color rgb="FFFF0000"/>
      </right>
      <top style="thick">
        <color rgb="FFFF0000"/>
      </top>
      <bottom/>
      <diagonal/>
    </border>
    <border>
      <left style="thick">
        <color rgb="FFFF0000"/>
      </left>
      <right style="thick">
        <color rgb="FFFF0000"/>
      </right>
      <top style="thick">
        <color rgb="FFFF0000"/>
      </top>
      <bottom style="thick">
        <color rgb="FFFF0000"/>
      </bottom>
      <diagonal/>
    </border>
    <border>
      <left style="thick">
        <color rgb="FF0000FF"/>
      </left>
      <right style="thin">
        <color indexed="64"/>
      </right>
      <top style="thin">
        <color indexed="64"/>
      </top>
      <bottom style="thick">
        <color rgb="FF0000FF"/>
      </bottom>
      <diagonal/>
    </border>
    <border>
      <left style="thin">
        <color indexed="64"/>
      </left>
      <right style="thin">
        <color indexed="64"/>
      </right>
      <top style="thin">
        <color indexed="64"/>
      </top>
      <bottom style="thick">
        <color rgb="FF0000FF"/>
      </bottom>
      <diagonal/>
    </border>
    <border>
      <left style="thin">
        <color indexed="64"/>
      </left>
      <right style="thick">
        <color rgb="FF0000FF"/>
      </right>
      <top style="thin">
        <color indexed="64"/>
      </top>
      <bottom style="thick">
        <color rgb="FF0000FF"/>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medium">
        <color indexed="64"/>
      </left>
      <right/>
      <top style="thick">
        <color rgb="FFFF0000"/>
      </top>
      <bottom style="thick">
        <color rgb="FFFF0000"/>
      </bottom>
      <diagonal/>
    </border>
    <border>
      <left/>
      <right style="medium">
        <color indexed="64"/>
      </right>
      <top style="thick">
        <color rgb="FFFF0000"/>
      </top>
      <bottom style="thick">
        <color rgb="FFFF0000"/>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right style="thick">
        <color rgb="FF0000FF"/>
      </right>
      <top style="thin">
        <color indexed="64"/>
      </top>
      <bottom style="thin">
        <color indexed="64"/>
      </bottom>
      <diagonal/>
    </border>
    <border>
      <left style="thick">
        <color rgb="FF0000FF"/>
      </left>
      <right style="thin">
        <color indexed="64"/>
      </right>
      <top style="thin">
        <color indexed="64"/>
      </top>
      <bottom style="thin">
        <color indexed="64"/>
      </bottom>
      <diagonal/>
    </border>
    <border>
      <left style="thin">
        <color indexed="64"/>
      </left>
      <right style="thick">
        <color rgb="FF0000FF"/>
      </right>
      <top style="thin">
        <color indexed="64"/>
      </top>
      <bottom style="thin">
        <color indexed="64"/>
      </bottom>
      <diagonal/>
    </border>
    <border>
      <left/>
      <right style="thick">
        <color rgb="FF0000FF"/>
      </right>
      <top style="thin">
        <color indexed="64"/>
      </top>
      <bottom style="medium">
        <color indexed="64"/>
      </bottom>
      <diagonal/>
    </border>
    <border>
      <left style="medium">
        <color indexed="64"/>
      </left>
      <right style="thin">
        <color indexed="64"/>
      </right>
      <top style="medium">
        <color indexed="64"/>
      </top>
      <bottom style="thick">
        <color rgb="FF0000FF"/>
      </bottom>
      <diagonal/>
    </border>
    <border>
      <left style="thin">
        <color indexed="64"/>
      </left>
      <right style="thin">
        <color indexed="64"/>
      </right>
      <top style="medium">
        <color indexed="64"/>
      </top>
      <bottom style="thick">
        <color rgb="FF0000FF"/>
      </bottom>
      <diagonal/>
    </border>
    <border>
      <left style="double">
        <color indexed="64"/>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double">
        <color indexed="64"/>
      </right>
      <top style="thick">
        <color rgb="FFFF0000"/>
      </top>
      <bottom style="thick">
        <color rgb="FFFF0000"/>
      </bottom>
      <diagonal/>
    </border>
    <border>
      <left style="thick">
        <color rgb="FF0000FF"/>
      </left>
      <right style="thin">
        <color indexed="64"/>
      </right>
      <top style="thick">
        <color rgb="FF0000FF"/>
      </top>
      <bottom style="thin">
        <color indexed="64"/>
      </bottom>
      <diagonal/>
    </border>
    <border>
      <left style="thin">
        <color indexed="64"/>
      </left>
      <right style="thick">
        <color rgb="FF0000FF"/>
      </right>
      <top style="thick">
        <color rgb="FF0000FF"/>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bottom/>
      <diagonal/>
    </border>
    <border>
      <left style="thin">
        <color indexed="64"/>
      </left>
      <right style="thin">
        <color indexed="64"/>
      </right>
      <top style="thick">
        <color rgb="FFFF0000"/>
      </top>
      <bottom/>
      <diagonal/>
    </border>
    <border>
      <left style="thin">
        <color indexed="64"/>
      </left>
      <right style="thin">
        <color indexed="64"/>
      </right>
      <top/>
      <bottom style="thick">
        <color rgb="FFFF0000"/>
      </bottom>
      <diagonal/>
    </border>
    <border>
      <left style="thick">
        <color rgb="FFFF0000"/>
      </left>
      <right style="thick">
        <color rgb="FFFF0000"/>
      </right>
      <top style="thin">
        <color theme="1"/>
      </top>
      <bottom/>
      <diagonal/>
    </border>
    <border>
      <left style="thick">
        <color rgb="FFFF0000"/>
      </left>
      <right style="thick">
        <color rgb="FFFF0000"/>
      </right>
      <top/>
      <bottom style="thick">
        <color rgb="FFFF0000"/>
      </bottom>
      <diagonal/>
    </border>
    <border>
      <left style="thick">
        <color rgb="FFFF0000"/>
      </left>
      <right/>
      <top/>
      <bottom/>
      <diagonal/>
    </border>
    <border>
      <left style="thin">
        <color indexed="64"/>
      </left>
      <right style="thick">
        <color rgb="FFFF0000"/>
      </right>
      <top style="thin">
        <color indexed="64"/>
      </top>
      <bottom/>
      <diagonal/>
    </border>
    <border>
      <left style="thin">
        <color indexed="64"/>
      </left>
      <right style="thick">
        <color rgb="FFFF0000"/>
      </right>
      <top/>
      <bottom style="thin">
        <color indexed="64"/>
      </bottom>
      <diagonal/>
    </border>
    <border>
      <left style="thick">
        <color rgb="FFFF0000"/>
      </left>
      <right/>
      <top/>
      <bottom style="thick">
        <color rgb="FFFF0000"/>
      </bottom>
      <diagonal/>
    </border>
    <border>
      <left/>
      <right style="thick">
        <color rgb="FFFF0000"/>
      </right>
      <top/>
      <bottom style="thick">
        <color rgb="FFFF0000"/>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ck">
        <color rgb="FFFF0000"/>
      </left>
      <right style="thick">
        <color rgb="FFFF0000"/>
      </right>
      <top style="thin">
        <color indexed="64"/>
      </top>
      <bottom style="thin">
        <color theme="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ck">
        <color rgb="FF0000FF"/>
      </right>
      <top style="medium">
        <color indexed="64"/>
      </top>
      <bottom style="thin">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ck">
        <color rgb="FF0000FF"/>
      </left>
      <right/>
      <top style="thin">
        <color indexed="64"/>
      </top>
      <bottom style="thin">
        <color indexed="64"/>
      </bottom>
      <diagonal/>
    </border>
    <border>
      <left style="thick">
        <color rgb="FF0000FF"/>
      </left>
      <right/>
      <top style="thin">
        <color indexed="64"/>
      </top>
      <bottom style="thick">
        <color rgb="FF0000FF"/>
      </bottom>
      <diagonal/>
    </border>
    <border>
      <left/>
      <right/>
      <top style="thin">
        <color indexed="64"/>
      </top>
      <bottom style="thick">
        <color rgb="FF0000FF"/>
      </bottom>
      <diagonal/>
    </border>
    <border>
      <left/>
      <right style="thick">
        <color rgb="FF0000FF"/>
      </right>
      <top style="thin">
        <color indexed="64"/>
      </top>
      <bottom style="thick">
        <color rgb="FF0000FF"/>
      </bottom>
      <diagonal/>
    </border>
    <border>
      <left style="thick">
        <color rgb="FF0000FF"/>
      </left>
      <right style="thick">
        <color rgb="FF0000FF"/>
      </right>
      <top/>
      <bottom style="thin">
        <color indexed="64"/>
      </bottom>
      <diagonal/>
    </border>
  </borders>
  <cellStyleXfs count="56">
    <xf numFmtId="0" fontId="0" fillId="0" borderId="0">
      <alignment vertical="center"/>
    </xf>
    <xf numFmtId="9" fontId="12" fillId="0" borderId="0" applyFont="0" applyFill="0" applyBorder="0" applyAlignment="0" applyProtection="0"/>
    <xf numFmtId="9" fontId="12" fillId="0" borderId="0" applyFont="0" applyFill="0" applyBorder="0" applyAlignment="0" applyProtection="0">
      <alignment vertical="center"/>
    </xf>
    <xf numFmtId="38" fontId="16" fillId="0" borderId="0" applyFont="0" applyFill="0" applyBorder="0" applyAlignment="0" applyProtection="0"/>
    <xf numFmtId="38" fontId="12" fillId="0" borderId="0" applyFont="0" applyFill="0" applyBorder="0" applyAlignment="0" applyProtection="0"/>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16" fillId="0" borderId="0" applyFont="0" applyFill="0" applyBorder="0" applyAlignment="0" applyProtection="0">
      <alignment vertical="center"/>
    </xf>
    <xf numFmtId="38" fontId="17" fillId="0" borderId="0" applyFont="0" applyFill="0" applyBorder="0" applyAlignment="0" applyProtection="0">
      <alignment vertical="center"/>
    </xf>
    <xf numFmtId="6" fontId="16" fillId="0" borderId="0" applyFon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12" fillId="0" borderId="0"/>
    <xf numFmtId="0" fontId="12" fillId="0" borderId="0"/>
    <xf numFmtId="0" fontId="18" fillId="0" borderId="0"/>
    <xf numFmtId="0" fontId="18" fillId="0" borderId="0"/>
    <xf numFmtId="0" fontId="12" fillId="0" borderId="0"/>
    <xf numFmtId="0" fontId="16" fillId="0" borderId="0"/>
    <xf numFmtId="0" fontId="18" fillId="0" borderId="0"/>
    <xf numFmtId="0" fontId="16" fillId="0" borderId="0">
      <alignment vertical="center"/>
    </xf>
    <xf numFmtId="0" fontId="33" fillId="0" borderId="0">
      <alignment vertical="center"/>
    </xf>
    <xf numFmtId="0" fontId="17"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38" fontId="10" fillId="0" borderId="0" applyFont="0" applyFill="0" applyBorder="0" applyAlignment="0" applyProtection="0">
      <alignment vertical="center"/>
    </xf>
    <xf numFmtId="0" fontId="10" fillId="0" borderId="0">
      <alignment vertical="center"/>
    </xf>
    <xf numFmtId="38" fontId="9" fillId="0" borderId="0" applyFont="0" applyFill="0" applyBorder="0" applyAlignment="0" applyProtection="0">
      <alignment vertical="center"/>
    </xf>
    <xf numFmtId="0" fontId="9" fillId="0" borderId="0">
      <alignment vertical="center"/>
    </xf>
    <xf numFmtId="38" fontId="8" fillId="0" borderId="0" applyFont="0" applyFill="0" applyBorder="0" applyAlignment="0" applyProtection="0">
      <alignment vertical="center"/>
    </xf>
    <xf numFmtId="0" fontId="8" fillId="0" borderId="0">
      <alignment vertical="center"/>
    </xf>
    <xf numFmtId="38" fontId="7" fillId="0" borderId="0" applyFont="0" applyFill="0" applyBorder="0" applyAlignment="0" applyProtection="0">
      <alignment vertical="center"/>
    </xf>
    <xf numFmtId="0" fontId="7" fillId="0" borderId="0">
      <alignment vertical="center"/>
    </xf>
    <xf numFmtId="38" fontId="6" fillId="0" borderId="0" applyFont="0" applyFill="0" applyBorder="0" applyAlignment="0" applyProtection="0">
      <alignment vertical="center"/>
    </xf>
    <xf numFmtId="0" fontId="6" fillId="0" borderId="0">
      <alignment vertical="center"/>
    </xf>
    <xf numFmtId="38" fontId="5" fillId="0" borderId="0" applyFont="0" applyFill="0" applyBorder="0" applyAlignment="0" applyProtection="0">
      <alignment vertical="center"/>
    </xf>
    <xf numFmtId="0" fontId="5" fillId="0" borderId="0">
      <alignment vertical="center"/>
    </xf>
    <xf numFmtId="38" fontId="33" fillId="0" borderId="0" applyFont="0" applyFill="0" applyBorder="0" applyAlignment="0" applyProtection="0">
      <alignment vertical="center"/>
    </xf>
    <xf numFmtId="0" fontId="2" fillId="0" borderId="0">
      <alignment vertical="center"/>
    </xf>
  </cellStyleXfs>
  <cellXfs count="822">
    <xf numFmtId="0" fontId="0" fillId="0" borderId="0" xfId="0">
      <alignment vertical="center"/>
    </xf>
    <xf numFmtId="0" fontId="21" fillId="0" borderId="0" xfId="26" applyFont="1" applyAlignment="1">
      <alignment vertical="center"/>
    </xf>
    <xf numFmtId="181" fontId="22" fillId="0" borderId="0" xfId="26" applyNumberFormat="1" applyFont="1" applyBorder="1" applyAlignment="1">
      <alignment horizontal="center"/>
    </xf>
    <xf numFmtId="0" fontId="14" fillId="0" borderId="0" xfId="26" applyFont="1" applyFill="1"/>
    <xf numFmtId="0" fontId="14" fillId="0" borderId="0" xfId="26" applyFont="1" applyFill="1" applyAlignment="1"/>
    <xf numFmtId="0" fontId="15" fillId="0" borderId="0" xfId="26" applyFont="1"/>
    <xf numFmtId="0" fontId="14" fillId="3" borderId="0" xfId="26" applyFont="1" applyFill="1"/>
    <xf numFmtId="0" fontId="20" fillId="0" borderId="0" xfId="26" applyFont="1" applyFill="1" applyAlignment="1"/>
    <xf numFmtId="0" fontId="14" fillId="0" borderId="0" xfId="26" applyFont="1" applyAlignment="1">
      <alignment horizontal="left"/>
    </xf>
    <xf numFmtId="0" fontId="14" fillId="0" borderId="0" xfId="26" applyFont="1" applyAlignment="1">
      <alignment vertical="top" wrapText="1"/>
    </xf>
    <xf numFmtId="0" fontId="14" fillId="0" borderId="0" xfId="26" applyFont="1" applyFill="1" applyAlignment="1">
      <alignment vertical="center"/>
    </xf>
    <xf numFmtId="0" fontId="14" fillId="3" borderId="0" xfId="26" applyFont="1" applyFill="1" applyAlignment="1">
      <alignment vertical="center"/>
    </xf>
    <xf numFmtId="0" fontId="14" fillId="0" borderId="0" xfId="26" applyFont="1" applyAlignment="1"/>
    <xf numFmtId="182" fontId="14" fillId="0" borderId="0" xfId="26" applyNumberFormat="1" applyFont="1"/>
    <xf numFmtId="0" fontId="14" fillId="0" borderId="0" xfId="26" applyFont="1" applyBorder="1" applyAlignment="1"/>
    <xf numFmtId="182" fontId="14" fillId="0" borderId="0" xfId="26" applyNumberFormat="1" applyFont="1" applyBorder="1" applyAlignment="1">
      <alignment horizontal="left" vertical="center"/>
    </xf>
    <xf numFmtId="182" fontId="14" fillId="0" borderId="0" xfId="26" applyNumberFormat="1" applyFont="1" applyBorder="1" applyAlignment="1">
      <alignment horizontal="center" vertical="center"/>
    </xf>
    <xf numFmtId="0" fontId="15" fillId="0" borderId="0" xfId="26" applyFont="1" applyBorder="1" applyAlignment="1">
      <alignment horizontal="center" shrinkToFit="1"/>
    </xf>
    <xf numFmtId="0" fontId="14" fillId="0" borderId="14" xfId="26" applyFont="1" applyBorder="1"/>
    <xf numFmtId="0" fontId="14" fillId="0" borderId="15" xfId="26" applyFont="1" applyBorder="1"/>
    <xf numFmtId="0" fontId="14" fillId="0" borderId="16" xfId="26" applyFont="1" applyBorder="1"/>
    <xf numFmtId="0" fontId="14" fillId="0" borderId="17" xfId="26" applyFont="1" applyBorder="1"/>
    <xf numFmtId="0" fontId="14" fillId="0" borderId="18" xfId="26" applyFont="1" applyBorder="1"/>
    <xf numFmtId="0" fontId="14" fillId="0" borderId="19" xfId="26" applyFont="1" applyBorder="1"/>
    <xf numFmtId="0" fontId="14" fillId="0" borderId="5" xfId="26" applyFont="1" applyBorder="1"/>
    <xf numFmtId="0" fontId="14" fillId="0" borderId="20" xfId="26" applyFont="1" applyBorder="1"/>
    <xf numFmtId="0" fontId="14" fillId="0" borderId="21" xfId="26" applyFont="1" applyBorder="1"/>
    <xf numFmtId="0" fontId="14" fillId="0" borderId="22" xfId="26" applyFont="1" applyBorder="1"/>
    <xf numFmtId="0" fontId="14" fillId="0" borderId="23" xfId="26" applyFont="1" applyBorder="1"/>
    <xf numFmtId="0" fontId="14" fillId="0" borderId="0" xfId="26" applyFont="1" applyBorder="1" applyAlignment="1">
      <alignment horizontal="distributed"/>
    </xf>
    <xf numFmtId="0" fontId="15" fillId="0" borderId="0" xfId="26" applyFont="1" applyAlignment="1">
      <alignment vertical="top"/>
    </xf>
    <xf numFmtId="0" fontId="14" fillId="0" borderId="24" xfId="26" applyFont="1" applyBorder="1"/>
    <xf numFmtId="0" fontId="14" fillId="0" borderId="25" xfId="26" applyFont="1" applyBorder="1"/>
    <xf numFmtId="0" fontId="14" fillId="0" borderId="26" xfId="26" applyFont="1" applyBorder="1"/>
    <xf numFmtId="0" fontId="14" fillId="0" borderId="27" xfId="26" applyFont="1" applyBorder="1"/>
    <xf numFmtId="0" fontId="14" fillId="0" borderId="28" xfId="26" applyFont="1" applyBorder="1"/>
    <xf numFmtId="0" fontId="14" fillId="0" borderId="29" xfId="26" applyFont="1" applyBorder="1"/>
    <xf numFmtId="0" fontId="14" fillId="0" borderId="30" xfId="26" applyFont="1" applyBorder="1"/>
    <xf numFmtId="0" fontId="14" fillId="0" borderId="31" xfId="26" applyFont="1" applyBorder="1"/>
    <xf numFmtId="0" fontId="29" fillId="0" borderId="0" xfId="26" applyFont="1" applyAlignment="1">
      <alignment vertical="center"/>
    </xf>
    <xf numFmtId="0" fontId="14" fillId="0" borderId="0" xfId="26" applyFont="1" applyAlignment="1">
      <alignment horizontal="right"/>
    </xf>
    <xf numFmtId="3" fontId="32" fillId="0" borderId="11" xfId="36" applyNumberFormat="1" applyFont="1" applyFill="1" applyBorder="1">
      <alignment vertical="center"/>
    </xf>
    <xf numFmtId="3" fontId="32" fillId="0" borderId="32" xfId="36" applyNumberFormat="1" applyFont="1" applyBorder="1">
      <alignment vertical="center"/>
    </xf>
    <xf numFmtId="3" fontId="32" fillId="0" borderId="11" xfId="36" applyNumberFormat="1" applyFont="1" applyBorder="1">
      <alignment vertical="center"/>
    </xf>
    <xf numFmtId="3" fontId="14" fillId="0" borderId="11" xfId="36" applyNumberFormat="1" applyFont="1" applyBorder="1">
      <alignment vertical="center"/>
    </xf>
    <xf numFmtId="0" fontId="32" fillId="0" borderId="11" xfId="36" applyFont="1" applyBorder="1">
      <alignment vertical="center"/>
    </xf>
    <xf numFmtId="0" fontId="32" fillId="0" borderId="9" xfId="36" applyFont="1" applyBorder="1">
      <alignment vertical="center"/>
    </xf>
    <xf numFmtId="182" fontId="33" fillId="0" borderId="0" xfId="19" applyNumberFormat="1" applyFill="1">
      <alignment vertical="center"/>
    </xf>
    <xf numFmtId="0" fontId="33" fillId="0" borderId="0" xfId="19" applyFill="1" applyAlignment="1">
      <alignment vertical="center"/>
    </xf>
    <xf numFmtId="0" fontId="14" fillId="0" borderId="0" xfId="22" applyFont="1"/>
    <xf numFmtId="0" fontId="35" fillId="0" borderId="0" xfId="22" applyFont="1"/>
    <xf numFmtId="0" fontId="33" fillId="0" borderId="0" xfId="19" applyFont="1" applyFill="1">
      <alignment vertical="center"/>
    </xf>
    <xf numFmtId="0" fontId="35" fillId="0" borderId="0" xfId="22" applyFont="1" applyFill="1"/>
    <xf numFmtId="0" fontId="32" fillId="0" borderId="11" xfId="36" applyFont="1" applyFill="1" applyBorder="1">
      <alignment vertical="center"/>
    </xf>
    <xf numFmtId="0" fontId="14" fillId="0" borderId="7" xfId="26" applyFont="1" applyFill="1" applyBorder="1" applyAlignment="1">
      <alignment vertical="center"/>
    </xf>
    <xf numFmtId="0" fontId="14" fillId="0" borderId="10" xfId="26" applyFont="1" applyFill="1" applyBorder="1" applyAlignment="1">
      <alignment vertical="center"/>
    </xf>
    <xf numFmtId="0" fontId="14" fillId="0" borderId="0" xfId="26" applyFont="1" applyFill="1" applyBorder="1" applyAlignment="1">
      <alignment vertical="center"/>
    </xf>
    <xf numFmtId="0" fontId="14" fillId="0" borderId="3" xfId="26" applyFont="1" applyFill="1" applyBorder="1" applyAlignment="1">
      <alignment vertical="center"/>
    </xf>
    <xf numFmtId="0" fontId="14" fillId="0" borderId="5" xfId="26" applyFont="1" applyFill="1" applyBorder="1" applyAlignment="1">
      <alignment vertical="center" wrapText="1"/>
    </xf>
    <xf numFmtId="0" fontId="14" fillId="0" borderId="5" xfId="26" quotePrefix="1" applyFont="1" applyFill="1" applyBorder="1" applyAlignment="1">
      <alignment vertical="center" wrapText="1"/>
    </xf>
    <xf numFmtId="0" fontId="14" fillId="0" borderId="0" xfId="26" applyFont="1" applyFill="1" applyAlignment="1">
      <alignment horizontal="center" vertical="center"/>
    </xf>
    <xf numFmtId="0" fontId="14" fillId="0" borderId="0" xfId="26" applyFont="1" applyFill="1" applyAlignment="1">
      <alignment horizontal="distributed" vertical="center"/>
    </xf>
    <xf numFmtId="0" fontId="14" fillId="0" borderId="0" xfId="26" applyFont="1" applyFill="1" applyAlignment="1">
      <alignment horizontal="right" vertical="center"/>
    </xf>
    <xf numFmtId="0" fontId="15" fillId="0" borderId="0" xfId="26" applyFont="1" applyFill="1" applyAlignment="1">
      <alignment vertical="center"/>
    </xf>
    <xf numFmtId="0" fontId="14" fillId="0" borderId="6" xfId="26" applyFont="1" applyFill="1" applyBorder="1" applyAlignment="1">
      <alignment horizontal="center" vertical="center"/>
    </xf>
    <xf numFmtId="0" fontId="14" fillId="0" borderId="6" xfId="26" applyFont="1" applyFill="1" applyBorder="1" applyAlignment="1">
      <alignment horizontal="distributed" vertical="center"/>
    </xf>
    <xf numFmtId="0" fontId="14" fillId="0" borderId="6" xfId="26" applyFont="1" applyFill="1" applyBorder="1" applyAlignment="1">
      <alignment horizontal="right" vertical="center"/>
    </xf>
    <xf numFmtId="0" fontId="14" fillId="0" borderId="6" xfId="26" applyFont="1" applyFill="1" applyBorder="1" applyAlignment="1">
      <alignment vertical="center"/>
    </xf>
    <xf numFmtId="0" fontId="15" fillId="0" borderId="6" xfId="26" applyFont="1" applyFill="1" applyBorder="1" applyAlignment="1">
      <alignment vertical="center"/>
    </xf>
    <xf numFmtId="0" fontId="14" fillId="0" borderId="5" xfId="26" applyFont="1" applyFill="1" applyBorder="1" applyAlignment="1">
      <alignment vertical="center"/>
    </xf>
    <xf numFmtId="0" fontId="14" fillId="0" borderId="11" xfId="26" applyFont="1" applyFill="1" applyBorder="1" applyAlignment="1">
      <alignment vertical="center" wrapText="1"/>
    </xf>
    <xf numFmtId="0" fontId="14" fillId="0" borderId="12" xfId="26" applyFont="1" applyFill="1" applyBorder="1" applyAlignment="1">
      <alignment vertical="center" wrapText="1"/>
    </xf>
    <xf numFmtId="0" fontId="15" fillId="0" borderId="9" xfId="26" applyFont="1" applyFill="1" applyBorder="1" applyAlignment="1">
      <alignment vertical="center"/>
    </xf>
    <xf numFmtId="0" fontId="15" fillId="0" borderId="0" xfId="26" applyFont="1" applyFill="1" applyAlignment="1">
      <alignment horizontal="center" vertical="center"/>
    </xf>
    <xf numFmtId="0" fontId="15" fillId="0" borderId="0" xfId="26" applyFont="1" applyFill="1" applyBorder="1" applyAlignment="1">
      <alignment vertical="center"/>
    </xf>
    <xf numFmtId="0" fontId="14" fillId="0" borderId="0" xfId="26" applyFont="1" applyFill="1" applyBorder="1" applyAlignment="1">
      <alignment vertical="center" wrapText="1"/>
    </xf>
    <xf numFmtId="179" fontId="14" fillId="0" borderId="0" xfId="26" applyNumberFormat="1" applyFont="1" applyFill="1" applyBorder="1" applyAlignment="1">
      <alignment horizontal="center" vertical="center" wrapText="1"/>
    </xf>
    <xf numFmtId="0" fontId="0" fillId="3" borderId="0" xfId="19" applyFont="1" applyFill="1">
      <alignment vertical="center"/>
    </xf>
    <xf numFmtId="0" fontId="14" fillId="0" borderId="0" xfId="0" applyFont="1" applyFill="1" applyAlignment="1"/>
    <xf numFmtId="0" fontId="25" fillId="0" borderId="0" xfId="26" applyFont="1" applyFill="1" applyAlignment="1">
      <alignment horizontal="center"/>
    </xf>
    <xf numFmtId="0" fontId="14" fillId="0" borderId="0" xfId="22" applyFont="1"/>
    <xf numFmtId="0" fontId="33" fillId="0" borderId="0" xfId="19" applyFill="1">
      <alignment vertical="center"/>
    </xf>
    <xf numFmtId="0" fontId="0" fillId="0" borderId="0" xfId="19" applyFont="1" applyFill="1" applyAlignment="1">
      <alignment vertical="center"/>
    </xf>
    <xf numFmtId="9" fontId="33" fillId="0" borderId="0" xfId="19" applyNumberFormat="1" applyFont="1" applyFill="1" applyAlignment="1">
      <alignment horizontal="center" vertical="center"/>
    </xf>
    <xf numFmtId="0" fontId="33" fillId="0" borderId="0" xfId="19" applyNumberFormat="1" applyFill="1">
      <alignment vertical="center"/>
    </xf>
    <xf numFmtId="0" fontId="0" fillId="0" borderId="0" xfId="19" applyNumberFormat="1" applyFont="1" applyFill="1" applyAlignment="1">
      <alignment horizontal="right" vertical="center"/>
    </xf>
    <xf numFmtId="0" fontId="14" fillId="0" borderId="7" xfId="26" applyFont="1" applyFill="1" applyBorder="1" applyAlignment="1">
      <alignment vertical="center" wrapText="1"/>
    </xf>
    <xf numFmtId="176" fontId="14" fillId="0" borderId="0" xfId="26" applyNumberFormat="1" applyFont="1" applyFill="1" applyAlignment="1">
      <alignment vertical="center"/>
    </xf>
    <xf numFmtId="3" fontId="32" fillId="0" borderId="32" xfId="36" applyNumberFormat="1" applyFont="1" applyFill="1" applyBorder="1">
      <alignment vertical="center"/>
    </xf>
    <xf numFmtId="0" fontId="14" fillId="0" borderId="0" xfId="22" applyFont="1"/>
    <xf numFmtId="0" fontId="40" fillId="3" borderId="0" xfId="19" applyFont="1" applyFill="1">
      <alignment vertical="center"/>
    </xf>
    <xf numFmtId="0" fontId="41" fillId="3" borderId="0" xfId="19" applyFont="1" applyFill="1">
      <alignment vertical="center"/>
    </xf>
    <xf numFmtId="0" fontId="14" fillId="0" borderId="62" xfId="26" applyFont="1" applyBorder="1"/>
    <xf numFmtId="0" fontId="14" fillId="0" borderId="109" xfId="26" applyFont="1" applyBorder="1"/>
    <xf numFmtId="176" fontId="38" fillId="0" borderId="0" xfId="26" applyNumberFormat="1" applyFont="1" applyFill="1" applyBorder="1" applyAlignment="1">
      <alignment vertical="center"/>
    </xf>
    <xf numFmtId="176" fontId="14" fillId="0" borderId="0" xfId="26" applyNumberFormat="1" applyFont="1" applyFill="1" applyBorder="1" applyAlignment="1">
      <alignment vertical="center"/>
    </xf>
    <xf numFmtId="0" fontId="15" fillId="0" borderId="8" xfId="26" applyFont="1" applyFill="1" applyBorder="1" applyAlignment="1">
      <alignment vertical="center"/>
    </xf>
    <xf numFmtId="0" fontId="15" fillId="0" borderId="1" xfId="26" applyFont="1" applyFill="1" applyBorder="1" applyAlignment="1">
      <alignment vertical="center"/>
    </xf>
    <xf numFmtId="0" fontId="15" fillId="0" borderId="1" xfId="26" applyFont="1" applyFill="1" applyBorder="1" applyAlignment="1">
      <alignment vertical="center" wrapText="1"/>
    </xf>
    <xf numFmtId="178" fontId="14" fillId="0" borderId="5" xfId="26" applyNumberFormat="1" applyFont="1" applyFill="1" applyBorder="1" applyAlignment="1">
      <alignment vertical="center"/>
    </xf>
    <xf numFmtId="0" fontId="14" fillId="0" borderId="5" xfId="26" applyFont="1" applyFill="1" applyBorder="1" applyAlignment="1">
      <alignment horizontal="left" vertical="center"/>
    </xf>
    <xf numFmtId="0" fontId="14" fillId="0" borderId="13" xfId="26" applyFont="1" applyFill="1" applyBorder="1" applyAlignment="1">
      <alignment vertical="center"/>
    </xf>
    <xf numFmtId="176" fontId="15" fillId="0" borderId="0" xfId="26" applyNumberFormat="1" applyFont="1" applyFill="1" applyAlignment="1">
      <alignment vertical="center"/>
    </xf>
    <xf numFmtId="0" fontId="35" fillId="3" borderId="0" xfId="22" applyFont="1" applyFill="1"/>
    <xf numFmtId="0" fontId="35" fillId="3" borderId="0" xfId="19" applyFont="1" applyFill="1">
      <alignment vertical="center"/>
    </xf>
    <xf numFmtId="0" fontId="35" fillId="0" borderId="0" xfId="19" applyFont="1" applyFill="1">
      <alignment vertical="center"/>
    </xf>
    <xf numFmtId="0" fontId="35" fillId="0" borderId="0" xfId="0" applyFont="1" applyAlignment="1">
      <alignment wrapText="1"/>
    </xf>
    <xf numFmtId="0" fontId="14" fillId="0" borderId="0" xfId="26" applyFont="1" applyBorder="1"/>
    <xf numFmtId="0" fontId="25" fillId="0" borderId="0" xfId="26" applyFont="1" applyAlignment="1">
      <alignment horizontal="center"/>
    </xf>
    <xf numFmtId="0" fontId="14" fillId="0" borderId="0" xfId="0" applyFont="1" applyFill="1" applyAlignment="1">
      <alignment horizontal="left" vertical="top" wrapText="1"/>
    </xf>
    <xf numFmtId="0" fontId="14" fillId="0" borderId="0" xfId="26" applyFont="1"/>
    <xf numFmtId="0" fontId="23" fillId="0" borderId="0" xfId="26" applyFont="1" applyBorder="1" applyAlignment="1">
      <alignment horizontal="left"/>
    </xf>
    <xf numFmtId="3" fontId="32" fillId="0" borderId="33" xfId="36" applyNumberFormat="1" applyFont="1" applyBorder="1" applyAlignment="1">
      <alignment horizontal="left" vertical="center"/>
    </xf>
    <xf numFmtId="0" fontId="35" fillId="0" borderId="30" xfId="26" applyFont="1" applyBorder="1"/>
    <xf numFmtId="182" fontId="15" fillId="0" borderId="0" xfId="37" applyNumberFormat="1" applyFont="1" applyFill="1" applyBorder="1" applyAlignment="1">
      <alignment horizontal="center" vertical="center"/>
    </xf>
    <xf numFmtId="0" fontId="42" fillId="0" borderId="0" xfId="26" applyFont="1" applyFill="1" applyBorder="1" applyAlignment="1">
      <alignment vertical="center"/>
    </xf>
    <xf numFmtId="0" fontId="15" fillId="0" borderId="0" xfId="14" applyFont="1">
      <alignment vertical="center"/>
    </xf>
    <xf numFmtId="182" fontId="15" fillId="0" borderId="0" xfId="37" applyNumberFormat="1" applyFont="1" applyFill="1" applyBorder="1" applyAlignment="1" applyProtection="1">
      <alignment horizontal="center" vertical="center"/>
      <protection locked="0"/>
    </xf>
    <xf numFmtId="0" fontId="43" fillId="0" borderId="0" xfId="26" applyFont="1"/>
    <xf numFmtId="0" fontId="43" fillId="0" borderId="0" xfId="26" applyFont="1" applyFill="1"/>
    <xf numFmtId="0" fontId="14" fillId="0" borderId="0" xfId="0" applyFont="1" applyAlignment="1"/>
    <xf numFmtId="0" fontId="35" fillId="0" borderId="0" xfId="0" applyFont="1" applyAlignment="1">
      <alignment vertical="top"/>
    </xf>
    <xf numFmtId="0" fontId="35" fillId="0" borderId="0" xfId="0" applyFont="1" applyAlignment="1">
      <alignment vertical="top" wrapText="1"/>
    </xf>
    <xf numFmtId="0" fontId="15" fillId="0" borderId="0" xfId="0" applyFont="1" applyAlignment="1"/>
    <xf numFmtId="0" fontId="12" fillId="0" borderId="0" xfId="0" applyFont="1" applyAlignment="1">
      <alignment wrapText="1"/>
    </xf>
    <xf numFmtId="0" fontId="12" fillId="0" borderId="0" xfId="0" applyFont="1" applyAlignment="1">
      <alignment horizontal="left" vertical="top" wrapText="1"/>
    </xf>
    <xf numFmtId="0" fontId="14" fillId="0" borderId="0" xfId="0" applyFont="1" applyFill="1" applyAlignment="1">
      <alignment vertical="top" wrapText="1"/>
    </xf>
    <xf numFmtId="0" fontId="32" fillId="0" borderId="0" xfId="36" applyFont="1">
      <alignment vertical="center"/>
    </xf>
    <xf numFmtId="0" fontId="32" fillId="0" borderId="0" xfId="36" applyFont="1" applyAlignment="1">
      <alignment horizontal="right" vertical="center"/>
    </xf>
    <xf numFmtId="0" fontId="32" fillId="0" borderId="0" xfId="36" applyFont="1" applyBorder="1" applyAlignment="1">
      <alignment horizontal="center" vertical="center"/>
    </xf>
    <xf numFmtId="0" fontId="44" fillId="0" borderId="0" xfId="36" applyFont="1" applyBorder="1" applyAlignment="1">
      <alignment horizontal="center" vertical="center"/>
    </xf>
    <xf numFmtId="0" fontId="44" fillId="0" borderId="37" xfId="36" applyFont="1" applyBorder="1" applyAlignment="1">
      <alignment horizontal="center" vertical="center"/>
    </xf>
    <xf numFmtId="0" fontId="44" fillId="0" borderId="8" xfId="36" applyFont="1" applyBorder="1" applyAlignment="1">
      <alignment horizontal="center" vertical="center"/>
    </xf>
    <xf numFmtId="0" fontId="32" fillId="0" borderId="0" xfId="36" applyFont="1" applyFill="1" applyBorder="1">
      <alignment vertical="center"/>
    </xf>
    <xf numFmtId="0" fontId="32" fillId="0" borderId="0" xfId="36" applyFont="1" applyBorder="1" applyAlignment="1">
      <alignment vertical="center" wrapText="1"/>
    </xf>
    <xf numFmtId="0" fontId="32" fillId="0" borderId="33" xfId="36" applyFont="1" applyBorder="1" applyAlignment="1">
      <alignment vertical="center" wrapText="1"/>
    </xf>
    <xf numFmtId="0" fontId="32" fillId="6" borderId="70" xfId="36" applyFont="1" applyFill="1" applyBorder="1" applyAlignment="1">
      <alignment horizontal="right" vertical="center"/>
    </xf>
    <xf numFmtId="0" fontId="32" fillId="0" borderId="13" xfId="36" applyNumberFormat="1" applyFont="1" applyBorder="1">
      <alignment vertical="center"/>
    </xf>
    <xf numFmtId="0" fontId="32" fillId="0" borderId="0" xfId="36" applyFont="1" applyFill="1" applyBorder="1" applyAlignment="1">
      <alignment vertical="center"/>
    </xf>
    <xf numFmtId="182" fontId="32" fillId="7" borderId="69" xfId="36" applyNumberFormat="1" applyFont="1" applyFill="1" applyBorder="1">
      <alignment vertical="center"/>
    </xf>
    <xf numFmtId="0" fontId="32" fillId="0" borderId="11" xfId="36" applyFont="1" applyBorder="1" applyAlignment="1">
      <alignment vertical="center" wrapText="1"/>
    </xf>
    <xf numFmtId="9" fontId="32" fillId="0" borderId="65" xfId="36" applyNumberFormat="1" applyFont="1" applyFill="1" applyBorder="1">
      <alignment vertical="center"/>
    </xf>
    <xf numFmtId="0" fontId="32" fillId="0" borderId="12" xfId="36" applyNumberFormat="1" applyFont="1" applyBorder="1">
      <alignment vertical="center"/>
    </xf>
    <xf numFmtId="0" fontId="32" fillId="0" borderId="0" xfId="36" applyNumberFormat="1" applyFont="1" applyFill="1" applyBorder="1" applyAlignment="1">
      <alignment horizontal="center" vertical="center"/>
    </xf>
    <xf numFmtId="0" fontId="32" fillId="0" borderId="0" xfId="36" applyFont="1" applyFill="1" applyBorder="1" applyAlignment="1">
      <alignment horizontal="center" vertical="center"/>
    </xf>
    <xf numFmtId="3" fontId="32" fillId="0" borderId="0" xfId="36" quotePrefix="1" applyNumberFormat="1" applyFont="1" applyFill="1" applyBorder="1" applyAlignment="1">
      <alignment horizontal="center" vertical="center"/>
    </xf>
    <xf numFmtId="3" fontId="32" fillId="0" borderId="0" xfId="36" applyNumberFormat="1" applyFont="1" applyFill="1" applyBorder="1" applyAlignment="1">
      <alignment horizontal="center" vertical="center"/>
    </xf>
    <xf numFmtId="0" fontId="14" fillId="0" borderId="11" xfId="36" applyFont="1" applyBorder="1" applyAlignment="1">
      <alignment vertical="center" wrapText="1"/>
    </xf>
    <xf numFmtId="9" fontId="32" fillId="2" borderId="1" xfId="36" applyNumberFormat="1" applyFont="1" applyFill="1" applyBorder="1">
      <alignment vertical="center"/>
    </xf>
    <xf numFmtId="0" fontId="32" fillId="0" borderId="0" xfId="36" applyFont="1" applyFill="1">
      <alignment vertical="center"/>
    </xf>
    <xf numFmtId="3" fontId="32" fillId="0" borderId="0" xfId="36" applyNumberFormat="1" applyFont="1" applyBorder="1">
      <alignment vertical="center"/>
    </xf>
    <xf numFmtId="182" fontId="32" fillId="7" borderId="68" xfId="36" applyNumberFormat="1" applyFont="1" applyFill="1" applyBorder="1">
      <alignment vertical="center"/>
    </xf>
    <xf numFmtId="0" fontId="32" fillId="0" borderId="12" xfId="36" applyFont="1" applyBorder="1">
      <alignment vertical="center"/>
    </xf>
    <xf numFmtId="188" fontId="32" fillId="0" borderId="0" xfId="36" applyNumberFormat="1" applyFont="1" applyFill="1" applyBorder="1" applyAlignment="1">
      <alignment vertical="center"/>
    </xf>
    <xf numFmtId="182" fontId="32" fillId="0" borderId="0" xfId="36" applyNumberFormat="1" applyFont="1" applyFill="1" applyBorder="1" applyAlignment="1">
      <alignment horizontal="right" vertical="center"/>
    </xf>
    <xf numFmtId="188" fontId="32" fillId="0" borderId="0" xfId="36" applyNumberFormat="1" applyFont="1" applyFill="1" applyBorder="1" applyAlignment="1">
      <alignment horizontal="right" vertical="center"/>
    </xf>
    <xf numFmtId="183" fontId="32" fillId="0" borderId="0" xfId="36" applyNumberFormat="1" applyFont="1" applyFill="1" applyBorder="1" applyAlignment="1">
      <alignment horizontal="right" vertical="center"/>
    </xf>
    <xf numFmtId="190" fontId="32" fillId="0" borderId="0" xfId="36" applyNumberFormat="1" applyFont="1" applyFill="1" applyBorder="1" applyAlignment="1">
      <alignment horizontal="left" vertical="center"/>
    </xf>
    <xf numFmtId="182" fontId="32" fillId="7" borderId="67" xfId="36" applyNumberFormat="1" applyFont="1" applyFill="1" applyBorder="1">
      <alignment vertical="center"/>
    </xf>
    <xf numFmtId="0" fontId="32" fillId="0" borderId="0" xfId="36" applyFont="1" applyFill="1" applyBorder="1" applyAlignment="1">
      <alignment horizontal="right" vertical="center"/>
    </xf>
    <xf numFmtId="188" fontId="32" fillId="0" borderId="0" xfId="36" applyNumberFormat="1" applyFont="1" applyFill="1" applyBorder="1">
      <alignment vertical="center"/>
    </xf>
    <xf numFmtId="183" fontId="32" fillId="0" borderId="0" xfId="36" applyNumberFormat="1" applyFont="1" applyFill="1" applyBorder="1">
      <alignment vertical="center"/>
    </xf>
    <xf numFmtId="189" fontId="32" fillId="0" borderId="0" xfId="36" applyNumberFormat="1" applyFont="1" applyFill="1" applyBorder="1" applyAlignment="1">
      <alignment horizontal="left" vertical="center"/>
    </xf>
    <xf numFmtId="182" fontId="32" fillId="7" borderId="66" xfId="36" applyNumberFormat="1" applyFont="1" applyFill="1" applyBorder="1">
      <alignment vertical="center"/>
    </xf>
    <xf numFmtId="182" fontId="32" fillId="0" borderId="65" xfId="36" applyNumberFormat="1" applyFont="1" applyBorder="1">
      <alignment vertical="center"/>
    </xf>
    <xf numFmtId="3" fontId="32" fillId="0" borderId="9" xfId="36" applyNumberFormat="1" applyFont="1" applyBorder="1">
      <alignment vertical="center"/>
    </xf>
    <xf numFmtId="182" fontId="32" fillId="0" borderId="4" xfId="36" applyNumberFormat="1" applyFont="1" applyBorder="1">
      <alignment vertical="center"/>
    </xf>
    <xf numFmtId="0" fontId="32" fillId="0" borderId="9" xfId="36" applyNumberFormat="1" applyFont="1" applyBorder="1">
      <alignment vertical="center"/>
    </xf>
    <xf numFmtId="188" fontId="32" fillId="0" borderId="0" xfId="36" applyNumberFormat="1" applyFont="1" applyFill="1" applyBorder="1" applyAlignment="1">
      <alignment horizontal="center" vertical="center"/>
    </xf>
    <xf numFmtId="182" fontId="32" fillId="0" borderId="0" xfId="36" applyNumberFormat="1" applyFont="1" applyFill="1" applyBorder="1">
      <alignment vertical="center"/>
    </xf>
    <xf numFmtId="187" fontId="32" fillId="0" borderId="0" xfId="36" applyNumberFormat="1" applyFont="1" applyFill="1" applyBorder="1" applyAlignment="1">
      <alignment horizontal="left" vertical="center"/>
    </xf>
    <xf numFmtId="3" fontId="32" fillId="0" borderId="7" xfId="36" applyNumberFormat="1" applyFont="1" applyBorder="1">
      <alignment vertical="center"/>
    </xf>
    <xf numFmtId="182" fontId="32" fillId="0" borderId="0" xfId="36" applyNumberFormat="1" applyFont="1" applyBorder="1">
      <alignment vertical="center"/>
    </xf>
    <xf numFmtId="0" fontId="32" fillId="0" borderId="0" xfId="36" applyNumberFormat="1" applyFont="1" applyBorder="1">
      <alignment vertical="center"/>
    </xf>
    <xf numFmtId="3" fontId="32" fillId="0" borderId="5" xfId="36" applyNumberFormat="1" applyFont="1" applyFill="1" applyBorder="1">
      <alignment vertical="center"/>
    </xf>
    <xf numFmtId="0" fontId="32" fillId="0" borderId="0" xfId="36" applyNumberFormat="1" applyFont="1" applyFill="1" applyBorder="1">
      <alignment vertical="center"/>
    </xf>
    <xf numFmtId="3" fontId="32" fillId="0" borderId="9" xfId="36" applyNumberFormat="1" applyFont="1" applyFill="1" applyBorder="1">
      <alignment vertical="center"/>
    </xf>
    <xf numFmtId="182" fontId="32" fillId="0" borderId="9" xfId="36" applyNumberFormat="1" applyFont="1" applyFill="1" applyBorder="1">
      <alignment vertical="center"/>
    </xf>
    <xf numFmtId="0" fontId="32" fillId="0" borderId="9" xfId="36" applyNumberFormat="1" applyFont="1" applyFill="1" applyBorder="1">
      <alignment vertical="center"/>
    </xf>
    <xf numFmtId="0" fontId="14" fillId="0" borderId="0" xfId="36" applyFont="1" applyFill="1">
      <alignment vertical="center"/>
    </xf>
    <xf numFmtId="0" fontId="32" fillId="0" borderId="11" xfId="36" applyNumberFormat="1" applyFont="1" applyFill="1" applyBorder="1">
      <alignment vertical="center"/>
    </xf>
    <xf numFmtId="0" fontId="32" fillId="0" borderId="9" xfId="36" applyFont="1" applyFill="1" applyBorder="1">
      <alignment vertical="center"/>
    </xf>
    <xf numFmtId="3" fontId="32" fillId="0" borderId="0" xfId="36" applyNumberFormat="1" applyFont="1" applyFill="1" applyBorder="1">
      <alignment vertical="center"/>
    </xf>
    <xf numFmtId="0" fontId="32" fillId="0" borderId="0" xfId="36" applyNumberFormat="1" applyFont="1" applyFill="1" applyBorder="1" applyAlignment="1">
      <alignment horizontal="right" vertical="center"/>
    </xf>
    <xf numFmtId="0" fontId="16" fillId="0" borderId="0" xfId="36" applyFont="1" applyFill="1">
      <alignment vertical="center"/>
    </xf>
    <xf numFmtId="3" fontId="14" fillId="0" borderId="9" xfId="36" applyNumberFormat="1" applyFont="1" applyFill="1" applyBorder="1">
      <alignment vertical="center"/>
    </xf>
    <xf numFmtId="183" fontId="32" fillId="0" borderId="9" xfId="36" applyNumberFormat="1" applyFont="1" applyFill="1" applyBorder="1">
      <alignment vertical="center"/>
    </xf>
    <xf numFmtId="182" fontId="32" fillId="0" borderId="0" xfId="36" applyNumberFormat="1" applyFont="1" applyFill="1">
      <alignment vertical="center"/>
    </xf>
    <xf numFmtId="182" fontId="32" fillId="2" borderId="0" xfId="36" applyNumberFormat="1" applyFont="1" applyFill="1" applyBorder="1">
      <alignment vertical="center"/>
    </xf>
    <xf numFmtId="182" fontId="32" fillId="7" borderId="64" xfId="36" applyNumberFormat="1" applyFont="1" applyFill="1" applyBorder="1">
      <alignment vertical="center"/>
    </xf>
    <xf numFmtId="3" fontId="16" fillId="0" borderId="0" xfId="36" applyNumberFormat="1" applyFont="1" applyFill="1" applyBorder="1">
      <alignment vertical="center"/>
    </xf>
    <xf numFmtId="3" fontId="16" fillId="0" borderId="9" xfId="36" applyNumberFormat="1" applyFont="1" applyFill="1" applyBorder="1">
      <alignment vertical="center"/>
    </xf>
    <xf numFmtId="182" fontId="32" fillId="0" borderId="33" xfId="36" applyNumberFormat="1" applyFont="1" applyFill="1" applyBorder="1">
      <alignment vertical="center"/>
    </xf>
    <xf numFmtId="0" fontId="14" fillId="4" borderId="0" xfId="36" applyFont="1" applyFill="1">
      <alignment vertical="center"/>
    </xf>
    <xf numFmtId="0" fontId="14" fillId="0" borderId="0" xfId="36" applyFont="1">
      <alignment vertical="center"/>
    </xf>
    <xf numFmtId="182" fontId="32" fillId="0" borderId="5" xfId="36" applyNumberFormat="1" applyFont="1" applyBorder="1">
      <alignment vertical="center"/>
    </xf>
    <xf numFmtId="0" fontId="32" fillId="0" borderId="5" xfId="36" applyNumberFormat="1" applyFont="1" applyBorder="1" applyAlignment="1">
      <alignment horizontal="right" vertical="center"/>
    </xf>
    <xf numFmtId="0" fontId="32" fillId="0" borderId="0" xfId="36" applyFont="1" applyAlignment="1">
      <alignment vertical="center"/>
    </xf>
    <xf numFmtId="0" fontId="32" fillId="4" borderId="0" xfId="36" applyFont="1" applyFill="1">
      <alignment vertical="center"/>
    </xf>
    <xf numFmtId="0" fontId="44" fillId="0" borderId="1" xfId="36" applyFont="1" applyBorder="1" applyAlignment="1">
      <alignment horizontal="center" vertical="center"/>
    </xf>
    <xf numFmtId="0" fontId="44" fillId="0" borderId="38" xfId="36" applyFont="1" applyBorder="1" applyAlignment="1">
      <alignment horizontal="center" vertical="center"/>
    </xf>
    <xf numFmtId="0" fontId="44" fillId="0" borderId="37" xfId="36" applyFont="1" applyBorder="1" applyAlignment="1">
      <alignment horizontal="center" vertical="center" shrinkToFit="1"/>
    </xf>
    <xf numFmtId="3" fontId="44" fillId="0" borderId="37" xfId="36" applyNumberFormat="1" applyFont="1" applyBorder="1" applyAlignment="1">
      <alignment horizontal="center" vertical="center"/>
    </xf>
    <xf numFmtId="0" fontId="44" fillId="0" borderId="37" xfId="36" quotePrefix="1" applyFont="1" applyBorder="1" applyAlignment="1">
      <alignment horizontal="center" vertical="center"/>
    </xf>
    <xf numFmtId="0" fontId="44" fillId="0" borderId="36" xfId="36" applyFont="1" applyBorder="1">
      <alignment vertical="center"/>
    </xf>
    <xf numFmtId="0" fontId="32" fillId="0" borderId="35" xfId="36" applyFont="1" applyBorder="1">
      <alignment vertical="center"/>
    </xf>
    <xf numFmtId="0" fontId="32" fillId="0" borderId="34" xfId="36" applyFont="1" applyBorder="1">
      <alignment vertical="center"/>
    </xf>
    <xf numFmtId="0" fontId="32" fillId="0" borderId="0" xfId="36" applyFont="1" applyBorder="1" applyAlignment="1">
      <alignment horizontal="left" vertical="center"/>
    </xf>
    <xf numFmtId="0" fontId="32" fillId="0" borderId="1" xfId="36" applyFont="1" applyFill="1" applyBorder="1" applyAlignment="1">
      <alignment horizontal="left" vertical="center"/>
    </xf>
    <xf numFmtId="0" fontId="32" fillId="0" borderId="12" xfId="36" applyNumberFormat="1" applyFont="1" applyFill="1" applyBorder="1" applyAlignment="1">
      <alignment horizontal="right" vertical="center"/>
    </xf>
    <xf numFmtId="0" fontId="44" fillId="0" borderId="1" xfId="36" applyFont="1" applyBorder="1" applyAlignment="1">
      <alignment horizontal="left" vertical="center"/>
    </xf>
    <xf numFmtId="3" fontId="44" fillId="0" borderId="1" xfId="36" applyNumberFormat="1" applyFont="1" applyBorder="1" applyAlignment="1">
      <alignment horizontal="right" vertical="center"/>
    </xf>
    <xf numFmtId="0" fontId="44" fillId="0" borderId="1" xfId="36" quotePrefix="1" applyFont="1" applyBorder="1" applyAlignment="1">
      <alignment horizontal="right" vertical="center"/>
    </xf>
    <xf numFmtId="0" fontId="44" fillId="0" borderId="1" xfId="36" applyFont="1" applyBorder="1" applyAlignment="1">
      <alignment horizontal="right" vertical="center"/>
    </xf>
    <xf numFmtId="0" fontId="32" fillId="0" borderId="0" xfId="36" applyFont="1" applyBorder="1">
      <alignment vertical="center"/>
    </xf>
    <xf numFmtId="0" fontId="32" fillId="0" borderId="9" xfId="36" applyFont="1" applyBorder="1" applyAlignment="1">
      <alignment horizontal="right" vertical="center"/>
    </xf>
    <xf numFmtId="0" fontId="32" fillId="0" borderId="9" xfId="36" applyFont="1" applyBorder="1" applyAlignment="1">
      <alignment horizontal="left" vertical="center"/>
    </xf>
    <xf numFmtId="3" fontId="32" fillId="0" borderId="9" xfId="36" applyNumberFormat="1" applyFont="1" applyBorder="1" applyAlignment="1">
      <alignment horizontal="left" vertical="center"/>
    </xf>
    <xf numFmtId="181" fontId="32" fillId="0" borderId="9" xfId="36" applyNumberFormat="1" applyFont="1" applyBorder="1">
      <alignment vertical="center"/>
    </xf>
    <xf numFmtId="0" fontId="32" fillId="0" borderId="6" xfId="36" applyFont="1" applyBorder="1">
      <alignment vertical="center"/>
    </xf>
    <xf numFmtId="0" fontId="32" fillId="0" borderId="12" xfId="36" applyNumberFormat="1" applyFont="1" applyBorder="1" applyAlignment="1">
      <alignment horizontal="right" vertical="center"/>
    </xf>
    <xf numFmtId="3" fontId="14" fillId="0" borderId="9" xfId="36" applyNumberFormat="1" applyFont="1" applyBorder="1" applyAlignment="1">
      <alignment horizontal="left" vertical="center"/>
    </xf>
    <xf numFmtId="181" fontId="32" fillId="0" borderId="9" xfId="36" applyNumberFormat="1" applyFont="1" applyFill="1" applyBorder="1">
      <alignment vertical="center"/>
    </xf>
    <xf numFmtId="181" fontId="32" fillId="0" borderId="4" xfId="36" applyNumberFormat="1" applyFont="1" applyFill="1" applyBorder="1">
      <alignment vertical="center"/>
    </xf>
    <xf numFmtId="0" fontId="32" fillId="0" borderId="9" xfId="36" applyFont="1" applyFill="1" applyBorder="1" applyAlignment="1">
      <alignment horizontal="right" vertical="center"/>
    </xf>
    <xf numFmtId="0" fontId="32" fillId="0" borderId="6" xfId="36" applyFont="1" applyFill="1" applyBorder="1">
      <alignment vertical="center"/>
    </xf>
    <xf numFmtId="0" fontId="32" fillId="0" borderId="12" xfId="36" applyFont="1" applyFill="1" applyBorder="1">
      <alignment vertical="center"/>
    </xf>
    <xf numFmtId="0" fontId="32" fillId="0" borderId="2" xfId="36" applyFont="1" applyFill="1" applyBorder="1">
      <alignment vertical="center"/>
    </xf>
    <xf numFmtId="3" fontId="32" fillId="0" borderId="9" xfId="36" applyNumberFormat="1" applyFont="1" applyFill="1" applyBorder="1" applyAlignment="1">
      <alignment horizontal="left" vertical="center"/>
    </xf>
    <xf numFmtId="0" fontId="32" fillId="0" borderId="32" xfId="36" applyFont="1" applyFill="1" applyBorder="1">
      <alignment vertical="center"/>
    </xf>
    <xf numFmtId="0" fontId="32" fillId="0" borderId="7" xfId="36" applyFont="1" applyFill="1" applyBorder="1">
      <alignment vertical="center"/>
    </xf>
    <xf numFmtId="0" fontId="32" fillId="0" borderId="10" xfId="36" applyFont="1" applyFill="1" applyBorder="1">
      <alignment vertical="center"/>
    </xf>
    <xf numFmtId="3" fontId="14" fillId="0" borderId="9" xfId="36" applyNumberFormat="1" applyFont="1" applyFill="1" applyBorder="1" applyAlignment="1">
      <alignment horizontal="left" vertical="center"/>
    </xf>
    <xf numFmtId="0" fontId="32" fillId="0" borderId="9" xfId="36" applyNumberFormat="1" applyFont="1" applyBorder="1" applyAlignment="1">
      <alignment horizontal="right" vertical="center"/>
    </xf>
    <xf numFmtId="0" fontId="16" fillId="0" borderId="8" xfId="36" applyFont="1" applyBorder="1" applyAlignment="1">
      <alignment horizontal="left" vertical="center"/>
    </xf>
    <xf numFmtId="3" fontId="16" fillId="0" borderId="33" xfId="36" applyNumberFormat="1" applyFont="1" applyBorder="1" applyAlignment="1">
      <alignment horizontal="left" vertical="center"/>
    </xf>
    <xf numFmtId="181" fontId="16" fillId="0" borderId="9" xfId="36" applyNumberFormat="1" applyFont="1" applyFill="1" applyBorder="1" applyAlignment="1">
      <alignment horizontal="right" vertical="center"/>
    </xf>
    <xf numFmtId="181" fontId="16" fillId="0" borderId="4" xfId="36" applyNumberFormat="1" applyFont="1" applyFill="1" applyBorder="1" applyAlignment="1">
      <alignment horizontal="right" vertical="center"/>
    </xf>
    <xf numFmtId="181" fontId="32" fillId="0" borderId="4" xfId="36" applyNumberFormat="1" applyFont="1" applyBorder="1" applyAlignment="1">
      <alignment horizontal="right" vertical="center"/>
    </xf>
    <xf numFmtId="0" fontId="14" fillId="0" borderId="33" xfId="36" applyFont="1" applyFill="1" applyBorder="1" applyAlignment="1">
      <alignment horizontal="left" vertical="center" wrapText="1"/>
    </xf>
    <xf numFmtId="181" fontId="32" fillId="0" borderId="9" xfId="36" applyNumberFormat="1" applyFont="1" applyFill="1" applyBorder="1" applyAlignment="1">
      <alignment horizontal="right" vertical="center"/>
    </xf>
    <xf numFmtId="181" fontId="32" fillId="0" borderId="4" xfId="36" applyNumberFormat="1" applyFont="1" applyFill="1" applyBorder="1" applyAlignment="1">
      <alignment horizontal="right" vertical="center"/>
    </xf>
    <xf numFmtId="181" fontId="32" fillId="2" borderId="4" xfId="36" applyNumberFormat="1" applyFont="1" applyFill="1" applyBorder="1" applyAlignment="1">
      <alignment horizontal="right" vertical="center"/>
    </xf>
    <xf numFmtId="0" fontId="32" fillId="0" borderId="5" xfId="36" applyFont="1" applyBorder="1" applyAlignment="1">
      <alignment horizontal="left" vertical="center"/>
    </xf>
    <xf numFmtId="3" fontId="14" fillId="0" borderId="33" xfId="36" applyNumberFormat="1" applyFont="1" applyBorder="1" applyAlignment="1">
      <alignment horizontal="left" vertical="center" wrapText="1"/>
    </xf>
    <xf numFmtId="177" fontId="32" fillId="2" borderId="9" xfId="36" applyNumberFormat="1" applyFont="1" applyFill="1" applyBorder="1" applyAlignment="1">
      <alignment horizontal="right" vertical="center"/>
    </xf>
    <xf numFmtId="177" fontId="32" fillId="2" borderId="4" xfId="36" applyNumberFormat="1" applyFont="1" applyFill="1" applyBorder="1" applyAlignment="1">
      <alignment horizontal="right" vertical="center"/>
    </xf>
    <xf numFmtId="0" fontId="32" fillId="0" borderId="12" xfId="36" applyFont="1" applyBorder="1" applyAlignment="1">
      <alignment horizontal="right" vertical="center"/>
    </xf>
    <xf numFmtId="0" fontId="32" fillId="0" borderId="9" xfId="36" applyFont="1" applyBorder="1" applyAlignment="1">
      <alignment horizontal="center" vertical="center"/>
    </xf>
    <xf numFmtId="0" fontId="16" fillId="0" borderId="11" xfId="36" applyFont="1" applyFill="1" applyBorder="1">
      <alignment vertical="center"/>
    </xf>
    <xf numFmtId="0" fontId="32" fillId="5" borderId="0" xfId="36" applyFont="1" applyFill="1">
      <alignment vertical="center"/>
    </xf>
    <xf numFmtId="181" fontId="32" fillId="0" borderId="9" xfId="36" applyNumberFormat="1" applyFont="1" applyBorder="1" applyAlignment="1">
      <alignment horizontal="right" vertical="center"/>
    </xf>
    <xf numFmtId="0" fontId="32" fillId="0" borderId="9" xfId="36" applyFont="1" applyFill="1" applyBorder="1" applyAlignment="1">
      <alignment horizontal="center" vertical="center"/>
    </xf>
    <xf numFmtId="3" fontId="14" fillId="0" borderId="9" xfId="36" applyNumberFormat="1" applyFont="1" applyFill="1" applyBorder="1" applyAlignment="1">
      <alignment vertical="center" wrapText="1"/>
    </xf>
    <xf numFmtId="181" fontId="14" fillId="0" borderId="9" xfId="36" applyNumberFormat="1" applyFont="1" applyFill="1" applyBorder="1" applyAlignment="1">
      <alignment horizontal="right" vertical="center"/>
    </xf>
    <xf numFmtId="0" fontId="14" fillId="0" borderId="12" xfId="36" applyFont="1" applyBorder="1" applyAlignment="1">
      <alignment vertical="center" wrapText="1"/>
    </xf>
    <xf numFmtId="3" fontId="14" fillId="0" borderId="4" xfId="36" applyNumberFormat="1" applyFont="1" applyFill="1" applyBorder="1" applyAlignment="1">
      <alignment vertical="center" wrapText="1"/>
    </xf>
    <xf numFmtId="0" fontId="14" fillId="0" borderId="6" xfId="36" applyFont="1" applyFill="1" applyBorder="1" applyAlignment="1">
      <alignment horizontal="left" vertical="center"/>
    </xf>
    <xf numFmtId="0" fontId="32" fillId="0" borderId="6" xfId="36" applyFont="1" applyFill="1" applyBorder="1" applyAlignment="1">
      <alignment horizontal="left" vertical="center"/>
    </xf>
    <xf numFmtId="0" fontId="14" fillId="0" borderId="0" xfId="36" applyFont="1" applyBorder="1" applyAlignment="1">
      <alignment vertical="center" wrapText="1"/>
    </xf>
    <xf numFmtId="0" fontId="32" fillId="0" borderId="8" xfId="36" applyFont="1" applyFill="1" applyBorder="1" applyAlignment="1">
      <alignment horizontal="left" vertical="center"/>
    </xf>
    <xf numFmtId="3" fontId="32" fillId="0" borderId="8" xfId="36" applyNumberFormat="1" applyFont="1" applyFill="1" applyBorder="1" applyAlignment="1">
      <alignment horizontal="left" vertical="center"/>
    </xf>
    <xf numFmtId="181" fontId="32" fillId="0" borderId="8" xfId="36" applyNumberFormat="1" applyFont="1" applyFill="1" applyBorder="1">
      <alignment vertical="center"/>
    </xf>
    <xf numFmtId="181" fontId="32" fillId="0" borderId="8" xfId="36" applyNumberFormat="1" applyFont="1" applyFill="1" applyBorder="1" applyAlignment="1">
      <alignment horizontal="right" vertical="center"/>
    </xf>
    <xf numFmtId="0" fontId="32" fillId="0" borderId="9" xfId="36" applyFont="1" applyFill="1" applyBorder="1" applyAlignment="1">
      <alignment horizontal="left" vertical="center"/>
    </xf>
    <xf numFmtId="3" fontId="32" fillId="0" borderId="5" xfId="36" applyNumberFormat="1" applyFont="1" applyBorder="1">
      <alignment vertical="center"/>
    </xf>
    <xf numFmtId="0" fontId="32" fillId="0" borderId="5" xfId="36" applyFont="1" applyBorder="1">
      <alignment vertical="center"/>
    </xf>
    <xf numFmtId="181" fontId="32" fillId="0" borderId="5" xfId="36" applyNumberFormat="1" applyFont="1" applyBorder="1">
      <alignment vertical="center"/>
    </xf>
    <xf numFmtId="181" fontId="32" fillId="0" borderId="5" xfId="36" applyNumberFormat="1" applyFont="1" applyBorder="1" applyAlignment="1">
      <alignment horizontal="center" vertical="center"/>
    </xf>
    <xf numFmtId="0" fontId="32" fillId="0" borderId="6" xfId="36" applyFont="1" applyBorder="1" applyAlignment="1">
      <alignment horizontal="right" vertical="center"/>
    </xf>
    <xf numFmtId="0" fontId="32" fillId="0" borderId="0" xfId="36" applyFont="1" applyFill="1" applyAlignment="1">
      <alignment horizontal="right" vertical="center"/>
    </xf>
    <xf numFmtId="3" fontId="14" fillId="0" borderId="11" xfId="36" applyNumberFormat="1" applyFont="1" applyFill="1" applyBorder="1">
      <alignment vertical="center"/>
    </xf>
    <xf numFmtId="0" fontId="32" fillId="0" borderId="6" xfId="36" applyFont="1" applyFill="1" applyBorder="1" applyAlignment="1">
      <alignment horizontal="right" vertical="center"/>
    </xf>
    <xf numFmtId="3" fontId="32" fillId="0" borderId="6" xfId="36" applyNumberFormat="1" applyFont="1" applyBorder="1">
      <alignment vertical="center"/>
    </xf>
    <xf numFmtId="181" fontId="32" fillId="0" borderId="6" xfId="36" applyNumberFormat="1" applyFont="1" applyBorder="1">
      <alignment vertical="center"/>
    </xf>
    <xf numFmtId="181" fontId="32" fillId="0" borderId="6" xfId="36" applyNumberFormat="1" applyFont="1" applyBorder="1" applyAlignment="1">
      <alignment horizontal="center" vertical="center"/>
    </xf>
    <xf numFmtId="0" fontId="32" fillId="0" borderId="7" xfId="36" applyFont="1" applyBorder="1">
      <alignment vertical="center"/>
    </xf>
    <xf numFmtId="0" fontId="32" fillId="0" borderId="2" xfId="36" applyFont="1" applyBorder="1">
      <alignment vertical="center"/>
    </xf>
    <xf numFmtId="181" fontId="32" fillId="0" borderId="0" xfId="36" applyNumberFormat="1" applyFont="1">
      <alignment vertical="center"/>
    </xf>
    <xf numFmtId="185" fontId="32" fillId="0" borderId="0" xfId="36" applyNumberFormat="1" applyFont="1">
      <alignment vertical="center"/>
    </xf>
    <xf numFmtId="181" fontId="16" fillId="0" borderId="0" xfId="36" applyNumberFormat="1" applyFont="1" applyAlignment="1">
      <alignment horizontal="right" vertical="center"/>
    </xf>
    <xf numFmtId="181" fontId="32" fillId="0" borderId="8" xfId="36" applyNumberFormat="1" applyFont="1" applyBorder="1">
      <alignment vertical="center"/>
    </xf>
    <xf numFmtId="0" fontId="16" fillId="0" borderId="0" xfId="36" applyFont="1" applyAlignment="1">
      <alignment horizontal="right" vertical="center"/>
    </xf>
    <xf numFmtId="181" fontId="32" fillId="0" borderId="1" xfId="36" applyNumberFormat="1" applyFont="1" applyBorder="1">
      <alignment vertical="center"/>
    </xf>
    <xf numFmtId="181" fontId="32" fillId="0" borderId="4" xfId="36" applyNumberFormat="1" applyFont="1" applyBorder="1">
      <alignment vertical="center"/>
    </xf>
    <xf numFmtId="0" fontId="16" fillId="0" borderId="0" xfId="36" applyFont="1">
      <alignment vertical="center"/>
    </xf>
    <xf numFmtId="181" fontId="32" fillId="0" borderId="0" xfId="36" applyNumberFormat="1" applyFont="1" applyFill="1">
      <alignment vertical="center"/>
    </xf>
    <xf numFmtId="0" fontId="32" fillId="4" borderId="0" xfId="36" quotePrefix="1" applyNumberFormat="1" applyFont="1" applyFill="1">
      <alignment vertical="center"/>
    </xf>
    <xf numFmtId="0" fontId="33" fillId="0" borderId="0" xfId="18" applyFill="1" applyAlignment="1">
      <alignment horizontal="center" vertical="center"/>
    </xf>
    <xf numFmtId="0" fontId="33" fillId="0" borderId="0" xfId="18" applyFill="1">
      <alignment vertical="center"/>
    </xf>
    <xf numFmtId="0" fontId="34" fillId="0" borderId="0" xfId="19" applyFont="1" applyFill="1">
      <alignment vertical="center"/>
    </xf>
    <xf numFmtId="0" fontId="33" fillId="0" borderId="0" xfId="18" applyFont="1" applyFill="1" applyAlignment="1">
      <alignment horizontal="center" vertical="center"/>
    </xf>
    <xf numFmtId="0" fontId="33" fillId="0" borderId="0" xfId="18" applyFont="1" applyFill="1">
      <alignment vertical="center"/>
    </xf>
    <xf numFmtId="0" fontId="33" fillId="0" borderId="0" xfId="19" applyFont="1" applyFill="1" applyAlignment="1">
      <alignment horizontal="center" vertical="center"/>
    </xf>
    <xf numFmtId="0" fontId="33" fillId="0" borderId="0" xfId="19" applyFont="1" applyFill="1" applyAlignment="1">
      <alignment horizontal="center" vertical="center" wrapText="1"/>
    </xf>
    <xf numFmtId="0" fontId="34" fillId="0" borderId="0" xfId="19" applyFont="1" applyFill="1" applyAlignment="1">
      <alignment horizontal="center" vertical="center"/>
    </xf>
    <xf numFmtId="0" fontId="0" fillId="0" borderId="0" xfId="18" applyFont="1" applyFill="1" applyAlignment="1">
      <alignment horizontal="center" vertical="center"/>
    </xf>
    <xf numFmtId="0" fontId="0" fillId="0" borderId="0" xfId="18" applyFont="1" applyFill="1">
      <alignment vertical="center"/>
    </xf>
    <xf numFmtId="0" fontId="0" fillId="0" borderId="0" xfId="19" applyFont="1" applyFill="1">
      <alignment vertical="center"/>
    </xf>
    <xf numFmtId="184" fontId="33" fillId="0" borderId="0" xfId="19" applyNumberFormat="1" applyFont="1" applyFill="1" applyAlignment="1">
      <alignment horizontal="center" vertical="center"/>
    </xf>
    <xf numFmtId="0" fontId="12" fillId="0" borderId="0" xfId="22" applyFill="1"/>
    <xf numFmtId="0" fontId="32" fillId="0" borderId="10" xfId="36" applyNumberFormat="1" applyFont="1" applyFill="1" applyBorder="1" applyAlignment="1">
      <alignment horizontal="right" vertical="center"/>
    </xf>
    <xf numFmtId="0" fontId="32" fillId="0" borderId="10" xfId="36" applyNumberFormat="1" applyFont="1" applyBorder="1" applyAlignment="1">
      <alignment horizontal="right" vertical="center"/>
    </xf>
    <xf numFmtId="0" fontId="32" fillId="6" borderId="71" xfId="36" applyFont="1" applyFill="1" applyBorder="1" applyAlignment="1">
      <alignment horizontal="right" vertical="center"/>
    </xf>
    <xf numFmtId="0" fontId="32" fillId="0" borderId="4" xfId="36" applyFont="1" applyBorder="1" applyAlignment="1">
      <alignment horizontal="right" vertical="center"/>
    </xf>
    <xf numFmtId="182" fontId="32" fillId="0" borderId="63" xfId="36" applyNumberFormat="1" applyFont="1" applyBorder="1" applyAlignment="1">
      <alignment horizontal="right" vertical="center"/>
    </xf>
    <xf numFmtId="182" fontId="32" fillId="6" borderId="60" xfId="36" applyNumberFormat="1" applyFont="1" applyFill="1" applyBorder="1" applyAlignment="1">
      <alignment horizontal="right" vertical="center"/>
    </xf>
    <xf numFmtId="182" fontId="32" fillId="6" borderId="59" xfId="36" applyNumberFormat="1" applyFont="1" applyFill="1" applyBorder="1" applyAlignment="1">
      <alignment horizontal="right" vertical="center"/>
    </xf>
    <xf numFmtId="182" fontId="16" fillId="0" borderId="79" xfId="36" applyNumberFormat="1" applyFont="1" applyFill="1" applyBorder="1" applyAlignment="1">
      <alignment horizontal="right" vertical="center"/>
    </xf>
    <xf numFmtId="182" fontId="32" fillId="6" borderId="61" xfId="36" applyNumberFormat="1" applyFont="1" applyFill="1" applyBorder="1" applyAlignment="1">
      <alignment horizontal="right" vertical="center"/>
    </xf>
    <xf numFmtId="0" fontId="32" fillId="0" borderId="62" xfId="36" applyFont="1" applyBorder="1" applyAlignment="1">
      <alignment horizontal="right" vertical="center"/>
    </xf>
    <xf numFmtId="0" fontId="32" fillId="6" borderId="60" xfId="36" applyNumberFormat="1" applyFont="1" applyFill="1" applyBorder="1" applyAlignment="1">
      <alignment horizontal="right" vertical="center"/>
    </xf>
    <xf numFmtId="0" fontId="14" fillId="0" borderId="0" xfId="26" applyFont="1"/>
    <xf numFmtId="0" fontId="14" fillId="0" borderId="0" xfId="22" applyFont="1"/>
    <xf numFmtId="0" fontId="14" fillId="0" borderId="0" xfId="22" applyFont="1"/>
    <xf numFmtId="0" fontId="14" fillId="0" borderId="0" xfId="22" applyFont="1"/>
    <xf numFmtId="0" fontId="14" fillId="0" borderId="0" xfId="22" applyFont="1"/>
    <xf numFmtId="0" fontId="14" fillId="0" borderId="0" xfId="22" applyFont="1"/>
    <xf numFmtId="3" fontId="14" fillId="0" borderId="0" xfId="26" applyNumberFormat="1" applyFont="1" applyFill="1" applyBorder="1" applyAlignment="1">
      <alignment horizontal="right" vertical="center" wrapText="1"/>
    </xf>
    <xf numFmtId="0" fontId="14" fillId="0" borderId="0" xfId="26" applyFont="1" applyFill="1" applyBorder="1" applyAlignment="1">
      <alignment horizontal="left" vertical="center" wrapText="1"/>
    </xf>
    <xf numFmtId="3" fontId="14" fillId="0" borderId="5" xfId="26" applyNumberFormat="1" applyFont="1" applyFill="1" applyBorder="1" applyAlignment="1">
      <alignment horizontal="right" vertical="center" wrapText="1"/>
    </xf>
    <xf numFmtId="0" fontId="14" fillId="0" borderId="0" xfId="26" applyFont="1" applyFill="1" applyBorder="1" applyAlignment="1">
      <alignment horizontal="left" vertical="center"/>
    </xf>
    <xf numFmtId="0" fontId="14" fillId="0" borderId="0" xfId="22" applyFont="1"/>
    <xf numFmtId="176" fontId="14" fillId="0" borderId="0" xfId="0" applyNumberFormat="1" applyFont="1" applyFill="1" applyAlignment="1">
      <alignment vertical="center"/>
    </xf>
    <xf numFmtId="0" fontId="15" fillId="0" borderId="1" xfId="0" applyFont="1" applyFill="1" applyBorder="1" applyAlignment="1">
      <alignment vertical="center" wrapText="1"/>
    </xf>
    <xf numFmtId="0" fontId="15" fillId="0" borderId="4" xfId="0" applyFont="1" applyFill="1" applyBorder="1" applyAlignment="1">
      <alignment vertical="center" wrapText="1"/>
    </xf>
    <xf numFmtId="0" fontId="0" fillId="0" borderId="0" xfId="0" applyFont="1" applyAlignment="1">
      <alignment horizontal="center" vertical="center"/>
    </xf>
    <xf numFmtId="193" fontId="0" fillId="0" borderId="0" xfId="0" applyNumberFormat="1" applyFont="1" applyAlignment="1">
      <alignment horizontal="center" vertical="center"/>
    </xf>
    <xf numFmtId="0" fontId="0" fillId="0" borderId="0" xfId="0" applyFont="1" applyAlignment="1">
      <alignment vertical="center"/>
    </xf>
    <xf numFmtId="193" fontId="0" fillId="0" borderId="2" xfId="0" applyNumberFormat="1"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193" fontId="0" fillId="0" borderId="32" xfId="0" applyNumberFormat="1" applyFont="1" applyBorder="1" applyAlignment="1">
      <alignment horizontal="center" vertical="center"/>
    </xf>
    <xf numFmtId="0" fontId="0" fillId="0" borderId="7" xfId="0" applyFont="1" applyBorder="1" applyAlignment="1">
      <alignment horizontal="center" vertical="center"/>
    </xf>
    <xf numFmtId="0" fontId="0" fillId="0" borderId="32"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0" xfId="0" applyFont="1" applyAlignment="1">
      <alignment horizontal="center" vertical="center" wrapText="1"/>
    </xf>
    <xf numFmtId="176" fontId="35" fillId="0" borderId="6" xfId="29" applyNumberFormat="1" applyFont="1" applyFill="1" applyBorder="1" applyAlignment="1">
      <alignment vertical="center"/>
    </xf>
    <xf numFmtId="176" fontId="35" fillId="0" borderId="7" xfId="29" applyNumberFormat="1" applyFont="1" applyFill="1" applyBorder="1" applyAlignment="1">
      <alignment vertical="center"/>
    </xf>
    <xf numFmtId="0" fontId="0" fillId="0" borderId="32" xfId="0" applyFont="1" applyBorder="1" applyAlignment="1">
      <alignment horizontal="center" vertical="center" wrapText="1"/>
    </xf>
    <xf numFmtId="0" fontId="0" fillId="0" borderId="10" xfId="0" applyFont="1" applyBorder="1" applyAlignment="1">
      <alignment horizontal="center" vertical="center"/>
    </xf>
    <xf numFmtId="194" fontId="0" fillId="0" borderId="9" xfId="0" applyNumberFormat="1" applyFont="1" applyBorder="1" applyAlignment="1">
      <alignment horizontal="center" vertical="center"/>
    </xf>
    <xf numFmtId="193" fontId="0" fillId="0" borderId="7" xfId="0" applyNumberFormat="1" applyFont="1" applyBorder="1" applyAlignment="1">
      <alignment horizontal="center" vertical="center"/>
    </xf>
    <xf numFmtId="193" fontId="0" fillId="0" borderId="10" xfId="0" applyNumberFormat="1" applyFont="1" applyBorder="1" applyAlignment="1">
      <alignment horizontal="center" vertical="center"/>
    </xf>
    <xf numFmtId="0" fontId="0" fillId="0" borderId="8" xfId="0" applyFont="1" applyBorder="1" applyAlignment="1">
      <alignment horizontal="center" vertical="center"/>
    </xf>
    <xf numFmtId="0" fontId="0" fillId="0" borderId="33" xfId="0" applyFont="1" applyBorder="1" applyAlignment="1">
      <alignment horizontal="center" vertical="center" wrapText="1"/>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xf>
    <xf numFmtId="0" fontId="0" fillId="0" borderId="12" xfId="0" applyFont="1" applyBorder="1" applyAlignment="1">
      <alignment horizontal="center" vertical="center"/>
    </xf>
    <xf numFmtId="193" fontId="0" fillId="0" borderId="0" xfId="0" applyNumberFormat="1" applyFont="1" applyBorder="1" applyAlignment="1">
      <alignment horizontal="center" vertical="center"/>
    </xf>
    <xf numFmtId="193" fontId="0" fillId="0" borderId="3" xfId="0" applyNumberFormat="1" applyFont="1" applyBorder="1" applyAlignment="1">
      <alignment horizontal="center" vertical="center"/>
    </xf>
    <xf numFmtId="0" fontId="0" fillId="0" borderId="2" xfId="0" applyFont="1" applyBorder="1" applyAlignment="1">
      <alignment horizontal="center" vertical="center" wrapText="1"/>
    </xf>
    <xf numFmtId="193" fontId="0" fillId="0" borderId="33" xfId="0" applyNumberFormat="1" applyFont="1" applyBorder="1" applyAlignment="1">
      <alignment horizontal="center" vertical="center"/>
    </xf>
    <xf numFmtId="193" fontId="0" fillId="0" borderId="5" xfId="0" applyNumberFormat="1" applyFont="1" applyBorder="1" applyAlignment="1">
      <alignment horizontal="center" vertical="center"/>
    </xf>
    <xf numFmtId="193" fontId="0" fillId="0" borderId="13" xfId="0" applyNumberFormat="1" applyFont="1" applyBorder="1" applyAlignment="1">
      <alignment horizontal="center" vertical="center"/>
    </xf>
    <xf numFmtId="0" fontId="0" fillId="0" borderId="33" xfId="0" applyFont="1" applyBorder="1" applyAlignment="1">
      <alignment horizontal="center" vertical="center"/>
    </xf>
    <xf numFmtId="176" fontId="35" fillId="0" borderId="0" xfId="29" applyNumberFormat="1" applyFont="1" applyFill="1" applyAlignment="1">
      <alignment vertical="center"/>
    </xf>
    <xf numFmtId="176" fontId="35" fillId="0" borderId="2" xfId="29" applyNumberFormat="1" applyFont="1" applyFill="1" applyBorder="1" applyAlignment="1">
      <alignment vertical="center" wrapText="1"/>
    </xf>
    <xf numFmtId="195" fontId="35" fillId="0" borderId="0" xfId="29" applyNumberFormat="1" applyFont="1" applyFill="1" applyBorder="1" applyAlignment="1">
      <alignment vertical="center" wrapText="1"/>
    </xf>
    <xf numFmtId="195" fontId="35" fillId="0" borderId="3" xfId="29" applyNumberFormat="1" applyFont="1" applyFill="1" applyBorder="1" applyAlignment="1">
      <alignment horizontal="center" vertical="center" wrapText="1"/>
    </xf>
    <xf numFmtId="176" fontId="35" fillId="0" borderId="2" xfId="29" applyNumberFormat="1" applyFont="1" applyFill="1" applyBorder="1" applyAlignment="1">
      <alignment horizontal="center" vertical="center" wrapText="1"/>
    </xf>
    <xf numFmtId="176" fontId="35" fillId="0" borderId="1" xfId="29" applyNumberFormat="1" applyFont="1" applyFill="1" applyBorder="1" applyAlignment="1">
      <alignment vertical="center" wrapText="1"/>
    </xf>
    <xf numFmtId="176" fontId="35" fillId="0" borderId="1" xfId="29" applyNumberFormat="1" applyFont="1" applyFill="1" applyBorder="1" applyAlignment="1">
      <alignment horizontal="center" vertical="center" wrapText="1"/>
    </xf>
    <xf numFmtId="195" fontId="35" fillId="0" borderId="114" xfId="29" applyNumberFormat="1" applyFont="1" applyFill="1" applyBorder="1" applyAlignment="1">
      <alignment horizontal="center" vertical="center"/>
    </xf>
    <xf numFmtId="195" fontId="35" fillId="0" borderId="119" xfId="29" applyNumberFormat="1" applyFont="1" applyFill="1" applyBorder="1" applyAlignment="1">
      <alignment horizontal="center" vertical="center" wrapText="1"/>
    </xf>
    <xf numFmtId="176" fontId="35" fillId="0" borderId="4" xfId="29" applyNumberFormat="1" applyFont="1" applyFill="1" applyBorder="1" applyAlignment="1">
      <alignment horizontal="center" vertical="center" wrapText="1"/>
    </xf>
    <xf numFmtId="176" fontId="35" fillId="0" borderId="6" xfId="29" applyNumberFormat="1" applyFont="1" applyFill="1" applyBorder="1" applyAlignment="1">
      <alignment horizontal="right" vertical="center"/>
    </xf>
    <xf numFmtId="195" fontId="35" fillId="0" borderId="6" xfId="29" applyNumberFormat="1" applyFont="1" applyFill="1" applyBorder="1" applyAlignment="1">
      <alignment horizontal="right" vertical="center"/>
    </xf>
    <xf numFmtId="176" fontId="35" fillId="0" borderId="6" xfId="29" applyNumberFormat="1" applyFont="1" applyFill="1" applyBorder="1" applyAlignment="1">
      <alignment horizontal="right" vertical="center" wrapText="1"/>
    </xf>
    <xf numFmtId="195" fontId="35" fillId="0" borderId="6" xfId="29" applyNumberFormat="1" applyFont="1" applyFill="1" applyBorder="1" applyAlignment="1">
      <alignment horizontal="right" vertical="center" wrapText="1"/>
    </xf>
    <xf numFmtId="195" fontId="35" fillId="0" borderId="6" xfId="29" applyNumberFormat="1" applyFont="1" applyFill="1" applyBorder="1" applyAlignment="1">
      <alignment horizontal="center" vertical="center" wrapText="1"/>
    </xf>
    <xf numFmtId="195" fontId="35" fillId="0" borderId="0" xfId="29" applyNumberFormat="1" applyFont="1" applyFill="1" applyBorder="1" applyAlignment="1">
      <alignment horizontal="center" vertical="center" wrapText="1"/>
    </xf>
    <xf numFmtId="176" fontId="35" fillId="0" borderId="115" xfId="29" applyNumberFormat="1" applyFont="1" applyFill="1" applyBorder="1" applyAlignment="1">
      <alignment horizontal="right" vertical="center"/>
    </xf>
    <xf numFmtId="195" fontId="35" fillId="0" borderId="116" xfId="29" applyNumberFormat="1" applyFont="1" applyFill="1" applyBorder="1" applyAlignment="1">
      <alignment horizontal="right" vertical="center"/>
    </xf>
    <xf numFmtId="176" fontId="35" fillId="0" borderId="115" xfId="29" applyNumberFormat="1" applyFont="1" applyFill="1" applyBorder="1" applyAlignment="1">
      <alignment horizontal="right" vertical="center" wrapText="1"/>
    </xf>
    <xf numFmtId="195" fontId="35" fillId="0" borderId="120" xfId="29" applyNumberFormat="1" applyFont="1" applyFill="1" applyBorder="1" applyAlignment="1">
      <alignment horizontal="right" vertical="center" wrapText="1"/>
    </xf>
    <xf numFmtId="195" fontId="35" fillId="0" borderId="121" xfId="29" applyNumberFormat="1" applyFont="1" applyFill="1" applyBorder="1" applyAlignment="1">
      <alignment horizontal="center" vertical="center" wrapText="1"/>
    </xf>
    <xf numFmtId="195" fontId="35" fillId="0" borderId="115" xfId="29" applyNumberFormat="1" applyFont="1" applyFill="1" applyBorder="1" applyAlignment="1">
      <alignment horizontal="right" vertical="center" wrapText="1"/>
    </xf>
    <xf numFmtId="176" fontId="35" fillId="0" borderId="0" xfId="29" applyNumberFormat="1" applyFont="1" applyFill="1" applyBorder="1" applyAlignment="1">
      <alignment vertical="center"/>
    </xf>
    <xf numFmtId="176" fontId="35" fillId="0" borderId="8" xfId="29" applyNumberFormat="1" applyFont="1" applyFill="1" applyBorder="1" applyAlignment="1">
      <alignment wrapText="1"/>
    </xf>
    <xf numFmtId="176" fontId="35" fillId="0" borderId="117" xfId="29" applyNumberFormat="1" applyFont="1" applyFill="1" applyBorder="1" applyAlignment="1">
      <alignment horizontal="right" vertical="center"/>
    </xf>
    <xf numFmtId="195" fontId="35" fillId="0" borderId="118" xfId="29" applyNumberFormat="1" applyFont="1" applyFill="1" applyBorder="1" applyAlignment="1">
      <alignment horizontal="right" vertical="center"/>
    </xf>
    <xf numFmtId="176" fontId="35" fillId="0" borderId="117" xfId="29" applyNumberFormat="1" applyFont="1" applyFill="1" applyBorder="1" applyAlignment="1">
      <alignment horizontal="right" vertical="center" wrapText="1"/>
    </xf>
    <xf numFmtId="195" fontId="35" fillId="0" borderId="122" xfId="29" applyNumberFormat="1" applyFont="1" applyFill="1" applyBorder="1" applyAlignment="1">
      <alignment horizontal="right" vertical="center" wrapText="1"/>
    </xf>
    <xf numFmtId="195" fontId="35" fillId="0" borderId="118" xfId="29" applyNumberFormat="1" applyFont="1" applyFill="1" applyBorder="1" applyAlignment="1">
      <alignment horizontal="center" vertical="center" wrapText="1"/>
    </xf>
    <xf numFmtId="176" fontId="35" fillId="0" borderId="9" xfId="29" applyNumberFormat="1" applyFont="1" applyFill="1" applyBorder="1" applyAlignment="1">
      <alignment horizontal="right" vertical="center" wrapText="1"/>
    </xf>
    <xf numFmtId="176" fontId="35" fillId="0" borderId="9" xfId="29" applyNumberFormat="1" applyFont="1" applyFill="1" applyBorder="1" applyAlignment="1">
      <alignment vertical="center"/>
    </xf>
    <xf numFmtId="177" fontId="35" fillId="0" borderId="1" xfId="29" applyNumberFormat="1" applyFont="1" applyFill="1" applyBorder="1" applyAlignment="1">
      <alignment vertical="top" wrapText="1"/>
    </xf>
    <xf numFmtId="177" fontId="35" fillId="0" borderId="4" xfId="29" applyNumberFormat="1" applyFont="1" applyFill="1" applyBorder="1" applyAlignment="1">
      <alignment vertical="top" wrapText="1"/>
    </xf>
    <xf numFmtId="195" fontId="35" fillId="0" borderId="0" xfId="29" applyNumberFormat="1" applyFont="1" applyFill="1" applyAlignment="1">
      <alignment vertical="center"/>
    </xf>
    <xf numFmtId="195" fontId="35" fillId="0" borderId="0" xfId="29" applyNumberFormat="1" applyFont="1" applyFill="1" applyAlignment="1">
      <alignment horizontal="center" vertical="center"/>
    </xf>
    <xf numFmtId="0" fontId="14" fillId="0" borderId="0" xfId="26" applyFont="1"/>
    <xf numFmtId="182" fontId="32" fillId="6" borderId="59" xfId="36" applyNumberFormat="1" applyFont="1" applyFill="1" applyBorder="1" applyAlignment="1">
      <alignment horizontal="right" vertical="center"/>
    </xf>
    <xf numFmtId="0" fontId="14" fillId="0" borderId="0" xfId="22" applyFont="1"/>
    <xf numFmtId="182" fontId="16" fillId="6" borderId="123" xfId="36" applyNumberFormat="1" applyFont="1" applyFill="1" applyBorder="1" applyAlignment="1">
      <alignment horizontal="right" vertical="center"/>
    </xf>
    <xf numFmtId="182" fontId="16" fillId="6" borderId="108" xfId="36" applyNumberFormat="1" applyFont="1" applyFill="1" applyBorder="1" applyAlignment="1">
      <alignment horizontal="right" vertical="center"/>
    </xf>
    <xf numFmtId="3" fontId="16" fillId="0" borderId="11" xfId="36" applyNumberFormat="1" applyFont="1" applyFill="1" applyBorder="1">
      <alignment vertical="center"/>
    </xf>
    <xf numFmtId="0" fontId="32" fillId="4" borderId="0" xfId="36" quotePrefix="1" applyFont="1" applyFill="1">
      <alignment vertical="center"/>
    </xf>
    <xf numFmtId="0" fontId="38" fillId="0" borderId="0" xfId="26" applyFont="1" applyAlignment="1">
      <alignment vertical="center"/>
    </xf>
    <xf numFmtId="0" fontId="14" fillId="0" borderId="0" xfId="26" applyFont="1" applyAlignment="1">
      <alignment vertical="center"/>
    </xf>
    <xf numFmtId="3" fontId="47" fillId="0" borderId="9" xfId="29" applyNumberFormat="1" applyFont="1" applyFill="1" applyBorder="1" applyAlignment="1">
      <alignment horizontal="center" vertical="center" wrapText="1"/>
    </xf>
    <xf numFmtId="0" fontId="48" fillId="0" borderId="0" xfId="55" applyFont="1">
      <alignment vertical="center"/>
    </xf>
    <xf numFmtId="0" fontId="47" fillId="0" borderId="0" xfId="26" applyFont="1"/>
    <xf numFmtId="3" fontId="14" fillId="0" borderId="124" xfId="29" applyNumberFormat="1" applyFont="1" applyFill="1" applyBorder="1" applyAlignment="1">
      <alignment horizontal="distributed" vertical="center"/>
    </xf>
    <xf numFmtId="176" fontId="34" fillId="0" borderId="124" xfId="55" applyNumberFormat="1" applyFont="1" applyBorder="1">
      <alignment vertical="center"/>
    </xf>
    <xf numFmtId="181" fontId="47" fillId="0" borderId="0" xfId="26" applyNumberFormat="1" applyFont="1"/>
    <xf numFmtId="3" fontId="14" fillId="0" borderId="125" xfId="29" applyNumberFormat="1" applyFont="1" applyFill="1" applyBorder="1" applyAlignment="1">
      <alignment horizontal="distributed" vertical="center"/>
    </xf>
    <xf numFmtId="176" fontId="34" fillId="0" borderId="125" xfId="55" applyNumberFormat="1" applyFont="1" applyBorder="1">
      <alignment vertical="center"/>
    </xf>
    <xf numFmtId="3" fontId="14" fillId="0" borderId="4" xfId="29" applyNumberFormat="1" applyFont="1" applyFill="1" applyBorder="1" applyAlignment="1">
      <alignment horizontal="distributed" vertical="center"/>
    </xf>
    <xf numFmtId="176" fontId="34" fillId="0" borderId="4" xfId="55" applyNumberFormat="1" applyFont="1" applyBorder="1">
      <alignment vertical="center"/>
    </xf>
    <xf numFmtId="176" fontId="34" fillId="0" borderId="1" xfId="55" applyNumberFormat="1" applyFont="1" applyBorder="1">
      <alignment vertical="center"/>
    </xf>
    <xf numFmtId="176" fontId="34" fillId="0" borderId="126" xfId="55" applyNumberFormat="1" applyFont="1" applyBorder="1">
      <alignment vertical="center"/>
    </xf>
    <xf numFmtId="176" fontId="34" fillId="0" borderId="127" xfId="55" applyNumberFormat="1" applyFont="1" applyBorder="1">
      <alignment vertical="center"/>
    </xf>
    <xf numFmtId="0" fontId="14" fillId="0" borderId="0" xfId="26" applyFont="1" applyFill="1" applyBorder="1" applyAlignment="1">
      <alignment horizontal="left" vertical="center"/>
    </xf>
    <xf numFmtId="3" fontId="14" fillId="0" borderId="0" xfId="26" applyNumberFormat="1" applyFont="1" applyFill="1" applyBorder="1" applyAlignment="1">
      <alignment horizontal="right" vertical="center" wrapText="1"/>
    </xf>
    <xf numFmtId="0" fontId="14" fillId="0" borderId="32" xfId="26" applyFont="1" applyFill="1" applyBorder="1" applyAlignment="1">
      <alignment vertical="center" wrapText="1"/>
    </xf>
    <xf numFmtId="0" fontId="14" fillId="0" borderId="33" xfId="26"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26" applyFont="1" applyFill="1" applyBorder="1" applyAlignment="1">
      <alignment horizontal="left" vertical="center" wrapText="1"/>
    </xf>
    <xf numFmtId="0" fontId="12" fillId="0" borderId="0" xfId="0" applyFont="1" applyFill="1" applyBorder="1" applyAlignment="1">
      <alignment vertical="center" wrapText="1"/>
    </xf>
    <xf numFmtId="0" fontId="39" fillId="0" borderId="0" xfId="0" applyFont="1" applyFill="1" applyBorder="1" applyAlignment="1">
      <alignment vertical="center" wrapText="1"/>
    </xf>
    <xf numFmtId="0" fontId="14" fillId="0" borderId="7" xfId="0" applyFont="1" applyFill="1" applyBorder="1" applyAlignment="1">
      <alignment vertical="center"/>
    </xf>
    <xf numFmtId="0" fontId="14" fillId="0" borderId="5" xfId="0" applyFont="1" applyFill="1" applyBorder="1" applyAlignment="1">
      <alignment vertical="center" wrapText="1"/>
    </xf>
    <xf numFmtId="0" fontId="14" fillId="0" borderId="5" xfId="0" quotePrefix="1" applyFont="1" applyFill="1" applyBorder="1" applyAlignment="1">
      <alignment vertical="center" wrapText="1"/>
    </xf>
    <xf numFmtId="0" fontId="14" fillId="0" borderId="0" xfId="26" applyFont="1"/>
    <xf numFmtId="0" fontId="49" fillId="0" borderId="0" xfId="26" applyFont="1" applyFill="1"/>
    <xf numFmtId="0" fontId="16" fillId="0" borderId="0" xfId="36" applyFont="1" applyFill="1" applyBorder="1">
      <alignment vertical="center"/>
    </xf>
    <xf numFmtId="182" fontId="32" fillId="7" borderId="136" xfId="36" applyNumberFormat="1" applyFont="1" applyFill="1" applyBorder="1">
      <alignment vertical="center"/>
    </xf>
    <xf numFmtId="0" fontId="16" fillId="0" borderId="37" xfId="36" applyNumberFormat="1" applyFont="1" applyFill="1" applyBorder="1" applyAlignment="1">
      <alignment horizontal="center" vertical="center"/>
    </xf>
    <xf numFmtId="3" fontId="14" fillId="0" borderId="0" xfId="26" applyNumberFormat="1" applyFont="1" applyFill="1" applyBorder="1" applyAlignment="1">
      <alignment vertical="center" wrapText="1"/>
    </xf>
    <xf numFmtId="0" fontId="14" fillId="0" borderId="0" xfId="26" applyFont="1" applyFill="1" applyBorder="1" applyAlignment="1">
      <alignment horizontal="center" vertical="center"/>
    </xf>
    <xf numFmtId="0" fontId="14" fillId="0" borderId="52" xfId="0" applyFont="1" applyBorder="1" applyAlignment="1">
      <alignment horizontal="center" shrinkToFit="1"/>
    </xf>
    <xf numFmtId="0" fontId="14" fillId="0" borderId="53" xfId="0" applyFont="1" applyBorder="1" applyAlignment="1">
      <alignment horizontal="center" shrinkToFit="1"/>
    </xf>
    <xf numFmtId="0" fontId="14" fillId="0" borderId="93" xfId="0" applyFont="1" applyBorder="1" applyAlignment="1">
      <alignment horizontal="center" shrinkToFit="1"/>
    </xf>
    <xf numFmtId="182" fontId="15" fillId="7" borderId="133" xfId="36" applyNumberFormat="1" applyFont="1" applyFill="1" applyBorder="1" applyAlignment="1" applyProtection="1">
      <alignment horizontal="center" vertical="center"/>
      <protection locked="0"/>
    </xf>
    <xf numFmtId="182" fontId="15" fillId="7" borderId="134" xfId="36" applyNumberFormat="1" applyFont="1" applyFill="1" applyBorder="1" applyAlignment="1" applyProtection="1">
      <alignment horizontal="center" vertical="center"/>
      <protection locked="0"/>
    </xf>
    <xf numFmtId="182" fontId="15" fillId="7" borderId="135" xfId="36" applyNumberFormat="1" applyFont="1" applyFill="1" applyBorder="1" applyAlignment="1" applyProtection="1">
      <alignment horizontal="center" vertical="center"/>
      <protection locked="0"/>
    </xf>
    <xf numFmtId="0" fontId="14" fillId="0" borderId="42" xfId="0" applyFont="1" applyBorder="1" applyAlignment="1">
      <alignment horizontal="center" shrinkToFit="1"/>
    </xf>
    <xf numFmtId="0" fontId="14" fillId="0" borderId="6" xfId="0" applyFont="1" applyBorder="1" applyAlignment="1">
      <alignment horizontal="center" shrinkToFit="1"/>
    </xf>
    <xf numFmtId="0" fontId="14" fillId="0" borderId="90" xfId="0" applyFont="1" applyBorder="1" applyAlignment="1">
      <alignment horizontal="center" shrinkToFit="1"/>
    </xf>
    <xf numFmtId="182" fontId="15" fillId="7" borderId="132" xfId="36" applyNumberFormat="1" applyFont="1" applyFill="1" applyBorder="1" applyAlignment="1" applyProtection="1">
      <alignment horizontal="center" vertical="center"/>
      <protection locked="0"/>
    </xf>
    <xf numFmtId="182" fontId="15" fillId="7" borderId="6" xfId="36" applyNumberFormat="1" applyFont="1" applyFill="1" applyBorder="1" applyAlignment="1" applyProtection="1">
      <alignment horizontal="center" vertical="center"/>
      <protection locked="0"/>
    </xf>
    <xf numFmtId="182" fontId="15" fillId="7" borderId="90" xfId="36" applyNumberFormat="1" applyFont="1" applyFill="1" applyBorder="1" applyAlignment="1" applyProtection="1">
      <alignment horizontal="center" vertical="center"/>
      <protection locked="0"/>
    </xf>
    <xf numFmtId="0" fontId="14" fillId="0" borderId="43"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128" xfId="0" applyFont="1" applyBorder="1" applyAlignment="1">
      <alignment horizontal="center" vertical="center" shrinkToFit="1"/>
    </xf>
    <xf numFmtId="182" fontId="15" fillId="7" borderId="129" xfId="36" applyNumberFormat="1" applyFont="1" applyFill="1" applyBorder="1" applyAlignment="1" applyProtection="1">
      <alignment horizontal="center" vertical="center"/>
      <protection locked="0"/>
    </xf>
    <xf numFmtId="182" fontId="15" fillId="7" borderId="130" xfId="36" applyNumberFormat="1" applyFont="1" applyFill="1" applyBorder="1" applyAlignment="1" applyProtection="1">
      <alignment horizontal="center" vertical="center"/>
      <protection locked="0"/>
    </xf>
    <xf numFmtId="182" fontId="15" fillId="7" borderId="131" xfId="36" applyNumberFormat="1" applyFont="1" applyFill="1" applyBorder="1" applyAlignment="1" applyProtection="1">
      <alignment horizontal="center" vertical="center"/>
      <protection locked="0"/>
    </xf>
    <xf numFmtId="182" fontId="15" fillId="8" borderId="75" xfId="37" applyNumberFormat="1" applyFont="1" applyFill="1" applyBorder="1" applyAlignment="1" applyProtection="1">
      <alignment horizontal="center" vertical="center"/>
      <protection locked="0"/>
    </xf>
    <xf numFmtId="182" fontId="15" fillId="8" borderId="76" xfId="37" applyNumberFormat="1" applyFont="1" applyFill="1" applyBorder="1" applyAlignment="1" applyProtection="1">
      <alignment horizontal="center" vertical="center"/>
      <protection locked="0"/>
    </xf>
    <xf numFmtId="182" fontId="15" fillId="8" borderId="77" xfId="37" applyNumberFormat="1" applyFont="1" applyFill="1" applyBorder="1" applyAlignment="1" applyProtection="1">
      <alignment horizontal="center" vertical="center"/>
      <protection locked="0"/>
    </xf>
    <xf numFmtId="182" fontId="14" fillId="0" borderId="50" xfId="26" applyNumberFormat="1" applyFont="1" applyBorder="1" applyAlignment="1">
      <alignment horizontal="center"/>
    </xf>
    <xf numFmtId="182" fontId="15" fillId="7" borderId="72" xfId="37" applyNumberFormat="1" applyFont="1" applyFill="1" applyBorder="1" applyAlignment="1" applyProtection="1">
      <alignment horizontal="center" vertical="center"/>
      <protection locked="0"/>
    </xf>
    <xf numFmtId="182" fontId="15" fillId="7" borderId="73" xfId="37" applyNumberFormat="1" applyFont="1" applyFill="1" applyBorder="1" applyAlignment="1" applyProtection="1">
      <alignment horizontal="center" vertical="center"/>
      <protection locked="0"/>
    </xf>
    <xf numFmtId="182" fontId="15" fillId="7" borderId="74" xfId="37" applyNumberFormat="1" applyFont="1" applyFill="1" applyBorder="1" applyAlignment="1" applyProtection="1">
      <alignment horizontal="center" vertical="center"/>
      <protection locked="0"/>
    </xf>
    <xf numFmtId="0" fontId="14" fillId="0" borderId="0" xfId="0" applyFont="1" applyAlignment="1">
      <alignment wrapText="1"/>
    </xf>
    <xf numFmtId="0" fontId="35" fillId="0" borderId="0" xfId="0" applyFont="1" applyAlignment="1">
      <alignment wrapText="1"/>
    </xf>
    <xf numFmtId="183" fontId="15" fillId="7" borderId="87" xfId="37" applyNumberFormat="1" applyFont="1" applyFill="1" applyBorder="1" applyAlignment="1" applyProtection="1">
      <alignment horizontal="center" vertical="center"/>
      <protection locked="0"/>
    </xf>
    <xf numFmtId="183" fontId="15" fillId="7" borderId="88" xfId="37" applyNumberFormat="1" applyFont="1" applyFill="1" applyBorder="1" applyAlignment="1" applyProtection="1">
      <alignment horizontal="center" vertical="center"/>
      <protection locked="0"/>
    </xf>
    <xf numFmtId="183" fontId="15" fillId="7" borderId="89" xfId="37" applyNumberFormat="1" applyFont="1" applyFill="1" applyBorder="1" applyAlignment="1" applyProtection="1">
      <alignment horizontal="center" vertical="center"/>
      <protection locked="0"/>
    </xf>
    <xf numFmtId="0" fontId="15" fillId="8" borderId="78" xfId="14" applyFont="1" applyFill="1" applyBorder="1" applyAlignment="1" applyProtection="1">
      <alignment horizontal="center" vertical="center"/>
      <protection locked="0"/>
    </xf>
    <xf numFmtId="0" fontId="15" fillId="8" borderId="79" xfId="14" applyFont="1" applyFill="1" applyBorder="1" applyAlignment="1" applyProtection="1">
      <alignment horizontal="center" vertical="center"/>
      <protection locked="0"/>
    </xf>
    <xf numFmtId="0" fontId="15" fillId="8" borderId="80" xfId="14" applyFont="1" applyFill="1" applyBorder="1" applyAlignment="1" applyProtection="1">
      <alignment horizontal="center" vertical="center"/>
      <protection locked="0"/>
    </xf>
    <xf numFmtId="0" fontId="15" fillId="8" borderId="81" xfId="14" applyFont="1" applyFill="1" applyBorder="1" applyAlignment="1" applyProtection="1">
      <alignment horizontal="center" vertical="center"/>
      <protection locked="0"/>
    </xf>
    <xf numFmtId="0" fontId="15" fillId="8" borderId="9" xfId="14" applyFont="1" applyFill="1" applyBorder="1" applyAlignment="1" applyProtection="1">
      <alignment horizontal="center" vertical="center"/>
      <protection locked="0"/>
    </xf>
    <xf numFmtId="0" fontId="15" fillId="8" borderId="82" xfId="14" applyFont="1" applyFill="1" applyBorder="1" applyAlignment="1" applyProtection="1">
      <alignment horizontal="center" vertical="center"/>
      <protection locked="0"/>
    </xf>
    <xf numFmtId="0" fontId="15" fillId="8" borderId="83" xfId="14" applyFont="1" applyFill="1" applyBorder="1" applyAlignment="1" applyProtection="1">
      <alignment horizontal="center" vertical="center"/>
      <protection locked="0"/>
    </xf>
    <xf numFmtId="0" fontId="15" fillId="8" borderId="63" xfId="14" applyFont="1" applyFill="1" applyBorder="1" applyAlignment="1" applyProtection="1">
      <alignment horizontal="center" vertical="center"/>
      <protection locked="0"/>
    </xf>
    <xf numFmtId="0" fontId="15" fillId="8" borderId="84" xfId="14" applyFont="1" applyFill="1" applyBorder="1" applyAlignment="1" applyProtection="1">
      <alignment horizontal="center" vertical="center"/>
      <protection locked="0"/>
    </xf>
    <xf numFmtId="0" fontId="14" fillId="0" borderId="0" xfId="26" applyFont="1" applyFill="1" applyAlignment="1">
      <alignment horizontal="left" vertical="top" wrapText="1"/>
    </xf>
    <xf numFmtId="183" fontId="15" fillId="0" borderId="39" xfId="37" applyNumberFormat="1" applyFont="1" applyFill="1" applyBorder="1" applyAlignment="1">
      <alignment horizontal="center" vertical="center"/>
    </xf>
    <xf numFmtId="183" fontId="15" fillId="0" borderId="40" xfId="37" applyNumberFormat="1" applyFont="1" applyFill="1" applyBorder="1" applyAlignment="1">
      <alignment horizontal="center" vertical="center"/>
    </xf>
    <xf numFmtId="183" fontId="15" fillId="0" borderId="41" xfId="37" applyNumberFormat="1" applyFont="1" applyFill="1" applyBorder="1" applyAlignment="1">
      <alignment horizontal="center" vertical="center"/>
    </xf>
    <xf numFmtId="0" fontId="15" fillId="0" borderId="9" xfId="14" applyFont="1" applyBorder="1" applyAlignment="1">
      <alignment horizontal="center" vertical="center" wrapText="1"/>
    </xf>
    <xf numFmtId="0" fontId="15" fillId="0" borderId="9" xfId="14" applyFont="1" applyBorder="1" applyAlignment="1">
      <alignment horizontal="center" vertical="center"/>
    </xf>
    <xf numFmtId="0" fontId="15" fillId="0" borderId="7" xfId="23" applyFont="1" applyBorder="1" applyAlignment="1">
      <alignment horizontal="center" vertical="center"/>
    </xf>
    <xf numFmtId="0" fontId="15" fillId="0" borderId="10" xfId="23" applyFont="1" applyBorder="1" applyAlignment="1">
      <alignment horizontal="center" vertical="center"/>
    </xf>
    <xf numFmtId="0" fontId="15" fillId="0" borderId="5" xfId="23" applyFont="1" applyBorder="1" applyAlignment="1">
      <alignment horizontal="center" vertical="center"/>
    </xf>
    <xf numFmtId="0" fontId="15" fillId="0" borderId="13" xfId="23" applyFont="1" applyBorder="1" applyAlignment="1">
      <alignment horizontal="center" vertical="center"/>
    </xf>
    <xf numFmtId="0" fontId="27" fillId="0" borderId="32" xfId="23" applyFont="1" applyBorder="1" applyAlignment="1">
      <alignment horizontal="left" vertical="center" wrapText="1"/>
    </xf>
    <xf numFmtId="0" fontId="27" fillId="0" borderId="7" xfId="23" applyFont="1" applyBorder="1" applyAlignment="1">
      <alignment horizontal="left" vertical="center" wrapText="1"/>
    </xf>
    <xf numFmtId="0" fontId="27" fillId="0" borderId="10" xfId="23" applyFont="1" applyBorder="1" applyAlignment="1">
      <alignment horizontal="left" vertical="center" wrapText="1"/>
    </xf>
    <xf numFmtId="9" fontId="15" fillId="0" borderId="4" xfId="14" applyNumberFormat="1" applyFont="1" applyBorder="1" applyAlignment="1">
      <alignment horizontal="center" vertical="center"/>
    </xf>
    <xf numFmtId="9" fontId="15" fillId="0" borderId="9" xfId="14" applyNumberFormat="1" applyFont="1" applyBorder="1" applyAlignment="1">
      <alignment horizontal="center" vertical="center"/>
    </xf>
    <xf numFmtId="184" fontId="15" fillId="0" borderId="4" xfId="14" applyNumberFormat="1" applyFont="1" applyBorder="1" applyAlignment="1">
      <alignment horizontal="center" vertical="center"/>
    </xf>
    <xf numFmtId="184" fontId="15" fillId="0" borderId="9" xfId="14" applyNumberFormat="1" applyFont="1" applyBorder="1" applyAlignment="1">
      <alignment horizontal="center" vertical="center"/>
    </xf>
    <xf numFmtId="0" fontId="34" fillId="0" borderId="0" xfId="26" applyFont="1" applyAlignment="1">
      <alignment horizontal="left" vertical="center" wrapText="1"/>
    </xf>
    <xf numFmtId="0" fontId="14" fillId="0" borderId="48" xfId="26" applyFont="1" applyBorder="1" applyAlignment="1">
      <alignment horizontal="center"/>
    </xf>
    <xf numFmtId="182" fontId="15" fillId="7" borderId="91" xfId="37" applyNumberFormat="1" applyFont="1" applyFill="1" applyBorder="1" applyAlignment="1" applyProtection="1">
      <alignment horizontal="center" vertical="center"/>
      <protection locked="0"/>
    </xf>
    <xf numFmtId="182" fontId="15" fillId="7" borderId="9" xfId="37" applyNumberFormat="1" applyFont="1" applyFill="1" applyBorder="1" applyAlignment="1" applyProtection="1">
      <alignment horizontal="center" vertical="center"/>
      <protection locked="0"/>
    </xf>
    <xf numFmtId="182" fontId="15" fillId="7" borderId="92" xfId="37" applyNumberFormat="1" applyFont="1" applyFill="1" applyBorder="1" applyAlignment="1" applyProtection="1">
      <alignment horizontal="center" vertical="center"/>
      <protection locked="0"/>
    </xf>
    <xf numFmtId="0" fontId="14" fillId="0" borderId="42" xfId="26" applyFont="1" applyBorder="1" applyAlignment="1">
      <alignment horizontal="center"/>
    </xf>
    <xf numFmtId="0" fontId="14" fillId="0" borderId="6" xfId="26" applyFont="1" applyBorder="1" applyAlignment="1">
      <alignment horizontal="center"/>
    </xf>
    <xf numFmtId="0" fontId="14" fillId="0" borderId="90" xfId="26" applyFont="1" applyBorder="1" applyAlignment="1">
      <alignment horizontal="center"/>
    </xf>
    <xf numFmtId="0" fontId="14" fillId="0" borderId="43" xfId="26" applyFont="1" applyBorder="1" applyAlignment="1">
      <alignment horizontal="center" vertical="center"/>
    </xf>
    <xf numFmtId="0" fontId="14" fillId="0" borderId="44" xfId="26" applyFont="1" applyBorder="1" applyAlignment="1">
      <alignment horizontal="center" vertical="center"/>
    </xf>
    <xf numFmtId="0" fontId="14" fillId="0" borderId="45" xfId="26" applyFont="1" applyBorder="1" applyAlignment="1">
      <alignment horizontal="center" vertical="center"/>
    </xf>
    <xf numFmtId="0" fontId="14" fillId="0" borderId="47" xfId="26" applyFont="1" applyBorder="1" applyAlignment="1">
      <alignment horizontal="center"/>
    </xf>
    <xf numFmtId="0" fontId="27" fillId="0" borderId="2" xfId="23" applyFont="1" applyBorder="1" applyAlignment="1">
      <alignment horizontal="center" vertical="center" wrapText="1"/>
    </xf>
    <xf numFmtId="0" fontId="27" fillId="0" borderId="0" xfId="23" applyFont="1" applyBorder="1" applyAlignment="1">
      <alignment horizontal="center" vertical="center" wrapText="1"/>
    </xf>
    <xf numFmtId="0" fontId="15" fillId="0" borderId="12" xfId="23" applyFont="1" applyBorder="1" applyAlignment="1">
      <alignment horizontal="center" vertical="center"/>
    </xf>
    <xf numFmtId="0" fontId="15" fillId="0" borderId="9" xfId="23" applyFont="1" applyBorder="1" applyAlignment="1">
      <alignment horizontal="center" vertical="center"/>
    </xf>
    <xf numFmtId="0" fontId="15" fillId="0" borderId="8" xfId="23" applyFont="1" applyBorder="1" applyAlignment="1">
      <alignment horizontal="center" vertical="center"/>
    </xf>
    <xf numFmtId="0" fontId="25" fillId="0" borderId="0" xfId="26" applyFont="1" applyAlignment="1">
      <alignment horizontal="center"/>
    </xf>
    <xf numFmtId="0" fontId="15" fillId="8" borderId="96" xfId="14" applyFont="1" applyFill="1" applyBorder="1" applyAlignment="1" applyProtection="1">
      <alignment horizontal="center" vertical="center"/>
      <protection locked="0"/>
    </xf>
    <xf numFmtId="0" fontId="15" fillId="8" borderId="97" xfId="14" applyFont="1" applyFill="1" applyBorder="1" applyAlignment="1" applyProtection="1">
      <alignment horizontal="center" vertical="center"/>
      <protection locked="0"/>
    </xf>
    <xf numFmtId="0" fontId="15" fillId="8" borderId="98" xfId="14" applyFont="1" applyFill="1" applyBorder="1" applyAlignment="1" applyProtection="1">
      <alignment horizontal="center" vertical="center"/>
      <protection locked="0"/>
    </xf>
    <xf numFmtId="182" fontId="15" fillId="0" borderId="39" xfId="37" applyNumberFormat="1" applyFont="1" applyFill="1" applyBorder="1" applyAlignment="1">
      <alignment horizontal="center" vertical="center"/>
    </xf>
    <xf numFmtId="182" fontId="15" fillId="0" borderId="40" xfId="37" applyNumberFormat="1" applyFont="1" applyFill="1" applyBorder="1" applyAlignment="1">
      <alignment horizontal="center" vertical="center"/>
    </xf>
    <xf numFmtId="182" fontId="15" fillId="0" borderId="41" xfId="37" applyNumberFormat="1" applyFont="1" applyFill="1" applyBorder="1" applyAlignment="1">
      <alignment horizontal="center" vertical="center"/>
    </xf>
    <xf numFmtId="182" fontId="15" fillId="0" borderId="39" xfId="37" quotePrefix="1" applyNumberFormat="1" applyFont="1" applyFill="1" applyBorder="1" applyAlignment="1">
      <alignment horizontal="center" vertical="center"/>
    </xf>
    <xf numFmtId="9" fontId="15" fillId="0" borderId="12" xfId="14" applyNumberFormat="1" applyFont="1" applyFill="1" applyBorder="1" applyAlignment="1">
      <alignment horizontal="center" vertical="center"/>
    </xf>
    <xf numFmtId="9" fontId="15" fillId="0" borderId="9" xfId="14" applyNumberFormat="1" applyFont="1" applyFill="1" applyBorder="1" applyAlignment="1">
      <alignment horizontal="center" vertical="center"/>
    </xf>
    <xf numFmtId="0" fontId="15" fillId="6" borderId="75" xfId="26" applyFont="1" applyFill="1" applyBorder="1" applyAlignment="1">
      <alignment horizontal="center"/>
    </xf>
    <xf numFmtId="0" fontId="15" fillId="6" borderId="76" xfId="26" applyFont="1" applyFill="1" applyBorder="1" applyAlignment="1">
      <alignment horizontal="center"/>
    </xf>
    <xf numFmtId="0" fontId="15" fillId="6" borderId="77" xfId="26" applyFont="1" applyFill="1" applyBorder="1" applyAlignment="1">
      <alignment horizontal="center"/>
    </xf>
    <xf numFmtId="0" fontId="14" fillId="0" borderId="0" xfId="26" applyFont="1" applyBorder="1"/>
    <xf numFmtId="0" fontId="15" fillId="7" borderId="87" xfId="26" applyFont="1" applyFill="1" applyBorder="1" applyAlignment="1">
      <alignment horizontal="center"/>
    </xf>
    <xf numFmtId="0" fontId="15" fillId="7" borderId="88" xfId="26" applyFont="1" applyFill="1" applyBorder="1" applyAlignment="1">
      <alignment horizontal="center"/>
    </xf>
    <xf numFmtId="0" fontId="15" fillId="7" borderId="89" xfId="26" applyFont="1" applyFill="1" applyBorder="1" applyAlignment="1">
      <alignment horizontal="center"/>
    </xf>
    <xf numFmtId="182" fontId="14" fillId="0" borderId="9" xfId="26" applyNumberFormat="1" applyFont="1" applyBorder="1" applyAlignment="1">
      <alignment horizontal="center" vertical="center"/>
    </xf>
    <xf numFmtId="182" fontId="14" fillId="0" borderId="49" xfId="26" applyNumberFormat="1" applyFont="1" applyBorder="1" applyAlignment="1">
      <alignment horizontal="center" vertical="center"/>
    </xf>
    <xf numFmtId="182" fontId="14" fillId="0" borderId="50" xfId="26" applyNumberFormat="1" applyFont="1" applyBorder="1" applyAlignment="1">
      <alignment horizontal="center" vertical="center"/>
    </xf>
    <xf numFmtId="182" fontId="14" fillId="0" borderId="51" xfId="26" applyNumberFormat="1" applyFont="1" applyBorder="1" applyAlignment="1">
      <alignment horizontal="center" vertical="center"/>
    </xf>
    <xf numFmtId="0" fontId="15" fillId="0" borderId="52" xfId="26" applyFont="1" applyBorder="1" applyAlignment="1">
      <alignment horizontal="center" shrinkToFit="1"/>
    </xf>
    <xf numFmtId="0" fontId="15" fillId="0" borderId="53" xfId="26" applyFont="1" applyBorder="1" applyAlignment="1">
      <alignment horizontal="center" shrinkToFit="1"/>
    </xf>
    <xf numFmtId="0" fontId="15" fillId="0" borderId="93" xfId="26" applyFont="1" applyBorder="1" applyAlignment="1">
      <alignment horizontal="center" shrinkToFit="1"/>
    </xf>
    <xf numFmtId="0" fontId="14" fillId="0" borderId="94" xfId="26" applyFont="1" applyBorder="1" applyAlignment="1">
      <alignment horizontal="center"/>
    </xf>
    <xf numFmtId="0" fontId="14" fillId="0" borderId="95" xfId="26" applyFont="1" applyBorder="1" applyAlignment="1">
      <alignment horizontal="center"/>
    </xf>
    <xf numFmtId="0" fontId="14" fillId="6" borderId="75" xfId="26" applyFont="1" applyFill="1" applyBorder="1" applyAlignment="1" applyProtection="1">
      <alignment horizontal="center"/>
      <protection locked="0"/>
    </xf>
    <xf numFmtId="0" fontId="14" fillId="6" borderId="76" xfId="26" applyFont="1" applyFill="1" applyBorder="1" applyAlignment="1" applyProtection="1">
      <alignment horizontal="center"/>
      <protection locked="0"/>
    </xf>
    <xf numFmtId="0" fontId="14" fillId="6" borderId="77" xfId="26" applyFont="1" applyFill="1" applyBorder="1" applyAlignment="1" applyProtection="1">
      <alignment horizontal="center"/>
      <protection locked="0"/>
    </xf>
    <xf numFmtId="0" fontId="14" fillId="0" borderId="39" xfId="26" applyFont="1" applyBorder="1" applyAlignment="1">
      <alignment horizontal="center"/>
    </xf>
    <xf numFmtId="0" fontId="14" fillId="0" borderId="40" xfId="26" applyFont="1" applyBorder="1" applyAlignment="1">
      <alignment horizontal="center"/>
    </xf>
    <xf numFmtId="0" fontId="14" fillId="0" borderId="41" xfId="26" applyFont="1" applyBorder="1" applyAlignment="1">
      <alignment horizontal="center"/>
    </xf>
    <xf numFmtId="0" fontId="14" fillId="0" borderId="54" xfId="26" applyFont="1" applyBorder="1" applyAlignment="1">
      <alignment horizontal="center"/>
    </xf>
    <xf numFmtId="0" fontId="14" fillId="0" borderId="55" xfId="26" applyFont="1" applyBorder="1" applyAlignment="1">
      <alignment horizontal="center"/>
    </xf>
    <xf numFmtId="182" fontId="15" fillId="7" borderId="101" xfId="37" applyNumberFormat="1" applyFont="1" applyFill="1" applyBorder="1" applyAlignment="1" applyProtection="1">
      <alignment horizontal="center" vertical="center"/>
      <protection locked="0"/>
    </xf>
    <xf numFmtId="182" fontId="15" fillId="7" borderId="65" xfId="37" applyNumberFormat="1" applyFont="1" applyFill="1" applyBorder="1" applyAlignment="1" applyProtection="1">
      <alignment horizontal="center" vertical="center"/>
      <protection locked="0"/>
    </xf>
    <xf numFmtId="182" fontId="15" fillId="7" borderId="102" xfId="37" applyNumberFormat="1" applyFont="1" applyFill="1" applyBorder="1" applyAlignment="1" applyProtection="1">
      <alignment horizontal="center" vertical="center"/>
      <protection locked="0"/>
    </xf>
    <xf numFmtId="182" fontId="15" fillId="7" borderId="87" xfId="37" applyNumberFormat="1" applyFont="1" applyFill="1" applyBorder="1" applyAlignment="1" applyProtection="1">
      <alignment horizontal="center" vertical="center"/>
      <protection locked="0"/>
    </xf>
    <xf numFmtId="182" fontId="15" fillId="7" borderId="88" xfId="37" applyNumberFormat="1" applyFont="1" applyFill="1" applyBorder="1" applyAlignment="1" applyProtection="1">
      <alignment horizontal="center" vertical="center"/>
      <protection locked="0"/>
    </xf>
    <xf numFmtId="182" fontId="15" fillId="7" borderId="89" xfId="37" applyNumberFormat="1" applyFont="1" applyFill="1" applyBorder="1" applyAlignment="1" applyProtection="1">
      <alignment horizontal="center" vertical="center"/>
      <protection locked="0"/>
    </xf>
    <xf numFmtId="182" fontId="15" fillId="8" borderId="85" xfId="37" applyNumberFormat="1" applyFont="1" applyFill="1" applyBorder="1" applyAlignment="1" applyProtection="1">
      <alignment horizontal="center" vertical="center"/>
      <protection locked="0"/>
    </xf>
    <xf numFmtId="182" fontId="15" fillId="8" borderId="86" xfId="37" applyNumberFormat="1" applyFont="1" applyFill="1" applyBorder="1" applyAlignment="1" applyProtection="1">
      <alignment horizontal="center" vertical="center"/>
      <protection locked="0"/>
    </xf>
    <xf numFmtId="0" fontId="26" fillId="0" borderId="8" xfId="23" applyFont="1" applyBorder="1" applyAlignment="1">
      <alignment horizontal="center" vertical="center" wrapText="1"/>
    </xf>
    <xf numFmtId="182" fontId="15" fillId="8" borderId="75" xfId="36" applyNumberFormat="1" applyFont="1" applyFill="1" applyBorder="1" applyAlignment="1" applyProtection="1">
      <alignment horizontal="center" vertical="center"/>
      <protection locked="0"/>
    </xf>
    <xf numFmtId="182" fontId="15" fillId="8" borderId="76" xfId="36" applyNumberFormat="1" applyFont="1" applyFill="1" applyBorder="1" applyAlignment="1" applyProtection="1">
      <alignment horizontal="center" vertical="center"/>
      <protection locked="0"/>
    </xf>
    <xf numFmtId="182" fontId="15" fillId="8" borderId="77" xfId="36" applyNumberFormat="1" applyFont="1" applyFill="1" applyBorder="1" applyAlignment="1" applyProtection="1">
      <alignment horizontal="center" vertical="center"/>
      <protection locked="0"/>
    </xf>
    <xf numFmtId="0" fontId="14" fillId="0" borderId="0" xfId="0" applyFont="1" applyFill="1" applyAlignment="1">
      <alignment horizontal="left" vertical="top" wrapText="1"/>
    </xf>
    <xf numFmtId="0" fontId="35" fillId="0" borderId="0" xfId="0" applyFont="1" applyAlignment="1">
      <alignment horizontal="left" vertical="top" wrapText="1"/>
    </xf>
    <xf numFmtId="9" fontId="15" fillId="0" borderId="12" xfId="14" applyNumberFormat="1" applyFont="1" applyBorder="1" applyAlignment="1">
      <alignment horizontal="center" vertical="center"/>
    </xf>
    <xf numFmtId="9" fontId="15" fillId="0" borderId="11" xfId="14" applyNumberFormat="1" applyFont="1" applyBorder="1" applyAlignment="1">
      <alignment horizontal="center" vertical="center"/>
    </xf>
    <xf numFmtId="182" fontId="15" fillId="0" borderId="39" xfId="37" applyNumberFormat="1" applyFont="1" applyFill="1" applyBorder="1" applyAlignment="1" applyProtection="1">
      <alignment horizontal="center" vertical="center"/>
    </xf>
    <xf numFmtId="182" fontId="15" fillId="0" borderId="40" xfId="37" applyNumberFormat="1" applyFont="1" applyFill="1" applyBorder="1" applyAlignment="1" applyProtection="1">
      <alignment horizontal="center" vertical="center"/>
    </xf>
    <xf numFmtId="182" fontId="15" fillId="0" borderId="41" xfId="37" applyNumberFormat="1" applyFont="1" applyFill="1" applyBorder="1" applyAlignment="1" applyProtection="1">
      <alignment horizontal="center" vertical="center"/>
    </xf>
    <xf numFmtId="182" fontId="15" fillId="7" borderId="87" xfId="26" applyNumberFormat="1" applyFont="1" applyFill="1" applyBorder="1" applyAlignment="1" applyProtection="1">
      <alignment horizontal="center" vertical="center"/>
      <protection locked="0"/>
    </xf>
    <xf numFmtId="182" fontId="15" fillId="7" borderId="88" xfId="26" applyNumberFormat="1" applyFont="1" applyFill="1" applyBorder="1" applyAlignment="1" applyProtection="1">
      <alignment horizontal="center" vertical="center"/>
      <protection locked="0"/>
    </xf>
    <xf numFmtId="182" fontId="15" fillId="7" borderId="89" xfId="26" applyNumberFormat="1" applyFont="1" applyFill="1" applyBorder="1" applyAlignment="1" applyProtection="1">
      <alignment horizontal="center" vertical="center"/>
      <protection locked="0"/>
    </xf>
    <xf numFmtId="0" fontId="14" fillId="0" borderId="0" xfId="0" applyFont="1" applyAlignment="1">
      <alignment horizontal="left" vertical="top" wrapText="1"/>
    </xf>
    <xf numFmtId="0" fontId="15" fillId="8" borderId="99" xfId="14" applyFont="1" applyFill="1" applyBorder="1" applyAlignment="1" applyProtection="1">
      <alignment horizontal="center" vertical="center"/>
      <protection locked="0"/>
    </xf>
    <xf numFmtId="0" fontId="15" fillId="8" borderId="100" xfId="14" applyFont="1" applyFill="1" applyBorder="1" applyAlignment="1" applyProtection="1">
      <alignment horizontal="center" vertical="center"/>
      <protection locked="0"/>
    </xf>
    <xf numFmtId="192" fontId="15" fillId="8" borderId="75" xfId="37" applyNumberFormat="1" applyFont="1" applyFill="1" applyBorder="1" applyAlignment="1" applyProtection="1">
      <alignment horizontal="center" vertical="center"/>
      <protection locked="0"/>
    </xf>
    <xf numFmtId="192" fontId="15" fillId="8" borderId="76" xfId="37" applyNumberFormat="1" applyFont="1" applyFill="1" applyBorder="1" applyAlignment="1" applyProtection="1">
      <alignment horizontal="center" vertical="center"/>
      <protection locked="0"/>
    </xf>
    <xf numFmtId="192" fontId="15" fillId="8" borderId="77" xfId="37" applyNumberFormat="1" applyFont="1" applyFill="1" applyBorder="1" applyAlignment="1" applyProtection="1">
      <alignment horizontal="center" vertical="center"/>
      <protection locked="0"/>
    </xf>
    <xf numFmtId="181" fontId="22" fillId="0" borderId="46" xfId="26" applyNumberFormat="1" applyFont="1" applyBorder="1" applyAlignment="1">
      <alignment horizontal="right"/>
    </xf>
    <xf numFmtId="0" fontId="23" fillId="0" borderId="0" xfId="26" applyFont="1" applyBorder="1" applyAlignment="1">
      <alignment horizontal="left"/>
    </xf>
    <xf numFmtId="181" fontId="22" fillId="0" borderId="0" xfId="26" applyNumberFormat="1" applyFont="1" applyBorder="1" applyAlignment="1">
      <alignment horizontal="right"/>
    </xf>
    <xf numFmtId="191" fontId="15" fillId="7" borderId="87" xfId="26" applyNumberFormat="1" applyFont="1" applyFill="1" applyBorder="1" applyAlignment="1" applyProtection="1">
      <alignment horizontal="center" vertical="center"/>
      <protection locked="0"/>
    </xf>
    <xf numFmtId="191" fontId="15" fillId="7" borderId="88" xfId="26" applyNumberFormat="1" applyFont="1" applyFill="1" applyBorder="1" applyAlignment="1" applyProtection="1">
      <alignment horizontal="center" vertical="center"/>
      <protection locked="0"/>
    </xf>
    <xf numFmtId="191" fontId="15" fillId="7" borderId="89" xfId="26" applyNumberFormat="1" applyFont="1" applyFill="1" applyBorder="1" applyAlignment="1" applyProtection="1">
      <alignment horizontal="center" vertical="center"/>
      <protection locked="0"/>
    </xf>
    <xf numFmtId="0" fontId="14" fillId="0" borderId="0" xfId="26" applyFont="1"/>
    <xf numFmtId="0" fontId="15" fillId="0" borderId="0" xfId="26" applyFont="1" applyAlignment="1">
      <alignment vertical="top" wrapText="1"/>
    </xf>
    <xf numFmtId="0" fontId="14" fillId="0" borderId="0" xfId="26" applyFont="1" applyFill="1" applyAlignment="1">
      <alignment horizontal="center"/>
    </xf>
    <xf numFmtId="0" fontId="14" fillId="0" borderId="0" xfId="26" applyFont="1" applyFill="1" applyBorder="1" applyAlignment="1">
      <alignment horizontal="center"/>
    </xf>
    <xf numFmtId="0" fontId="14" fillId="8" borderId="112" xfId="26" applyFont="1" applyFill="1" applyBorder="1" applyAlignment="1" applyProtection="1">
      <alignment horizontal="center"/>
      <protection locked="0"/>
    </xf>
    <xf numFmtId="0" fontId="14" fillId="8" borderId="62" xfId="26" applyFont="1" applyFill="1" applyBorder="1" applyAlignment="1" applyProtection="1">
      <alignment horizontal="center"/>
      <protection locked="0"/>
    </xf>
    <xf numFmtId="0" fontId="14" fillId="8" borderId="113" xfId="26" applyFont="1" applyFill="1" applyBorder="1" applyAlignment="1" applyProtection="1">
      <alignment horizontal="center"/>
      <protection locked="0"/>
    </xf>
    <xf numFmtId="0" fontId="27" fillId="0" borderId="0" xfId="26" applyFont="1" applyAlignment="1">
      <alignment horizontal="left" vertical="top" wrapText="1"/>
    </xf>
    <xf numFmtId="0" fontId="14" fillId="0" borderId="0" xfId="26" applyFont="1" applyAlignment="1">
      <alignment horizontal="left" vertical="center"/>
    </xf>
    <xf numFmtId="3" fontId="32" fillId="0" borderId="8" xfId="36" applyNumberFormat="1" applyFont="1" applyFill="1" applyBorder="1" applyAlignment="1">
      <alignment horizontal="center" vertical="center"/>
    </xf>
    <xf numFmtId="3" fontId="32" fillId="0" borderId="4" xfId="36" applyNumberFormat="1" applyFont="1" applyFill="1" applyBorder="1" applyAlignment="1">
      <alignment horizontal="center" vertical="center"/>
    </xf>
    <xf numFmtId="181" fontId="32" fillId="0" borderId="8" xfId="36" applyNumberFormat="1" applyFont="1" applyFill="1" applyBorder="1" applyAlignment="1">
      <alignment horizontal="right" vertical="center"/>
    </xf>
    <xf numFmtId="181" fontId="32" fillId="0" borderId="4" xfId="36" applyNumberFormat="1" applyFont="1" applyFill="1" applyBorder="1" applyAlignment="1">
      <alignment horizontal="right" vertical="center"/>
    </xf>
    <xf numFmtId="0" fontId="46" fillId="0" borderId="6" xfId="36" applyFont="1" applyFill="1" applyBorder="1" applyAlignment="1">
      <alignment horizontal="left" vertical="center"/>
    </xf>
    <xf numFmtId="3" fontId="32" fillId="0" borderId="8" xfId="36" applyNumberFormat="1" applyFont="1" applyBorder="1" applyAlignment="1">
      <alignment horizontal="center" vertical="center" textRotation="255"/>
    </xf>
    <xf numFmtId="3" fontId="32" fillId="0" borderId="1" xfId="36" applyNumberFormat="1" applyFont="1" applyBorder="1" applyAlignment="1">
      <alignment horizontal="center" vertical="center" textRotation="255"/>
    </xf>
    <xf numFmtId="182" fontId="32" fillId="6" borderId="60" xfId="36" applyNumberFormat="1" applyFont="1" applyFill="1" applyBorder="1" applyAlignment="1">
      <alignment horizontal="right" vertical="center"/>
    </xf>
    <xf numFmtId="0" fontId="14" fillId="0" borderId="32" xfId="36" applyFont="1" applyFill="1" applyBorder="1" applyAlignment="1">
      <alignment horizontal="left" vertical="center"/>
    </xf>
    <xf numFmtId="0" fontId="32" fillId="0" borderId="33" xfId="36" applyFont="1" applyFill="1" applyBorder="1" applyAlignment="1">
      <alignment horizontal="left" vertical="center"/>
    </xf>
    <xf numFmtId="182" fontId="32" fillId="6" borderId="59" xfId="36" applyNumberFormat="1" applyFont="1" applyFill="1" applyBorder="1" applyAlignment="1">
      <alignment horizontal="right" vertical="center"/>
    </xf>
    <xf numFmtId="182" fontId="32" fillId="6" borderId="104" xfId="36" applyNumberFormat="1" applyFont="1" applyFill="1" applyBorder="1" applyAlignment="1">
      <alignment horizontal="right" vertical="center"/>
    </xf>
    <xf numFmtId="0" fontId="32" fillId="0" borderId="10" xfId="36" applyNumberFormat="1" applyFont="1" applyFill="1" applyBorder="1" applyAlignment="1">
      <alignment horizontal="right" vertical="center"/>
    </xf>
    <xf numFmtId="0" fontId="32" fillId="0" borderId="13" xfId="36" applyNumberFormat="1" applyFont="1" applyFill="1" applyBorder="1" applyAlignment="1">
      <alignment horizontal="right" vertical="center"/>
    </xf>
    <xf numFmtId="0" fontId="32" fillId="0" borderId="8" xfId="36" applyFont="1" applyFill="1" applyBorder="1" applyAlignment="1">
      <alignment horizontal="left" vertical="center"/>
    </xf>
    <xf numFmtId="0" fontId="32" fillId="0" borderId="4" xfId="36" applyFont="1" applyFill="1" applyBorder="1" applyAlignment="1">
      <alignment horizontal="left" vertical="center"/>
    </xf>
    <xf numFmtId="181" fontId="32" fillId="0" borderId="9" xfId="36" applyNumberFormat="1" applyFont="1" applyBorder="1" applyAlignment="1">
      <alignment horizontal="right" vertical="center"/>
    </xf>
    <xf numFmtId="181" fontId="32" fillId="0" borderId="8" xfId="36" applyNumberFormat="1" applyFont="1" applyBorder="1" applyAlignment="1">
      <alignment horizontal="right" vertical="center"/>
    </xf>
    <xf numFmtId="181" fontId="32" fillId="0" borderId="4" xfId="36" applyNumberFormat="1" applyFont="1" applyBorder="1" applyAlignment="1">
      <alignment horizontal="right" vertical="center"/>
    </xf>
    <xf numFmtId="0" fontId="32" fillId="8" borderId="75" xfId="36" applyFont="1" applyFill="1" applyBorder="1" applyAlignment="1">
      <alignment horizontal="center" vertical="center"/>
    </xf>
    <xf numFmtId="0" fontId="32" fillId="8" borderId="76" xfId="36" applyFont="1" applyFill="1" applyBorder="1" applyAlignment="1">
      <alignment horizontal="center" vertical="center"/>
    </xf>
    <xf numFmtId="0" fontId="32" fillId="8" borderId="77" xfId="36" applyFont="1" applyFill="1" applyBorder="1" applyAlignment="1">
      <alignment horizontal="center" vertical="center"/>
    </xf>
    <xf numFmtId="0" fontId="32" fillId="0" borderId="11" xfId="36" applyFont="1" applyBorder="1" applyAlignment="1">
      <alignment horizontal="left" vertical="center" wrapText="1"/>
    </xf>
    <xf numFmtId="0" fontId="32" fillId="0" borderId="6" xfId="36" applyFont="1" applyBorder="1" applyAlignment="1">
      <alignment horizontal="left" vertical="center"/>
    </xf>
    <xf numFmtId="0" fontId="32" fillId="0" borderId="12" xfId="36" applyFont="1" applyBorder="1" applyAlignment="1">
      <alignment horizontal="left" vertical="center"/>
    </xf>
    <xf numFmtId="0" fontId="20" fillId="0" borderId="32" xfId="36" applyFont="1" applyFill="1" applyBorder="1" applyAlignment="1">
      <alignment horizontal="left" vertical="center" wrapText="1"/>
    </xf>
    <xf numFmtId="0" fontId="45" fillId="0" borderId="7" xfId="36" applyFont="1" applyFill="1" applyBorder="1" applyAlignment="1">
      <alignment horizontal="left" vertical="center" wrapText="1"/>
    </xf>
    <xf numFmtId="0" fontId="45" fillId="0" borderId="10" xfId="36" applyFont="1" applyFill="1" applyBorder="1" applyAlignment="1">
      <alignment horizontal="left" vertical="center" wrapText="1"/>
    </xf>
    <xf numFmtId="0" fontId="45" fillId="0" borderId="33" xfId="36" applyFont="1" applyFill="1" applyBorder="1" applyAlignment="1">
      <alignment horizontal="left" vertical="center" wrapText="1"/>
    </xf>
    <xf numFmtId="0" fontId="45" fillId="0" borderId="5" xfId="36" applyFont="1" applyFill="1" applyBorder="1" applyAlignment="1">
      <alignment horizontal="left" vertical="center" wrapText="1"/>
    </xf>
    <xf numFmtId="0" fontId="45" fillId="0" borderId="13" xfId="36" applyFont="1" applyFill="1" applyBorder="1" applyAlignment="1">
      <alignment horizontal="left" vertical="center" wrapText="1"/>
    </xf>
    <xf numFmtId="3" fontId="32" fillId="0" borderId="32" xfId="36" applyNumberFormat="1" applyFont="1" applyBorder="1" applyAlignment="1">
      <alignment horizontal="left" vertical="center"/>
    </xf>
    <xf numFmtId="3" fontId="32" fillId="0" borderId="33" xfId="36" applyNumberFormat="1" applyFont="1" applyBorder="1" applyAlignment="1">
      <alignment horizontal="left" vertical="center"/>
    </xf>
    <xf numFmtId="3" fontId="32" fillId="0" borderId="9" xfId="36" applyNumberFormat="1" applyFont="1" applyBorder="1" applyAlignment="1">
      <alignment horizontal="center" vertical="center" textRotation="255" wrapText="1"/>
    </xf>
    <xf numFmtId="0" fontId="32" fillId="0" borderId="32" xfId="36" applyFont="1" applyBorder="1" applyAlignment="1">
      <alignment horizontal="left" vertical="center"/>
    </xf>
    <xf numFmtId="0" fontId="32" fillId="0" borderId="33" xfId="36" applyFont="1" applyBorder="1" applyAlignment="1">
      <alignment horizontal="left" vertical="center"/>
    </xf>
    <xf numFmtId="3" fontId="32" fillId="0" borderId="4" xfId="36" applyNumberFormat="1" applyFont="1" applyBorder="1" applyAlignment="1">
      <alignment horizontal="center" vertical="center" textRotation="255"/>
    </xf>
    <xf numFmtId="186" fontId="32" fillId="0" borderId="32" xfId="36" applyNumberFormat="1" applyFont="1" applyBorder="1" applyAlignment="1">
      <alignment horizontal="left" vertical="center"/>
    </xf>
    <xf numFmtId="186" fontId="32" fillId="0" borderId="33" xfId="36" applyNumberFormat="1" applyFont="1" applyBorder="1" applyAlignment="1">
      <alignment horizontal="left" vertical="center"/>
    </xf>
    <xf numFmtId="3" fontId="32" fillId="0" borderId="32" xfId="36" quotePrefix="1" applyNumberFormat="1" applyFont="1" applyFill="1" applyBorder="1" applyAlignment="1">
      <alignment horizontal="left" vertical="center"/>
    </xf>
    <xf numFmtId="3" fontId="32" fillId="0" borderId="33" xfId="36" quotePrefix="1" applyNumberFormat="1" applyFont="1" applyFill="1" applyBorder="1" applyAlignment="1">
      <alignment horizontal="left" vertical="center"/>
    </xf>
    <xf numFmtId="3" fontId="32" fillId="0" borderId="32" xfId="36" quotePrefix="1" applyNumberFormat="1" applyFont="1" applyBorder="1" applyAlignment="1">
      <alignment horizontal="left" vertical="center"/>
    </xf>
    <xf numFmtId="3" fontId="32" fillId="0" borderId="33" xfId="36" quotePrefix="1" applyNumberFormat="1" applyFont="1" applyBorder="1" applyAlignment="1">
      <alignment horizontal="left" vertical="center"/>
    </xf>
    <xf numFmtId="186" fontId="14" fillId="0" borderId="32" xfId="36" applyNumberFormat="1" applyFont="1" applyFill="1" applyBorder="1" applyAlignment="1">
      <alignment horizontal="left" vertical="center"/>
    </xf>
    <xf numFmtId="186" fontId="32" fillId="0" borderId="33" xfId="36" applyNumberFormat="1" applyFont="1" applyFill="1" applyBorder="1" applyAlignment="1">
      <alignment horizontal="left" vertical="center"/>
    </xf>
    <xf numFmtId="0" fontId="32" fillId="0" borderId="8" xfId="36" applyFont="1" applyBorder="1" applyAlignment="1">
      <alignment horizontal="left" vertical="center"/>
    </xf>
    <xf numFmtId="0" fontId="32" fillId="0" borderId="4" xfId="36" applyFont="1" applyBorder="1" applyAlignment="1">
      <alignment horizontal="left" vertical="center"/>
    </xf>
    <xf numFmtId="0" fontId="32" fillId="0" borderId="10" xfId="36" applyNumberFormat="1" applyFont="1" applyBorder="1" applyAlignment="1">
      <alignment horizontal="right" vertical="center"/>
    </xf>
    <xf numFmtId="0" fontId="32" fillId="0" borderId="13" xfId="36" applyNumberFormat="1" applyFont="1" applyBorder="1" applyAlignment="1">
      <alignment horizontal="right" vertical="center"/>
    </xf>
    <xf numFmtId="182" fontId="32" fillId="6" borderId="61" xfId="36" applyNumberFormat="1" applyFont="1" applyFill="1" applyBorder="1" applyAlignment="1">
      <alignment horizontal="right" vertical="center"/>
    </xf>
    <xf numFmtId="0" fontId="16" fillId="0" borderId="56" xfId="36" applyFont="1" applyBorder="1" applyAlignment="1">
      <alignment horizontal="left" vertical="center" wrapText="1"/>
    </xf>
    <xf numFmtId="0" fontId="32" fillId="0" borderId="57" xfId="36" applyFont="1" applyBorder="1" applyAlignment="1">
      <alignment horizontal="left" vertical="center" wrapText="1"/>
    </xf>
    <xf numFmtId="0" fontId="32" fillId="0" borderId="58" xfId="36" applyFont="1" applyBorder="1" applyAlignment="1">
      <alignment horizontal="left" vertical="center" wrapText="1"/>
    </xf>
    <xf numFmtId="182" fontId="32" fillId="0" borderId="8" xfId="36" applyNumberFormat="1" applyFont="1" applyFill="1" applyBorder="1" applyAlignment="1">
      <alignment horizontal="right" vertical="center"/>
    </xf>
    <xf numFmtId="182" fontId="32" fillId="0" borderId="106" xfId="36" applyNumberFormat="1" applyFont="1" applyFill="1" applyBorder="1" applyAlignment="1">
      <alignment horizontal="right" vertical="center"/>
    </xf>
    <xf numFmtId="0" fontId="32" fillId="0" borderId="10" xfId="36" applyFont="1" applyBorder="1" applyAlignment="1">
      <alignment horizontal="left" vertical="center"/>
    </xf>
    <xf numFmtId="0" fontId="32" fillId="0" borderId="13" xfId="36" applyFont="1" applyBorder="1" applyAlignment="1">
      <alignment horizontal="left" vertical="center"/>
    </xf>
    <xf numFmtId="0" fontId="32" fillId="0" borderId="3" xfId="36" applyNumberFormat="1" applyFont="1" applyFill="1" applyBorder="1" applyAlignment="1">
      <alignment horizontal="right" vertical="center"/>
    </xf>
    <xf numFmtId="0" fontId="14" fillId="0" borderId="6" xfId="36" applyFont="1" applyFill="1" applyBorder="1" applyAlignment="1">
      <alignment horizontal="left" vertical="center" wrapText="1"/>
    </xf>
    <xf numFmtId="0" fontId="14" fillId="0" borderId="12" xfId="36" applyFont="1" applyFill="1" applyBorder="1" applyAlignment="1">
      <alignment horizontal="left" vertical="center" wrapText="1"/>
    </xf>
    <xf numFmtId="0" fontId="14" fillId="0" borderId="32" xfId="36" applyFont="1" applyBorder="1" applyAlignment="1">
      <alignment horizontal="left" vertical="center"/>
    </xf>
    <xf numFmtId="0" fontId="32" fillId="0" borderId="7" xfId="36" applyFont="1" applyBorder="1" applyAlignment="1">
      <alignment horizontal="left" vertical="center"/>
    </xf>
    <xf numFmtId="0" fontId="32" fillId="0" borderId="5" xfId="36" applyFont="1" applyBorder="1" applyAlignment="1">
      <alignment horizontal="left" vertical="center"/>
    </xf>
    <xf numFmtId="0" fontId="32" fillId="7" borderId="87" xfId="36" applyFont="1" applyFill="1" applyBorder="1" applyAlignment="1">
      <alignment horizontal="center" vertical="center"/>
    </xf>
    <xf numFmtId="0" fontId="32" fillId="7" borderId="88" xfId="36" applyFont="1" applyFill="1" applyBorder="1" applyAlignment="1">
      <alignment horizontal="center" vertical="center"/>
    </xf>
    <xf numFmtId="0" fontId="32" fillId="7" borderId="89" xfId="36" applyFont="1" applyFill="1" applyBorder="1" applyAlignment="1">
      <alignment horizontal="center" vertical="center"/>
    </xf>
    <xf numFmtId="182" fontId="32" fillId="6" borderId="103" xfId="36" applyNumberFormat="1" applyFont="1" applyFill="1" applyBorder="1" applyAlignment="1">
      <alignment horizontal="right" vertical="center"/>
    </xf>
    <xf numFmtId="182" fontId="16" fillId="0" borderId="105" xfId="36" applyNumberFormat="1" applyFont="1" applyFill="1" applyBorder="1" applyAlignment="1">
      <alignment horizontal="right" vertical="center"/>
    </xf>
    <xf numFmtId="182" fontId="32" fillId="0" borderId="1" xfId="36" applyNumberFormat="1" applyFont="1" applyFill="1" applyBorder="1" applyAlignment="1">
      <alignment horizontal="right" vertical="center"/>
    </xf>
    <xf numFmtId="182" fontId="32" fillId="6" borderId="70" xfId="36" applyNumberFormat="1" applyFont="1" applyFill="1" applyBorder="1" applyAlignment="1">
      <alignment horizontal="right" vertical="center"/>
    </xf>
    <xf numFmtId="182" fontId="32" fillId="6" borderId="107" xfId="36" applyNumberFormat="1" applyFont="1" applyFill="1" applyBorder="1" applyAlignment="1">
      <alignment horizontal="right" vertical="center"/>
    </xf>
    <xf numFmtId="182" fontId="32" fillId="6" borderId="108" xfId="36" applyNumberFormat="1" applyFont="1" applyFill="1" applyBorder="1" applyAlignment="1">
      <alignment horizontal="right" vertical="center"/>
    </xf>
    <xf numFmtId="0" fontId="32" fillId="0" borderId="3" xfId="36" applyNumberFormat="1" applyFont="1" applyBorder="1" applyAlignment="1">
      <alignment horizontal="right" vertical="center"/>
    </xf>
    <xf numFmtId="3" fontId="14" fillId="0" borderId="110" xfId="36" applyNumberFormat="1" applyFont="1" applyFill="1" applyBorder="1" applyAlignment="1">
      <alignment horizontal="left" vertical="center"/>
    </xf>
    <xf numFmtId="3" fontId="14" fillId="0" borderId="111" xfId="36" applyNumberFormat="1" applyFont="1" applyFill="1" applyBorder="1" applyAlignment="1">
      <alignment horizontal="left" vertical="center"/>
    </xf>
    <xf numFmtId="182" fontId="14" fillId="6" borderId="59" xfId="36" applyNumberFormat="1" applyFont="1" applyFill="1" applyBorder="1" applyAlignment="1">
      <alignment horizontal="right" vertical="center"/>
    </xf>
    <xf numFmtId="182" fontId="14" fillId="6" borderId="61" xfId="36" applyNumberFormat="1" applyFont="1" applyFill="1" applyBorder="1" applyAlignment="1">
      <alignment horizontal="right" vertical="center"/>
    </xf>
    <xf numFmtId="0" fontId="14" fillId="0" borderId="8" xfId="36" applyFont="1" applyFill="1" applyBorder="1" applyAlignment="1">
      <alignment horizontal="left" vertical="center"/>
    </xf>
    <xf numFmtId="0" fontId="14" fillId="0" borderId="4" xfId="36" applyFont="1" applyFill="1" applyBorder="1" applyAlignment="1">
      <alignment horizontal="left" vertical="center"/>
    </xf>
    <xf numFmtId="0" fontId="0" fillId="0" borderId="33" xfId="0" applyFont="1" applyBorder="1" applyAlignment="1">
      <alignment horizontal="center"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176" fontId="35" fillId="0" borderId="33" xfId="29" applyNumberFormat="1" applyFont="1" applyFill="1" applyBorder="1" applyAlignment="1">
      <alignment horizontal="center" vertical="center" wrapText="1"/>
    </xf>
    <xf numFmtId="176" fontId="35" fillId="0" borderId="5" xfId="29" applyNumberFormat="1" applyFont="1" applyFill="1" applyBorder="1" applyAlignment="1">
      <alignment horizontal="center" vertical="center" wrapText="1"/>
    </xf>
    <xf numFmtId="176" fontId="35" fillId="0" borderId="13" xfId="29" applyNumberFormat="1" applyFont="1" applyFill="1" applyBorder="1" applyAlignment="1">
      <alignment horizontal="center" vertical="center" wrapText="1"/>
    </xf>
    <xf numFmtId="0" fontId="0" fillId="0" borderId="8" xfId="0" applyFont="1" applyBorder="1" applyAlignment="1">
      <alignment horizontal="center" vertical="center"/>
    </xf>
    <xf numFmtId="0" fontId="0" fillId="0" borderId="1" xfId="0" applyFont="1" applyBorder="1" applyAlignment="1">
      <alignment horizontal="center" vertical="center"/>
    </xf>
    <xf numFmtId="193" fontId="0" fillId="0" borderId="33" xfId="0" applyNumberFormat="1" applyFont="1" applyBorder="1" applyAlignment="1">
      <alignment horizontal="center" vertical="center"/>
    </xf>
    <xf numFmtId="193" fontId="0" fillId="0" borderId="5" xfId="0" applyNumberFormat="1" applyFont="1" applyBorder="1" applyAlignment="1">
      <alignment horizontal="center" vertical="center"/>
    </xf>
    <xf numFmtId="193" fontId="0" fillId="0" borderId="13" xfId="0" applyNumberFormat="1"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pplyAlignment="1">
      <alignment horizontal="center" vertical="center"/>
    </xf>
    <xf numFmtId="0" fontId="0" fillId="0" borderId="12" xfId="0" applyFont="1" applyBorder="1" applyAlignment="1">
      <alignment horizontal="center" vertical="center"/>
    </xf>
    <xf numFmtId="0" fontId="0" fillId="0" borderId="32" xfId="0" applyFont="1" applyBorder="1" applyAlignment="1">
      <alignment horizontal="center" vertical="center"/>
    </xf>
    <xf numFmtId="0" fontId="0" fillId="0" borderId="10" xfId="0" applyFont="1" applyBorder="1" applyAlignment="1">
      <alignment horizontal="center" vertical="center"/>
    </xf>
    <xf numFmtId="193" fontId="0" fillId="0" borderId="11" xfId="0" applyNumberFormat="1" applyFont="1" applyBorder="1" applyAlignment="1">
      <alignment horizontal="center" vertical="center"/>
    </xf>
    <xf numFmtId="193" fontId="0" fillId="0" borderId="6" xfId="0" applyNumberFormat="1" applyFont="1" applyBorder="1" applyAlignment="1">
      <alignment horizontal="center" vertical="center"/>
    </xf>
    <xf numFmtId="193" fontId="0" fillId="0" borderId="12" xfId="0" applyNumberFormat="1" applyFont="1" applyBorder="1" applyAlignment="1">
      <alignment horizontal="center" vertical="center"/>
    </xf>
    <xf numFmtId="0" fontId="0" fillId="0" borderId="1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2" xfId="0" applyFont="1" applyBorder="1" applyAlignment="1">
      <alignment horizontal="center" vertical="center" wrapText="1"/>
    </xf>
    <xf numFmtId="3" fontId="35" fillId="0" borderId="32" xfId="29" applyNumberFormat="1" applyFont="1" applyFill="1" applyBorder="1" applyAlignment="1">
      <alignment horizontal="center" vertical="center"/>
    </xf>
    <xf numFmtId="3" fontId="35" fillId="0" borderId="7" xfId="29" applyNumberFormat="1" applyFont="1" applyFill="1" applyBorder="1" applyAlignment="1">
      <alignment horizontal="center" vertical="center"/>
    </xf>
    <xf numFmtId="3" fontId="35" fillId="0" borderId="10" xfId="29" applyNumberFormat="1" applyFont="1" applyFill="1" applyBorder="1" applyAlignment="1">
      <alignment horizontal="center" vertical="center"/>
    </xf>
    <xf numFmtId="3" fontId="35" fillId="0" borderId="2" xfId="29" applyNumberFormat="1" applyFont="1" applyFill="1" applyBorder="1" applyAlignment="1">
      <alignment horizontal="center" vertical="center"/>
    </xf>
    <xf numFmtId="3" fontId="35" fillId="0" borderId="0" xfId="29" applyNumberFormat="1" applyFont="1" applyFill="1" applyBorder="1" applyAlignment="1">
      <alignment horizontal="center" vertical="center"/>
    </xf>
    <xf numFmtId="3" fontId="35" fillId="0" borderId="3" xfId="29" applyNumberFormat="1" applyFont="1" applyFill="1" applyBorder="1" applyAlignment="1">
      <alignment horizontal="center" vertical="center"/>
    </xf>
    <xf numFmtId="193" fontId="0" fillId="0" borderId="32" xfId="0" applyNumberFormat="1" applyFont="1" applyBorder="1" applyAlignment="1">
      <alignment horizontal="center" vertical="center"/>
    </xf>
    <xf numFmtId="193" fontId="0" fillId="0" borderId="7" xfId="0" applyNumberFormat="1" applyFont="1" applyBorder="1" applyAlignment="1">
      <alignment horizontal="center" vertical="center"/>
    </xf>
    <xf numFmtId="193" fontId="0" fillId="0" borderId="10" xfId="0" applyNumberFormat="1" applyFont="1" applyBorder="1" applyAlignment="1">
      <alignment horizontal="center" vertical="center"/>
    </xf>
    <xf numFmtId="193" fontId="0" fillId="0" borderId="2" xfId="0" applyNumberFormat="1" applyFont="1" applyBorder="1" applyAlignment="1">
      <alignment horizontal="center" vertical="center"/>
    </xf>
    <xf numFmtId="193" fontId="0" fillId="0" borderId="0" xfId="0" applyNumberFormat="1" applyFont="1" applyBorder="1" applyAlignment="1">
      <alignment horizontal="center" vertical="center"/>
    </xf>
    <xf numFmtId="193" fontId="0" fillId="0" borderId="3" xfId="0" applyNumberFormat="1" applyFont="1" applyBorder="1" applyAlignment="1">
      <alignment horizontal="center" vertical="center"/>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9" xfId="0" applyFont="1" applyBorder="1" applyAlignment="1">
      <alignment horizontal="center" vertical="center"/>
    </xf>
    <xf numFmtId="3" fontId="35" fillId="0" borderId="32" xfId="29" applyNumberFormat="1" applyFont="1" applyFill="1" applyBorder="1" applyAlignment="1">
      <alignment horizontal="center" vertical="center" wrapText="1"/>
    </xf>
    <xf numFmtId="3" fontId="35" fillId="0" borderId="10" xfId="29" applyNumberFormat="1" applyFont="1" applyFill="1" applyBorder="1" applyAlignment="1">
      <alignment horizontal="center" vertical="center" wrapText="1"/>
    </xf>
    <xf numFmtId="3" fontId="35" fillId="0" borderId="2" xfId="29" applyNumberFormat="1" applyFont="1" applyFill="1" applyBorder="1" applyAlignment="1">
      <alignment horizontal="center" vertical="center" wrapText="1"/>
    </xf>
    <xf numFmtId="3" fontId="35" fillId="0" borderId="3" xfId="29" applyNumberFormat="1" applyFont="1" applyFill="1" applyBorder="1" applyAlignment="1">
      <alignment horizontal="center" vertical="center" wrapText="1"/>
    </xf>
    <xf numFmtId="0" fontId="0" fillId="0" borderId="9" xfId="0" applyFont="1" applyBorder="1" applyAlignment="1">
      <alignment horizontal="center" vertical="center" wrapText="1"/>
    </xf>
    <xf numFmtId="176" fontId="35" fillId="0" borderId="8" xfId="29" applyNumberFormat="1" applyFont="1" applyFill="1" applyBorder="1" applyAlignment="1">
      <alignment horizontal="right" vertical="center"/>
    </xf>
    <xf numFmtId="176" fontId="35" fillId="0" borderId="4" xfId="29" applyNumberFormat="1" applyFont="1" applyFill="1" applyBorder="1" applyAlignment="1">
      <alignment horizontal="right" vertical="center"/>
    </xf>
    <xf numFmtId="38" fontId="35" fillId="0" borderId="8" xfId="54" applyFont="1" applyFill="1" applyBorder="1" applyAlignment="1">
      <alignment horizontal="right" vertical="center"/>
    </xf>
    <xf numFmtId="38" fontId="35" fillId="0" borderId="4" xfId="54" applyFont="1" applyFill="1" applyBorder="1" applyAlignment="1">
      <alignment horizontal="right" vertical="center"/>
    </xf>
    <xf numFmtId="196" fontId="35" fillId="0" borderId="8" xfId="29" applyNumberFormat="1" applyFont="1" applyFill="1" applyBorder="1" applyAlignment="1">
      <alignment horizontal="right" vertical="center"/>
    </xf>
    <xf numFmtId="196" fontId="35" fillId="0" borderId="4" xfId="29" applyNumberFormat="1" applyFont="1" applyFill="1" applyBorder="1" applyAlignment="1">
      <alignment horizontal="right" vertical="center"/>
    </xf>
    <xf numFmtId="3" fontId="35" fillId="0" borderId="8" xfId="29" applyNumberFormat="1" applyFont="1" applyFill="1" applyBorder="1" applyAlignment="1">
      <alignment horizontal="center" vertical="center" wrapText="1"/>
    </xf>
    <xf numFmtId="3" fontId="35" fillId="0" borderId="1" xfId="29" applyNumberFormat="1" applyFont="1" applyFill="1" applyBorder="1" applyAlignment="1">
      <alignment horizontal="center" vertical="center" wrapText="1"/>
    </xf>
    <xf numFmtId="3" fontId="35" fillId="0" borderId="8" xfId="29" applyNumberFormat="1" applyFont="1" applyFill="1" applyBorder="1" applyAlignment="1">
      <alignment horizontal="right" vertical="center"/>
    </xf>
    <xf numFmtId="3" fontId="35" fillId="0" borderId="4" xfId="29" applyNumberFormat="1" applyFont="1" applyFill="1" applyBorder="1" applyAlignment="1">
      <alignment horizontal="right" vertical="center"/>
    </xf>
    <xf numFmtId="0" fontId="14" fillId="0" borderId="32" xfId="0" applyFont="1" applyFill="1" applyBorder="1" applyAlignment="1">
      <alignment vertical="center" wrapText="1"/>
    </xf>
    <xf numFmtId="0" fontId="12" fillId="0" borderId="33" xfId="0" applyFont="1" applyFill="1" applyBorder="1" applyAlignment="1">
      <alignment vertical="center" wrapText="1"/>
    </xf>
    <xf numFmtId="0" fontId="14" fillId="0" borderId="10" xfId="0" applyFont="1" applyFill="1" applyBorder="1" applyAlignment="1">
      <alignment vertical="center" wrapText="1"/>
    </xf>
    <xf numFmtId="0" fontId="12" fillId="0" borderId="13" xfId="0" applyFont="1" applyFill="1" applyBorder="1" applyAlignment="1">
      <alignment vertical="center" wrapText="1"/>
    </xf>
    <xf numFmtId="0" fontId="14"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5" fillId="0" borderId="9" xfId="0" applyFont="1" applyFill="1" applyBorder="1" applyAlignment="1">
      <alignment vertical="center" wrapText="1"/>
    </xf>
    <xf numFmtId="0" fontId="14" fillId="0" borderId="5"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0" xfId="26" applyFont="1" applyFill="1" applyBorder="1" applyAlignment="1">
      <alignment horizontal="left" vertical="center"/>
    </xf>
    <xf numFmtId="0" fontId="15" fillId="0" borderId="1" xfId="26" applyFont="1" applyFill="1" applyBorder="1" applyAlignment="1">
      <alignment horizontal="left" vertical="center" wrapText="1"/>
    </xf>
    <xf numFmtId="3" fontId="14" fillId="0" borderId="0" xfId="26" applyNumberFormat="1" applyFont="1" applyFill="1" applyBorder="1" applyAlignment="1">
      <alignment horizontal="right" vertical="center" wrapText="1"/>
    </xf>
    <xf numFmtId="178" fontId="14" fillId="0" borderId="0" xfId="26" applyNumberFormat="1" applyFont="1" applyFill="1" applyBorder="1" applyAlignment="1">
      <alignment horizontal="center" vertical="center"/>
    </xf>
    <xf numFmtId="0" fontId="14" fillId="0" borderId="5" xfId="26" applyFont="1" applyFill="1" applyBorder="1" applyAlignment="1">
      <alignment horizontal="left" vertical="center" wrapText="1"/>
    </xf>
    <xf numFmtId="0" fontId="14" fillId="0" borderId="13" xfId="26" applyFont="1" applyFill="1" applyBorder="1" applyAlignment="1">
      <alignment horizontal="left" vertical="center" wrapText="1"/>
    </xf>
    <xf numFmtId="179" fontId="14" fillId="0" borderId="9" xfId="26" applyNumberFormat="1" applyFont="1" applyFill="1" applyBorder="1" applyAlignment="1">
      <alignment horizontal="center" vertical="center" wrapText="1"/>
    </xf>
    <xf numFmtId="0" fontId="14" fillId="0" borderId="7" xfId="26" applyFont="1" applyFill="1" applyBorder="1" applyAlignment="1">
      <alignment horizontal="center" wrapText="1"/>
    </xf>
    <xf numFmtId="0" fontId="14" fillId="0" borderId="7" xfId="26" applyFont="1" applyFill="1" applyBorder="1" applyAlignment="1">
      <alignment horizontal="center"/>
    </xf>
    <xf numFmtId="3" fontId="14" fillId="0" borderId="5" xfId="26" applyNumberFormat="1" applyFont="1" applyFill="1" applyBorder="1" applyAlignment="1">
      <alignment horizontal="right" vertical="center" wrapText="1"/>
    </xf>
    <xf numFmtId="0" fontId="14" fillId="0" borderId="11" xfId="0" applyFont="1" applyFill="1" applyBorder="1" applyAlignment="1">
      <alignment horizontal="left" vertical="center" wrapText="1"/>
    </xf>
    <xf numFmtId="0" fontId="14" fillId="0" borderId="12" xfId="26" applyFont="1" applyFill="1" applyBorder="1" applyAlignment="1">
      <alignment horizontal="left" vertical="center" wrapText="1"/>
    </xf>
    <xf numFmtId="180" fontId="14" fillId="0" borderId="9" xfId="26" applyNumberFormat="1" applyFont="1" applyFill="1" applyBorder="1" applyAlignment="1">
      <alignment horizontal="center" vertical="center" wrapText="1"/>
    </xf>
    <xf numFmtId="180" fontId="14" fillId="0" borderId="11" xfId="26" applyNumberFormat="1" applyFont="1" applyFill="1" applyBorder="1" applyAlignment="1">
      <alignment horizontal="center" vertical="center" wrapText="1"/>
    </xf>
    <xf numFmtId="179" fontId="14" fillId="0" borderId="11" xfId="26" applyNumberFormat="1" applyFont="1" applyFill="1" applyBorder="1" applyAlignment="1">
      <alignment horizontal="center" vertical="center" wrapText="1"/>
    </xf>
    <xf numFmtId="0" fontId="14" fillId="0" borderId="9" xfId="26" applyFont="1" applyFill="1" applyBorder="1" applyAlignment="1">
      <alignment horizontal="center" vertical="center"/>
    </xf>
    <xf numFmtId="3" fontId="14" fillId="0" borderId="9" xfId="26" applyNumberFormat="1" applyFont="1" applyFill="1" applyBorder="1" applyAlignment="1">
      <alignment horizontal="center" vertical="center" wrapText="1"/>
    </xf>
    <xf numFmtId="3" fontId="14" fillId="0" borderId="11" xfId="26" applyNumberFormat="1" applyFont="1" applyFill="1" applyBorder="1" applyAlignment="1">
      <alignment horizontal="center" vertical="center" wrapText="1"/>
    </xf>
    <xf numFmtId="0" fontId="14" fillId="0" borderId="0" xfId="26" applyFont="1" applyFill="1" applyBorder="1" applyAlignment="1">
      <alignment vertical="center" wrapText="1"/>
    </xf>
    <xf numFmtId="0" fontId="15" fillId="0" borderId="0" xfId="26" applyFont="1" applyFill="1" applyBorder="1" applyAlignment="1">
      <alignment vertical="center" wrapText="1"/>
    </xf>
    <xf numFmtId="3" fontId="14" fillId="0" borderId="0" xfId="26" applyNumberFormat="1" applyFont="1" applyFill="1" applyBorder="1" applyAlignment="1">
      <alignment horizontal="left" wrapText="1"/>
    </xf>
    <xf numFmtId="179" fontId="14" fillId="0" borderId="0" xfId="26" applyNumberFormat="1" applyFont="1" applyFill="1" applyBorder="1" applyAlignment="1">
      <alignment horizontal="center" vertical="top" wrapText="1"/>
    </xf>
    <xf numFmtId="0" fontId="15" fillId="0" borderId="8" xfId="26" applyFont="1" applyFill="1" applyBorder="1" applyAlignment="1">
      <alignment horizontal="left" vertical="center" wrapText="1"/>
    </xf>
    <xf numFmtId="0" fontId="15" fillId="0" borderId="1" xfId="26" applyFont="1" applyFill="1" applyBorder="1" applyAlignment="1">
      <alignment horizontal="left" vertical="center"/>
    </xf>
    <xf numFmtId="0" fontId="15" fillId="0" borderId="4" xfId="26" applyFont="1" applyFill="1" applyBorder="1" applyAlignment="1">
      <alignment horizontal="left" vertical="center"/>
    </xf>
    <xf numFmtId="179" fontId="14" fillId="0" borderId="8" xfId="26" applyNumberFormat="1" applyFont="1" applyFill="1" applyBorder="1" applyAlignment="1">
      <alignment horizontal="center" vertical="center" wrapText="1"/>
    </xf>
    <xf numFmtId="179" fontId="14" fillId="0" borderId="4" xfId="26" applyNumberFormat="1" applyFont="1" applyFill="1" applyBorder="1" applyAlignment="1">
      <alignment horizontal="center" vertical="center" wrapText="1"/>
    </xf>
    <xf numFmtId="179" fontId="14" fillId="0" borderId="32" xfId="26" applyNumberFormat="1" applyFont="1" applyFill="1" applyBorder="1" applyAlignment="1">
      <alignment horizontal="center" vertical="center" wrapText="1"/>
    </xf>
    <xf numFmtId="179" fontId="14" fillId="0" borderId="7" xfId="26" applyNumberFormat="1" applyFont="1" applyFill="1" applyBorder="1" applyAlignment="1">
      <alignment horizontal="center" vertical="center" wrapText="1"/>
    </xf>
    <xf numFmtId="179" fontId="14" fillId="0" borderId="10" xfId="26" applyNumberFormat="1" applyFont="1" applyFill="1" applyBorder="1" applyAlignment="1">
      <alignment horizontal="center" vertical="center" wrapText="1"/>
    </xf>
    <xf numFmtId="179" fontId="14" fillId="0" borderId="33" xfId="26" applyNumberFormat="1" applyFont="1" applyFill="1" applyBorder="1" applyAlignment="1">
      <alignment horizontal="center" vertical="center" wrapText="1"/>
    </xf>
    <xf numFmtId="179" fontId="14" fillId="0" borderId="5" xfId="26" applyNumberFormat="1" applyFont="1" applyFill="1" applyBorder="1" applyAlignment="1">
      <alignment horizontal="center" vertical="center" wrapText="1"/>
    </xf>
    <xf numFmtId="179" fontId="14" fillId="0" borderId="13" xfId="26" applyNumberFormat="1" applyFont="1" applyFill="1" applyBorder="1" applyAlignment="1">
      <alignment horizontal="center" vertical="center" wrapText="1"/>
    </xf>
    <xf numFmtId="0" fontId="14" fillId="0" borderId="32" xfId="26" applyFont="1" applyFill="1" applyBorder="1" applyAlignment="1">
      <alignment horizontal="left" vertical="center" wrapText="1"/>
    </xf>
    <xf numFmtId="0" fontId="14" fillId="0" borderId="2" xfId="26" applyFont="1" applyFill="1" applyBorder="1" applyAlignment="1">
      <alignment horizontal="left" vertical="center" wrapText="1"/>
    </xf>
    <xf numFmtId="0" fontId="14" fillId="0" borderId="33" xfId="26" applyFont="1" applyFill="1" applyBorder="1" applyAlignment="1">
      <alignment horizontal="left" vertical="center" wrapText="1"/>
    </xf>
    <xf numFmtId="0" fontId="14" fillId="0" borderId="10" xfId="26" applyFont="1" applyFill="1" applyBorder="1" applyAlignment="1">
      <alignment horizontal="left" vertical="center" wrapText="1"/>
    </xf>
    <xf numFmtId="0" fontId="14" fillId="0" borderId="3" xfId="26" applyFont="1" applyFill="1" applyBorder="1" applyAlignment="1">
      <alignment horizontal="left" vertical="center" wrapText="1"/>
    </xf>
    <xf numFmtId="0" fontId="15" fillId="0" borderId="9" xfId="26" applyFont="1" applyFill="1" applyBorder="1" applyAlignment="1">
      <alignment vertical="center" wrapText="1"/>
    </xf>
    <xf numFmtId="0" fontId="14" fillId="0" borderId="11" xfId="26" applyFont="1" applyFill="1" applyBorder="1" applyAlignment="1">
      <alignment horizontal="distributed" vertical="center" wrapText="1"/>
    </xf>
    <xf numFmtId="0" fontId="14" fillId="0" borderId="6" xfId="26" applyFont="1" applyFill="1" applyBorder="1" applyAlignment="1">
      <alignment horizontal="distributed" vertical="center" wrapText="1"/>
    </xf>
    <xf numFmtId="3" fontId="14" fillId="0" borderId="6" xfId="26" applyNumberFormat="1" applyFont="1" applyFill="1" applyBorder="1" applyAlignment="1">
      <alignment horizontal="right" vertical="center" wrapText="1"/>
    </xf>
    <xf numFmtId="3" fontId="14" fillId="0" borderId="12" xfId="26" applyNumberFormat="1" applyFont="1" applyFill="1" applyBorder="1" applyAlignment="1">
      <alignment horizontal="right" vertical="center" wrapText="1"/>
    </xf>
    <xf numFmtId="0" fontId="14" fillId="0" borderId="11" xfId="26" applyFont="1" applyFill="1" applyBorder="1" applyAlignment="1">
      <alignment horizontal="center" vertical="center" wrapText="1"/>
    </xf>
    <xf numFmtId="0" fontId="14" fillId="0" borderId="6"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32" xfId="26" applyFont="1" applyFill="1" applyBorder="1" applyAlignment="1">
      <alignment vertical="center" wrapText="1"/>
    </xf>
    <xf numFmtId="0" fontId="14" fillId="0" borderId="2" xfId="26" applyFont="1" applyFill="1" applyBorder="1" applyAlignment="1">
      <alignment vertical="center" wrapText="1"/>
    </xf>
    <xf numFmtId="0" fontId="14" fillId="0" borderId="33" xfId="26" applyFont="1" applyFill="1" applyBorder="1" applyAlignment="1">
      <alignment vertical="center" wrapText="1"/>
    </xf>
    <xf numFmtId="0" fontId="14" fillId="0" borderId="10" xfId="26" applyFont="1" applyFill="1" applyBorder="1" applyAlignment="1">
      <alignment vertical="center" wrapText="1"/>
    </xf>
    <xf numFmtId="0" fontId="14" fillId="0" borderId="3" xfId="26" applyFont="1" applyFill="1" applyBorder="1" applyAlignment="1">
      <alignment vertical="center" wrapText="1"/>
    </xf>
    <xf numFmtId="0" fontId="14" fillId="0" borderId="13" xfId="26" applyFont="1" applyFill="1" applyBorder="1" applyAlignment="1">
      <alignment vertical="center" wrapText="1"/>
    </xf>
    <xf numFmtId="0" fontId="12" fillId="0" borderId="2" xfId="0" applyFont="1" applyFill="1" applyBorder="1" applyAlignment="1">
      <alignment vertical="center" wrapText="1"/>
    </xf>
    <xf numFmtId="0" fontId="39" fillId="0" borderId="7" xfId="0" applyFont="1" applyFill="1" applyBorder="1" applyAlignment="1">
      <alignment wrapText="1"/>
    </xf>
    <xf numFmtId="0" fontId="39" fillId="0" borderId="10" xfId="0" applyFont="1" applyFill="1" applyBorder="1" applyAlignment="1">
      <alignment wrapText="1"/>
    </xf>
    <xf numFmtId="0" fontId="15" fillId="0" borderId="10" xfId="0" applyFont="1" applyFill="1" applyBorder="1" applyAlignment="1">
      <alignment vertical="center" wrapText="1"/>
    </xf>
    <xf numFmtId="0" fontId="39" fillId="0" borderId="3" xfId="0" applyFont="1" applyFill="1" applyBorder="1" applyAlignment="1">
      <alignment vertical="center" wrapText="1"/>
    </xf>
    <xf numFmtId="0" fontId="39" fillId="0" borderId="13" xfId="0" applyFont="1" applyFill="1" applyBorder="1" applyAlignment="1">
      <alignment vertical="center" wrapText="1"/>
    </xf>
    <xf numFmtId="0" fontId="14" fillId="0" borderId="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26" applyFont="1" applyFill="1" applyBorder="1" applyAlignment="1">
      <alignment horizontal="left" vertical="center" wrapText="1"/>
    </xf>
    <xf numFmtId="0" fontId="14" fillId="0" borderId="33" xfId="0" applyFont="1" applyFill="1" applyBorder="1" applyAlignment="1">
      <alignment horizontal="left" vertical="center" wrapText="1"/>
    </xf>
    <xf numFmtId="176" fontId="14" fillId="0" borderId="32" xfId="26" applyNumberFormat="1" applyFont="1" applyFill="1" applyBorder="1" applyAlignment="1">
      <alignment horizontal="left" vertical="center" wrapText="1"/>
    </xf>
    <xf numFmtId="176" fontId="14" fillId="0" borderId="2" xfId="26" applyNumberFormat="1" applyFont="1" applyFill="1" applyBorder="1" applyAlignment="1">
      <alignment horizontal="left" vertical="center"/>
    </xf>
    <xf numFmtId="176" fontId="14" fillId="0" borderId="33" xfId="26" applyNumberFormat="1" applyFont="1" applyFill="1" applyBorder="1" applyAlignment="1">
      <alignment horizontal="left" vertical="center"/>
    </xf>
    <xf numFmtId="0" fontId="14" fillId="0" borderId="32"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3" xfId="26" applyFont="1" applyFill="1" applyBorder="1" applyAlignment="1">
      <alignment horizontal="center" vertical="center"/>
    </xf>
    <xf numFmtId="176" fontId="15" fillId="0" borderId="8" xfId="26" applyNumberFormat="1" applyFont="1" applyFill="1" applyBorder="1" applyAlignment="1">
      <alignment horizontal="left" vertical="center" wrapText="1"/>
    </xf>
    <xf numFmtId="176" fontId="15" fillId="0" borderId="1" xfId="26" applyNumberFormat="1" applyFont="1" applyFill="1" applyBorder="1" applyAlignment="1">
      <alignment horizontal="left" vertical="center" wrapText="1"/>
    </xf>
    <xf numFmtId="176" fontId="15" fillId="0" borderId="4" xfId="26" applyNumberFormat="1" applyFont="1" applyFill="1" applyBorder="1" applyAlignment="1">
      <alignment horizontal="left" vertical="center" wrapText="1"/>
    </xf>
    <xf numFmtId="176" fontId="14" fillId="0" borderId="10" xfId="26" applyNumberFormat="1" applyFont="1" applyFill="1" applyBorder="1" applyAlignment="1">
      <alignment horizontal="center" vertical="center"/>
    </xf>
    <xf numFmtId="176" fontId="14" fillId="0" borderId="3" xfId="26" applyNumberFormat="1" applyFont="1" applyFill="1" applyBorder="1" applyAlignment="1">
      <alignment horizontal="center" vertical="center"/>
    </xf>
    <xf numFmtId="176" fontId="14" fillId="0" borderId="13" xfId="26" applyNumberFormat="1" applyFont="1" applyFill="1" applyBorder="1" applyAlignment="1">
      <alignment horizontal="center" vertical="center"/>
    </xf>
    <xf numFmtId="176" fontId="15" fillId="0" borderId="8" xfId="26" applyNumberFormat="1" applyFont="1" applyFill="1" applyBorder="1" applyAlignment="1">
      <alignment horizontal="left" vertical="center"/>
    </xf>
    <xf numFmtId="176" fontId="15" fillId="0" borderId="1" xfId="26" applyNumberFormat="1" applyFont="1" applyFill="1" applyBorder="1" applyAlignment="1">
      <alignment horizontal="left" vertical="center"/>
    </xf>
    <xf numFmtId="176" fontId="15" fillId="0" borderId="4" xfId="26" applyNumberFormat="1" applyFont="1" applyFill="1" applyBorder="1" applyAlignment="1">
      <alignment horizontal="left" vertical="center"/>
    </xf>
    <xf numFmtId="176" fontId="14" fillId="0" borderId="32" xfId="26" applyNumberFormat="1" applyFont="1" applyFill="1" applyBorder="1" applyAlignment="1">
      <alignment horizontal="left" vertical="center"/>
    </xf>
    <xf numFmtId="0" fontId="14" fillId="0" borderId="8"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4" xfId="26" applyFont="1" applyFill="1" applyBorder="1" applyAlignment="1">
      <alignment horizontal="center" vertical="center"/>
    </xf>
    <xf numFmtId="0" fontId="14" fillId="0" borderId="5" xfId="26" applyFont="1" applyFill="1" applyBorder="1" applyAlignment="1">
      <alignment horizontal="left" vertical="top" wrapText="1"/>
    </xf>
    <xf numFmtId="0" fontId="14" fillId="0" borderId="13" xfId="26" applyFont="1" applyFill="1" applyBorder="1" applyAlignment="1">
      <alignment horizontal="left" vertical="top" wrapText="1"/>
    </xf>
    <xf numFmtId="3" fontId="14" fillId="0" borderId="8" xfId="29" applyNumberFormat="1" applyFont="1" applyFill="1" applyBorder="1" applyAlignment="1">
      <alignment horizontal="center" vertical="center" wrapText="1"/>
    </xf>
    <xf numFmtId="3" fontId="14" fillId="0" borderId="1" xfId="29" applyNumberFormat="1" applyFont="1" applyFill="1" applyBorder="1" applyAlignment="1">
      <alignment horizontal="center" vertical="center" wrapText="1"/>
    </xf>
    <xf numFmtId="3" fontId="14" fillId="0" borderId="4" xfId="29" applyNumberFormat="1" applyFont="1" applyFill="1" applyBorder="1" applyAlignment="1">
      <alignment horizontal="center" vertical="center" wrapText="1"/>
    </xf>
    <xf numFmtId="0" fontId="33" fillId="0" borderId="0" xfId="18" applyFont="1" applyFill="1" applyAlignment="1">
      <alignment horizontal="center" vertical="center"/>
    </xf>
    <xf numFmtId="0" fontId="33" fillId="0" borderId="0" xfId="18" applyFill="1" applyAlignment="1">
      <alignment horizontal="center" vertical="center"/>
    </xf>
    <xf numFmtId="0" fontId="33" fillId="0" borderId="0" xfId="19" applyFont="1" applyFill="1" applyAlignment="1">
      <alignment horizontal="center" vertical="center"/>
    </xf>
    <xf numFmtId="0" fontId="14" fillId="0" borderId="0" xfId="22" applyFont="1"/>
  </cellXfs>
  <cellStyles count="56">
    <cellStyle name="パーセント 2" xfId="1" xr:uid="{00000000-0005-0000-0000-000000000000}"/>
    <cellStyle name="パーセント 3" xfId="2" xr:uid="{00000000-0005-0000-0000-000001000000}"/>
    <cellStyle name="桁区切り" xfId="54" builtinId="6"/>
    <cellStyle name="桁区切り 10" xfId="42" xr:uid="{00000000-0005-0000-0000-000003000000}"/>
    <cellStyle name="桁区切り 11" xfId="44" xr:uid="{00000000-0005-0000-0000-000004000000}"/>
    <cellStyle name="桁区切り 12" xfId="46" xr:uid="{00000000-0005-0000-0000-000005000000}"/>
    <cellStyle name="桁区切り 13" xfId="48" xr:uid="{00000000-0005-0000-0000-000006000000}"/>
    <cellStyle name="桁区切り 14" xfId="50" xr:uid="{00000000-0005-0000-0000-000007000000}"/>
    <cellStyle name="桁区切り 15" xfId="52" xr:uid="{00000000-0005-0000-0000-000008000000}"/>
    <cellStyle name="桁区切り 2" xfId="3" xr:uid="{00000000-0005-0000-0000-000009000000}"/>
    <cellStyle name="桁区切り 2 2" xfId="4" xr:uid="{00000000-0005-0000-0000-00000A000000}"/>
    <cellStyle name="桁区切り 3" xfId="5" xr:uid="{00000000-0005-0000-0000-00000B000000}"/>
    <cellStyle name="桁区切り 4" xfId="6" xr:uid="{00000000-0005-0000-0000-00000C000000}"/>
    <cellStyle name="桁区切り 5" xfId="7" xr:uid="{00000000-0005-0000-0000-00000D000000}"/>
    <cellStyle name="桁区切り 6" xfId="8" xr:uid="{00000000-0005-0000-0000-00000E000000}"/>
    <cellStyle name="桁区切り 7" xfId="9" xr:uid="{00000000-0005-0000-0000-00000F000000}"/>
    <cellStyle name="桁区切り 8" xfId="10" xr:uid="{00000000-0005-0000-0000-000010000000}"/>
    <cellStyle name="桁区切り 9" xfId="11" xr:uid="{00000000-0005-0000-0000-000011000000}"/>
    <cellStyle name="通貨 2" xfId="12" xr:uid="{00000000-0005-0000-0000-000012000000}"/>
    <cellStyle name="標準" xfId="0" builtinId="0"/>
    <cellStyle name="標準 10" xfId="13" xr:uid="{00000000-0005-0000-0000-000014000000}"/>
    <cellStyle name="標準 10 2" xfId="14" xr:uid="{00000000-0005-0000-0000-000015000000}"/>
    <cellStyle name="標準 11" xfId="15" xr:uid="{00000000-0005-0000-0000-000016000000}"/>
    <cellStyle name="標準 12" xfId="16" xr:uid="{00000000-0005-0000-0000-000017000000}"/>
    <cellStyle name="標準 12 2" xfId="17" xr:uid="{00000000-0005-0000-0000-000018000000}"/>
    <cellStyle name="標準 12 2 2" xfId="18" xr:uid="{00000000-0005-0000-0000-000019000000}"/>
    <cellStyle name="標準 12 2 2 2" xfId="19" xr:uid="{00000000-0005-0000-0000-00001A000000}"/>
    <cellStyle name="標準 13" xfId="20" xr:uid="{00000000-0005-0000-0000-00001B000000}"/>
    <cellStyle name="標準 14" xfId="21" xr:uid="{00000000-0005-0000-0000-00001C000000}"/>
    <cellStyle name="標準 14 2" xfId="22" xr:uid="{00000000-0005-0000-0000-00001D000000}"/>
    <cellStyle name="標準 15" xfId="23" xr:uid="{00000000-0005-0000-0000-00001E000000}"/>
    <cellStyle name="標準 16" xfId="43" xr:uid="{00000000-0005-0000-0000-00001F000000}"/>
    <cellStyle name="標準 17" xfId="45" xr:uid="{00000000-0005-0000-0000-000020000000}"/>
    <cellStyle name="標準 18" xfId="47" xr:uid="{00000000-0005-0000-0000-000021000000}"/>
    <cellStyle name="標準 19" xfId="49" xr:uid="{00000000-0005-0000-0000-000022000000}"/>
    <cellStyle name="標準 2" xfId="24" xr:uid="{00000000-0005-0000-0000-000023000000}"/>
    <cellStyle name="標準 2 2" xfId="25" xr:uid="{00000000-0005-0000-0000-000024000000}"/>
    <cellStyle name="標準 2 3" xfId="26" xr:uid="{00000000-0005-0000-0000-000025000000}"/>
    <cellStyle name="標準 20" xfId="51" xr:uid="{00000000-0005-0000-0000-000026000000}"/>
    <cellStyle name="標準 21" xfId="53" xr:uid="{00000000-0005-0000-0000-000027000000}"/>
    <cellStyle name="標準 3" xfId="27" xr:uid="{00000000-0005-0000-0000-000028000000}"/>
    <cellStyle name="標準 4" xfId="28" xr:uid="{00000000-0005-0000-0000-000029000000}"/>
    <cellStyle name="標準 4 2" xfId="29" xr:uid="{00000000-0005-0000-0000-00002A000000}"/>
    <cellStyle name="標準 5" xfId="30" xr:uid="{00000000-0005-0000-0000-00002B000000}"/>
    <cellStyle name="標準 6" xfId="31" xr:uid="{00000000-0005-0000-0000-00002C000000}"/>
    <cellStyle name="標準 7" xfId="32" xr:uid="{00000000-0005-0000-0000-00002D000000}"/>
    <cellStyle name="標準 7 2" xfId="33" xr:uid="{00000000-0005-0000-0000-00002E000000}"/>
    <cellStyle name="標準 7 3" xfId="34" xr:uid="{00000000-0005-0000-0000-00002F000000}"/>
    <cellStyle name="標準 7 4" xfId="35" xr:uid="{00000000-0005-0000-0000-000030000000}"/>
    <cellStyle name="標準 7 4 2 2" xfId="36" xr:uid="{00000000-0005-0000-0000-000031000000}"/>
    <cellStyle name="標準 7 4 2 2 2" xfId="37" xr:uid="{00000000-0005-0000-0000-000032000000}"/>
    <cellStyle name="標準 7 5" xfId="55" xr:uid="{00000000-0005-0000-0000-000033000000}"/>
    <cellStyle name="標準 8" xfId="38" xr:uid="{00000000-0005-0000-0000-000034000000}"/>
    <cellStyle name="標準 8 2" xfId="39" xr:uid="{00000000-0005-0000-0000-000035000000}"/>
    <cellStyle name="標準 9" xfId="40" xr:uid="{00000000-0005-0000-0000-000036000000}"/>
    <cellStyle name="標準 9 2" xfId="41" xr:uid="{00000000-0005-0000-0000-000037000000}"/>
  </cellStyles>
  <dxfs count="60">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0070C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b/>
        <i val="0"/>
        <color rgb="FFFF0000"/>
      </font>
      <fill>
        <patternFill>
          <bgColor rgb="FFFFFF00"/>
        </patternFill>
      </fill>
      <border>
        <left/>
        <right/>
        <top/>
        <bottom/>
      </border>
    </dxf>
    <dxf>
      <fill>
        <patternFill>
          <bgColor rgb="FFFFFF00"/>
        </patternFill>
      </fill>
    </dxf>
    <dxf>
      <fill>
        <patternFill>
          <bgColor rgb="FFFFFF00"/>
        </patternFill>
      </fill>
    </dxf>
  </dxfs>
  <tableStyles count="0" defaultTableStyle="TableStyleMedium9" defaultPivotStyle="PivotStyleLight16"/>
  <colors>
    <mruColors>
      <color rgb="FFFF99CC"/>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118110</xdr:colOff>
      <xdr:row>258</xdr:row>
      <xdr:rowOff>104775</xdr:rowOff>
    </xdr:from>
    <xdr:to>
      <xdr:col>16</xdr:col>
      <xdr:colOff>100970</xdr:colOff>
      <xdr:row>260</xdr:row>
      <xdr:rowOff>38100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18110" y="46320075"/>
          <a:ext cx="3383285" cy="419100"/>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a:latin typeface="ＤＨＰ特太ゴシック体" panose="020B0500000000000000" pitchFamily="50" charset="-128"/>
              <a:ea typeface="ＤＨＰ特太ゴシック体" panose="020B0500000000000000" pitchFamily="50" charset="-128"/>
            </a:rPr>
            <a:t>☆公定価格の試算結果</a:t>
          </a:r>
          <a:endParaRPr kumimoji="1" lang="ja-JP" altLang="en-US" sz="1100">
            <a:latin typeface="ＤＨＰ特太ゴシック体" panose="020B0500000000000000" pitchFamily="50" charset="-128"/>
            <a:ea typeface="ＤＨＰ特太ゴシック体" panose="020B0500000000000000" pitchFamily="50" charset="-128"/>
          </a:endParaRPr>
        </a:p>
      </xdr:txBody>
    </xdr:sp>
    <xdr:clientData/>
  </xdr:twoCellAnchor>
  <xdr:twoCellAnchor>
    <xdr:from>
      <xdr:col>4</xdr:col>
      <xdr:colOff>158109</xdr:colOff>
      <xdr:row>94</xdr:row>
      <xdr:rowOff>19050</xdr:rowOff>
    </xdr:from>
    <xdr:to>
      <xdr:col>12</xdr:col>
      <xdr:colOff>99041</xdr:colOff>
      <xdr:row>95</xdr:row>
      <xdr:rowOff>76200</xdr:rowOff>
    </xdr:to>
    <xdr:sp macro="" textlink="">
      <xdr:nvSpPr>
        <xdr:cNvPr id="3" name="上カーブ矢印 2">
          <a:extLst>
            <a:ext uri="{FF2B5EF4-FFF2-40B4-BE49-F238E27FC236}">
              <a16:creationId xmlns:a16="http://schemas.microsoft.com/office/drawing/2014/main" id="{00000000-0008-0000-0000-000003000000}"/>
            </a:ext>
          </a:extLst>
        </xdr:cNvPr>
        <xdr:cNvSpPr/>
      </xdr:nvSpPr>
      <xdr:spPr>
        <a:xfrm flipH="1">
          <a:off x="828669" y="14268450"/>
          <a:ext cx="1282052" cy="224790"/>
        </a:xfrm>
        <a:prstGeom prst="curvedUpArrow">
          <a:avLst>
            <a:gd name="adj1" fmla="val 25000"/>
            <a:gd name="adj2" fmla="val 77243"/>
            <a:gd name="adj3" fmla="val 25000"/>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BF1164"/>
  <sheetViews>
    <sheetView tabSelected="1" view="pageBreakPreview" zoomScaleNormal="100" zoomScaleSheetLayoutView="100" zoomScalePageLayoutView="85" workbookViewId="0">
      <selection activeCell="I15" sqref="I15:M15"/>
    </sheetView>
  </sheetViews>
  <sheetFormatPr defaultColWidth="2.5" defaultRowHeight="12.75" customHeight="1"/>
  <cols>
    <col min="1" max="9" width="2.5" style="110"/>
    <col min="10" max="10" width="7.125" style="110" bestFit="1" customWidth="1"/>
    <col min="11" max="16384" width="2.5" style="110"/>
  </cols>
  <sheetData>
    <row r="1" spans="1:37" ht="12.75" customHeight="1">
      <c r="AK1" s="40" t="s">
        <v>3372</v>
      </c>
    </row>
    <row r="2" spans="1:37" ht="34.5" customHeight="1">
      <c r="A2" s="39" t="s">
        <v>139</v>
      </c>
    </row>
    <row r="4" spans="1:37" ht="4.5" customHeight="1">
      <c r="B4" s="38"/>
      <c r="C4" s="37"/>
      <c r="D4" s="113"/>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6"/>
    </row>
    <row r="5" spans="1:37" ht="15" customHeight="1" thickBot="1">
      <c r="B5" s="35" t="s">
        <v>138</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34"/>
    </row>
    <row r="6" spans="1:37" ht="15" customHeight="1" thickTop="1" thickBot="1">
      <c r="B6" s="35" t="s">
        <v>137</v>
      </c>
      <c r="C6" s="522" t="s">
        <v>136</v>
      </c>
      <c r="D6" s="522"/>
      <c r="E6" s="522"/>
      <c r="F6" s="522"/>
      <c r="G6" s="522"/>
      <c r="H6" s="522"/>
      <c r="I6" s="522"/>
      <c r="J6" s="522"/>
      <c r="K6" s="522"/>
      <c r="L6" s="522"/>
      <c r="M6" s="522"/>
      <c r="N6" s="522"/>
      <c r="O6" s="522"/>
      <c r="P6" s="522"/>
      <c r="Q6" s="522"/>
      <c r="R6" s="522"/>
      <c r="S6" s="522"/>
      <c r="T6" s="522"/>
      <c r="U6" s="522"/>
      <c r="V6" s="522"/>
      <c r="W6" s="522"/>
      <c r="X6" s="522"/>
      <c r="Y6" s="522"/>
      <c r="Z6" s="522"/>
      <c r="AA6" s="522"/>
      <c r="AB6" s="107"/>
      <c r="AC6" s="107"/>
      <c r="AD6" s="519" t="s">
        <v>135</v>
      </c>
      <c r="AE6" s="520"/>
      <c r="AF6" s="520"/>
      <c r="AG6" s="520"/>
      <c r="AH6" s="520"/>
      <c r="AI6" s="520"/>
      <c r="AJ6" s="521"/>
      <c r="AK6" s="34"/>
    </row>
    <row r="7" spans="1:37" ht="4.5" customHeight="1" thickTop="1" thickBot="1">
      <c r="B7" s="35"/>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34"/>
    </row>
    <row r="8" spans="1:37" ht="15" customHeight="1" thickTop="1" thickBot="1">
      <c r="B8" s="35"/>
      <c r="C8" s="522" t="s">
        <v>134</v>
      </c>
      <c r="D8" s="522"/>
      <c r="E8" s="522"/>
      <c r="F8" s="522"/>
      <c r="G8" s="522"/>
      <c r="H8" s="522"/>
      <c r="I8" s="522"/>
      <c r="J8" s="522"/>
      <c r="K8" s="522"/>
      <c r="L8" s="522"/>
      <c r="M8" s="522"/>
      <c r="N8" s="522"/>
      <c r="O8" s="522"/>
      <c r="P8" s="522"/>
      <c r="Q8" s="522"/>
      <c r="R8" s="522"/>
      <c r="S8" s="522"/>
      <c r="T8" s="522"/>
      <c r="U8" s="522"/>
      <c r="V8" s="522"/>
      <c r="W8" s="522"/>
      <c r="X8" s="522"/>
      <c r="Y8" s="522"/>
      <c r="Z8" s="522"/>
      <c r="AA8" s="522"/>
      <c r="AB8" s="107"/>
      <c r="AC8" s="107"/>
      <c r="AD8" s="523" t="s">
        <v>133</v>
      </c>
      <c r="AE8" s="524"/>
      <c r="AF8" s="524"/>
      <c r="AG8" s="524"/>
      <c r="AH8" s="524"/>
      <c r="AI8" s="524"/>
      <c r="AJ8" s="525"/>
      <c r="AK8" s="34"/>
    </row>
    <row r="9" spans="1:37" ht="15" customHeight="1" thickTop="1">
      <c r="B9" s="33"/>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1"/>
    </row>
    <row r="10" spans="1:37" ht="15" customHeight="1"/>
    <row r="11" spans="1:37" ht="15" customHeight="1">
      <c r="B11" s="110" t="s">
        <v>132</v>
      </c>
    </row>
    <row r="12" spans="1:37" ht="15" customHeight="1"/>
    <row r="13" spans="1:37" ht="15" customHeight="1">
      <c r="B13" s="110" t="s">
        <v>131</v>
      </c>
    </row>
    <row r="14" spans="1:37" ht="6" customHeight="1" thickBot="1"/>
    <row r="15" spans="1:37" ht="15" customHeight="1" thickTop="1" thickBot="1">
      <c r="D15" s="110" t="s">
        <v>130</v>
      </c>
      <c r="I15" s="535"/>
      <c r="J15" s="536"/>
      <c r="K15" s="536"/>
      <c r="L15" s="536"/>
      <c r="M15" s="537"/>
      <c r="P15" s="110" t="s">
        <v>128</v>
      </c>
      <c r="T15" s="535"/>
      <c r="U15" s="536"/>
      <c r="V15" s="536"/>
      <c r="W15" s="536"/>
      <c r="X15" s="536"/>
      <c r="Y15" s="536"/>
      <c r="Z15" s="537"/>
    </row>
    <row r="16" spans="1:37" ht="6" customHeight="1" thickTop="1" thickBot="1"/>
    <row r="17" spans="2:58" ht="15" customHeight="1" thickTop="1" thickBot="1">
      <c r="D17" s="110" t="s">
        <v>126</v>
      </c>
      <c r="I17" s="538" t="str">
        <f>IF(ISERROR(VLOOKUP(CONCATENATE(I15,T15),自動入力!A2:B579,2,FALSE))=TRUE,"その他地域",VLOOKUP(CONCATENATE(I15,T15),自動入力!A2:B579,2,FALSE))</f>
        <v>その他地域</v>
      </c>
      <c r="J17" s="539"/>
      <c r="K17" s="539"/>
      <c r="L17" s="539"/>
      <c r="M17" s="540"/>
      <c r="N17" s="3" t="s">
        <v>42</v>
      </c>
    </row>
    <row r="18" spans="2:58" ht="12.75" customHeight="1" thickTop="1"/>
    <row r="19" spans="2:58" ht="15" customHeight="1">
      <c r="B19" s="110" t="s">
        <v>125</v>
      </c>
      <c r="AT19" s="30"/>
      <c r="AU19" s="30"/>
      <c r="AV19" s="30"/>
      <c r="AW19" s="30"/>
      <c r="AX19" s="30"/>
      <c r="AY19" s="30"/>
      <c r="AZ19" s="30"/>
      <c r="BA19" s="30"/>
      <c r="BB19" s="30"/>
      <c r="BC19" s="30"/>
      <c r="BD19" s="30"/>
      <c r="BE19" s="30"/>
      <c r="BF19" s="30"/>
    </row>
    <row r="20" spans="2:58" ht="6" customHeight="1" thickBot="1"/>
    <row r="21" spans="2:58" ht="15" customHeight="1" thickTop="1" thickBot="1">
      <c r="D21" s="546"/>
      <c r="E21" s="547"/>
      <c r="F21" s="547"/>
      <c r="G21" s="547"/>
      <c r="H21" s="548"/>
    </row>
    <row r="22" spans="2:58" ht="15" customHeight="1" thickTop="1">
      <c r="D22" s="29"/>
      <c r="E22" s="29"/>
      <c r="F22" s="29"/>
      <c r="G22" s="29"/>
      <c r="H22" s="114"/>
      <c r="I22" s="114"/>
      <c r="J22" s="114"/>
      <c r="K22" s="114"/>
      <c r="L22" s="114"/>
    </row>
    <row r="23" spans="2:58" ht="15" customHeight="1">
      <c r="B23" s="110" t="s">
        <v>124</v>
      </c>
    </row>
    <row r="24" spans="2:58" ht="6" customHeight="1" thickBot="1"/>
    <row r="25" spans="2:58" ht="15" customHeight="1" thickBot="1">
      <c r="D25" s="500" t="s">
        <v>123</v>
      </c>
      <c r="E25" s="501"/>
      <c r="F25" s="501"/>
      <c r="G25" s="501"/>
      <c r="H25" s="502"/>
      <c r="I25" s="533" t="s">
        <v>122</v>
      </c>
      <c r="J25" s="534"/>
      <c r="K25" s="534"/>
      <c r="L25" s="534"/>
      <c r="M25" s="534"/>
      <c r="N25" s="534"/>
      <c r="O25" s="534"/>
      <c r="P25" s="493" t="s">
        <v>121</v>
      </c>
      <c r="Q25" s="493"/>
      <c r="R25" s="493"/>
      <c r="S25" s="493"/>
      <c r="T25" s="493"/>
      <c r="U25" s="493"/>
      <c r="V25" s="493"/>
      <c r="W25" s="541" t="s">
        <v>120</v>
      </c>
      <c r="X25" s="541"/>
      <c r="Y25" s="541"/>
      <c r="Z25" s="541"/>
      <c r="AA25" s="541"/>
      <c r="AB25" s="541"/>
      <c r="AC25" s="542"/>
      <c r="AE25" s="28" t="s">
        <v>119</v>
      </c>
      <c r="AF25" s="27"/>
      <c r="AG25" s="27"/>
      <c r="AH25" s="27"/>
      <c r="AI25" s="26"/>
    </row>
    <row r="26" spans="2:58" ht="15" customHeight="1" thickTop="1">
      <c r="D26" s="497" t="s">
        <v>118</v>
      </c>
      <c r="E26" s="498"/>
      <c r="F26" s="498"/>
      <c r="G26" s="498"/>
      <c r="H26" s="499"/>
      <c r="I26" s="543"/>
      <c r="J26" s="544"/>
      <c r="K26" s="544"/>
      <c r="L26" s="544"/>
      <c r="M26" s="544"/>
      <c r="N26" s="544"/>
      <c r="O26" s="545"/>
      <c r="P26" s="503"/>
      <c r="Q26" s="503"/>
      <c r="R26" s="503"/>
      <c r="S26" s="503"/>
      <c r="T26" s="503"/>
      <c r="U26" s="503"/>
      <c r="V26" s="503"/>
      <c r="W26" s="526">
        <f>計算シート!E16</f>
        <v>0</v>
      </c>
      <c r="X26" s="526"/>
      <c r="Y26" s="526"/>
      <c r="Z26" s="526"/>
      <c r="AA26" s="526"/>
      <c r="AB26" s="526"/>
      <c r="AC26" s="527"/>
      <c r="AE26" s="25" t="s">
        <v>117</v>
      </c>
      <c r="AF26" s="24"/>
      <c r="AG26" s="24"/>
      <c r="AH26" s="24"/>
      <c r="AI26" s="23"/>
    </row>
    <row r="27" spans="2:58" ht="15" customHeight="1" thickBot="1">
      <c r="D27" s="497" t="s">
        <v>116</v>
      </c>
      <c r="E27" s="498"/>
      <c r="F27" s="498"/>
      <c r="G27" s="498"/>
      <c r="H27" s="499"/>
      <c r="I27" s="494"/>
      <c r="J27" s="495"/>
      <c r="K27" s="495"/>
      <c r="L27" s="495"/>
      <c r="M27" s="495"/>
      <c r="N27" s="495"/>
      <c r="O27" s="496"/>
      <c r="P27" s="503"/>
      <c r="Q27" s="503"/>
      <c r="R27" s="503"/>
      <c r="S27" s="503"/>
      <c r="T27" s="503"/>
      <c r="U27" s="503"/>
      <c r="V27" s="503"/>
      <c r="W27" s="526"/>
      <c r="X27" s="526"/>
      <c r="Y27" s="526"/>
      <c r="Z27" s="526"/>
      <c r="AA27" s="526"/>
      <c r="AB27" s="526"/>
      <c r="AC27" s="527"/>
      <c r="AE27" s="22"/>
      <c r="AF27" s="107"/>
      <c r="AG27" s="107"/>
      <c r="AH27" s="107"/>
      <c r="AI27" s="21"/>
    </row>
    <row r="28" spans="2:58" ht="15" customHeight="1" thickTop="1" thickBot="1">
      <c r="D28" s="497" t="s">
        <v>115</v>
      </c>
      <c r="E28" s="498"/>
      <c r="F28" s="498"/>
      <c r="G28" s="498"/>
      <c r="H28" s="499"/>
      <c r="I28" s="494"/>
      <c r="J28" s="495"/>
      <c r="K28" s="495"/>
      <c r="L28" s="495"/>
      <c r="M28" s="495"/>
      <c r="N28" s="495"/>
      <c r="O28" s="496"/>
      <c r="P28" s="503"/>
      <c r="Q28" s="503"/>
      <c r="R28" s="503"/>
      <c r="S28" s="503"/>
      <c r="T28" s="503"/>
      <c r="U28" s="503"/>
      <c r="V28" s="503"/>
      <c r="W28" s="526"/>
      <c r="X28" s="526"/>
      <c r="Y28" s="526"/>
      <c r="Z28" s="526"/>
      <c r="AA28" s="526"/>
      <c r="AB28" s="526"/>
      <c r="AC28" s="527"/>
      <c r="AE28" s="549" t="s">
        <v>3370</v>
      </c>
      <c r="AF28" s="455"/>
      <c r="AG28" s="455"/>
      <c r="AH28" s="455"/>
      <c r="AI28" s="550"/>
    </row>
    <row r="29" spans="2:58" ht="15" customHeight="1" thickTop="1" thickBot="1">
      <c r="D29" s="530" t="s">
        <v>114</v>
      </c>
      <c r="E29" s="531"/>
      <c r="F29" s="531"/>
      <c r="G29" s="531"/>
      <c r="H29" s="532"/>
      <c r="I29" s="458"/>
      <c r="J29" s="459"/>
      <c r="K29" s="459"/>
      <c r="L29" s="459"/>
      <c r="M29" s="459"/>
      <c r="N29" s="459"/>
      <c r="O29" s="460"/>
      <c r="P29" s="457">
        <f>計算シート!E15</f>
        <v>0</v>
      </c>
      <c r="Q29" s="457"/>
      <c r="R29" s="457"/>
      <c r="S29" s="457"/>
      <c r="T29" s="457"/>
      <c r="U29" s="457"/>
      <c r="V29" s="457"/>
      <c r="W29" s="528"/>
      <c r="X29" s="528"/>
      <c r="Y29" s="528"/>
      <c r="Z29" s="528"/>
      <c r="AA29" s="528"/>
      <c r="AB29" s="528"/>
      <c r="AC29" s="529"/>
      <c r="AE29" s="20"/>
      <c r="AF29" s="19"/>
      <c r="AG29" s="19"/>
      <c r="AH29" s="19"/>
      <c r="AI29" s="18"/>
    </row>
    <row r="30" spans="2:58" ht="15" customHeight="1">
      <c r="D30" s="17"/>
      <c r="E30" s="17"/>
      <c r="F30" s="17"/>
      <c r="G30" s="17"/>
      <c r="H30" s="17"/>
      <c r="I30" s="114"/>
      <c r="J30" s="114"/>
      <c r="K30" s="114"/>
      <c r="L30" s="114"/>
      <c r="M30" s="114"/>
      <c r="N30" s="114"/>
      <c r="O30" s="114"/>
      <c r="P30" s="15" t="s">
        <v>113</v>
      </c>
      <c r="Q30" s="16"/>
      <c r="R30" s="16"/>
      <c r="S30" s="16"/>
      <c r="T30" s="16"/>
      <c r="U30" s="16"/>
      <c r="V30" s="16"/>
      <c r="W30" s="15" t="s">
        <v>113</v>
      </c>
      <c r="AD30" s="14"/>
      <c r="AE30" s="14"/>
      <c r="AF30" s="14"/>
      <c r="AG30" s="14"/>
      <c r="AH30" s="14"/>
      <c r="AI30" s="14"/>
      <c r="AJ30" s="107"/>
    </row>
    <row r="31" spans="2:58" ht="15" customHeight="1">
      <c r="D31" s="110" t="s">
        <v>112</v>
      </c>
      <c r="S31" s="12"/>
      <c r="T31" s="12"/>
      <c r="U31" s="12"/>
      <c r="V31" s="14"/>
      <c r="W31" s="14"/>
      <c r="X31" s="14"/>
      <c r="Y31" s="14"/>
      <c r="Z31" s="14"/>
      <c r="AA31" s="14"/>
      <c r="AB31" s="14"/>
      <c r="AC31" s="14"/>
      <c r="AD31" s="14"/>
      <c r="AE31" s="14"/>
      <c r="AF31" s="14"/>
      <c r="AG31" s="14"/>
      <c r="AH31" s="14"/>
      <c r="AI31" s="14"/>
      <c r="AJ31" s="14"/>
    </row>
    <row r="32" spans="2:58" ht="15" customHeight="1">
      <c r="D32" s="110" t="s">
        <v>111</v>
      </c>
      <c r="AQ32" s="13"/>
    </row>
    <row r="33" spans="1:41" ht="15" customHeight="1">
      <c r="D33" s="110" t="s">
        <v>110</v>
      </c>
    </row>
    <row r="34" spans="1:41" ht="15" customHeight="1">
      <c r="D34" s="110" t="s">
        <v>109</v>
      </c>
    </row>
    <row r="35" spans="1:41" ht="15" customHeight="1">
      <c r="D35" s="110" t="s">
        <v>108</v>
      </c>
    </row>
    <row r="36" spans="1:41" ht="15" customHeight="1">
      <c r="D36" s="110" t="s">
        <v>107</v>
      </c>
    </row>
    <row r="37" spans="1:41" ht="15" customHeight="1">
      <c r="D37" s="12" t="s">
        <v>106</v>
      </c>
    </row>
    <row r="38" spans="1:41" ht="15" customHeight="1">
      <c r="D38" s="12" t="s">
        <v>105</v>
      </c>
    </row>
    <row r="39" spans="1:41" ht="15" customHeight="1">
      <c r="D39" s="12"/>
    </row>
    <row r="40" spans="1:41" s="3" customFormat="1" ht="15" customHeight="1">
      <c r="B40" s="3" t="s">
        <v>3149</v>
      </c>
    </row>
    <row r="41" spans="1:41" s="3" customFormat="1" ht="15" customHeight="1">
      <c r="D41" s="4" t="s">
        <v>104</v>
      </c>
      <c r="V41" s="115"/>
      <c r="W41" s="115"/>
      <c r="X41" s="115"/>
      <c r="Y41" s="115"/>
      <c r="Z41" s="115"/>
      <c r="AA41" s="115"/>
      <c r="AB41" s="115"/>
      <c r="AC41" s="115"/>
      <c r="AD41" s="115"/>
      <c r="AE41" s="115"/>
      <c r="AF41" s="115"/>
      <c r="AG41" s="115"/>
      <c r="AH41" s="115"/>
      <c r="AI41" s="115"/>
      <c r="AJ41" s="115"/>
      <c r="AK41" s="115"/>
    </row>
    <row r="42" spans="1:41" s="10" customFormat="1" ht="15" customHeight="1">
      <c r="D42" s="10" t="s">
        <v>103</v>
      </c>
      <c r="V42" s="115"/>
      <c r="W42" s="115"/>
      <c r="X42" s="115"/>
      <c r="Y42" s="115"/>
      <c r="Z42" s="115"/>
      <c r="AA42" s="115"/>
      <c r="AB42" s="115"/>
      <c r="AC42" s="115"/>
      <c r="AD42" s="115"/>
      <c r="AE42" s="115"/>
      <c r="AF42" s="115"/>
      <c r="AG42" s="115"/>
      <c r="AH42" s="115"/>
      <c r="AI42" s="115"/>
      <c r="AJ42" s="115"/>
      <c r="AK42" s="115"/>
    </row>
    <row r="43" spans="1:41" s="11" customFormat="1" ht="15" customHeight="1">
      <c r="A43" s="10"/>
      <c r="B43" s="10"/>
      <c r="C43" s="10"/>
      <c r="D43" s="10"/>
      <c r="E43" s="10" t="s">
        <v>102</v>
      </c>
      <c r="F43" s="10"/>
      <c r="G43" s="10"/>
      <c r="H43" s="10"/>
      <c r="I43" s="10"/>
      <c r="J43" s="10"/>
      <c r="K43" s="10"/>
      <c r="L43" s="10"/>
      <c r="M43" s="10"/>
      <c r="N43" s="10"/>
      <c r="O43" s="10"/>
      <c r="P43" s="10"/>
      <c r="Q43" s="10"/>
      <c r="R43" s="10"/>
      <c r="S43" s="10"/>
      <c r="T43" s="10"/>
      <c r="U43" s="10"/>
      <c r="V43" s="115"/>
      <c r="W43" s="115"/>
      <c r="X43" s="115"/>
      <c r="Y43" s="115"/>
      <c r="Z43" s="115"/>
      <c r="AA43" s="115"/>
      <c r="AB43" s="115"/>
      <c r="AC43" s="115"/>
      <c r="AD43" s="115"/>
      <c r="AE43" s="115"/>
      <c r="AF43" s="115"/>
      <c r="AG43" s="115"/>
      <c r="AH43" s="115"/>
      <c r="AI43" s="115"/>
      <c r="AJ43" s="115"/>
      <c r="AK43" s="115"/>
      <c r="AL43" s="10"/>
      <c r="AM43" s="10"/>
      <c r="AN43" s="10"/>
      <c r="AO43" s="10"/>
    </row>
    <row r="44" spans="1:41" s="10" customFormat="1" ht="15" customHeight="1">
      <c r="E44" s="10" t="s">
        <v>101</v>
      </c>
      <c r="V44" s="115"/>
      <c r="W44" s="115"/>
      <c r="X44" s="115"/>
      <c r="Y44" s="115"/>
      <c r="Z44" s="115"/>
      <c r="AA44" s="115"/>
      <c r="AB44" s="115"/>
      <c r="AC44" s="115"/>
      <c r="AD44" s="115"/>
      <c r="AE44" s="115"/>
      <c r="AF44" s="115"/>
      <c r="AG44" s="115"/>
      <c r="AH44" s="115"/>
      <c r="AI44" s="115"/>
      <c r="AJ44" s="115"/>
      <c r="AK44" s="115"/>
    </row>
    <row r="45" spans="1:41" s="10" customFormat="1" ht="21" customHeight="1">
      <c r="E45" s="10" t="s">
        <v>3323</v>
      </c>
      <c r="V45" s="115"/>
      <c r="W45" s="115"/>
      <c r="X45" s="115"/>
      <c r="Y45" s="115"/>
      <c r="Z45" s="115"/>
      <c r="AA45" s="115"/>
      <c r="AB45" s="115"/>
      <c r="AC45" s="115"/>
      <c r="AD45" s="115"/>
      <c r="AE45" s="115"/>
      <c r="AF45" s="115"/>
      <c r="AG45" s="115"/>
      <c r="AH45" s="115"/>
      <c r="AI45" s="115"/>
      <c r="AJ45" s="115"/>
      <c r="AK45" s="115"/>
    </row>
    <row r="46" spans="1:41" s="10" customFormat="1" ht="17.25" customHeight="1" thickBot="1">
      <c r="E46" s="10" t="s">
        <v>3324</v>
      </c>
      <c r="V46" s="115"/>
      <c r="W46" s="115"/>
      <c r="X46" s="115"/>
      <c r="Y46" s="115"/>
      <c r="Z46" s="115"/>
      <c r="AA46" s="115"/>
      <c r="AB46" s="115"/>
      <c r="AC46" s="115"/>
      <c r="AD46" s="115"/>
      <c r="AE46" s="115"/>
      <c r="AF46" s="115"/>
      <c r="AG46" s="115"/>
      <c r="AH46" s="115"/>
      <c r="AI46" s="115"/>
      <c r="AJ46" s="115"/>
      <c r="AK46" s="115"/>
    </row>
    <row r="47" spans="1:41" s="3" customFormat="1" ht="15" customHeight="1" thickTop="1" thickBot="1">
      <c r="D47" s="463"/>
      <c r="E47" s="464"/>
      <c r="F47" s="464"/>
      <c r="G47" s="464"/>
      <c r="H47" s="465"/>
    </row>
    <row r="48" spans="1:41" ht="15" customHeight="1" thickTop="1"/>
    <row r="49" spans="2:35" ht="15" customHeight="1">
      <c r="B49" s="110" t="s">
        <v>100</v>
      </c>
      <c r="I49" s="110" t="s">
        <v>99</v>
      </c>
    </row>
    <row r="50" spans="2:35" ht="15" customHeight="1"/>
    <row r="51" spans="2:35" ht="15" customHeight="1">
      <c r="B51" s="110" t="s">
        <v>98</v>
      </c>
    </row>
    <row r="52" spans="2:35" ht="15" customHeight="1">
      <c r="D52" s="110" t="s">
        <v>97</v>
      </c>
    </row>
    <row r="53" spans="2:35" ht="6" customHeight="1"/>
    <row r="54" spans="2:35" ht="15" customHeight="1">
      <c r="D54" s="110" t="s">
        <v>96</v>
      </c>
      <c r="J54" s="9"/>
      <c r="K54" s="9"/>
      <c r="L54" s="9"/>
      <c r="M54" s="9"/>
      <c r="N54" s="9"/>
      <c r="O54" s="9"/>
      <c r="P54" s="9"/>
      <c r="Q54" s="9"/>
      <c r="R54" s="9"/>
      <c r="S54" s="9"/>
      <c r="T54" s="9"/>
      <c r="U54" s="9"/>
      <c r="V54" s="9"/>
      <c r="W54" s="9"/>
      <c r="X54" s="9"/>
      <c r="Y54" s="9"/>
      <c r="Z54" s="9"/>
      <c r="AA54" s="9"/>
      <c r="AB54" s="9"/>
      <c r="AC54" s="9"/>
      <c r="AD54" s="9"/>
      <c r="AE54" s="9"/>
      <c r="AF54" s="9"/>
      <c r="AG54" s="9"/>
      <c r="AH54" s="9"/>
      <c r="AI54" s="9"/>
    </row>
    <row r="55" spans="2:35" ht="6" customHeight="1"/>
    <row r="56" spans="2:35" s="116" customFormat="1" ht="12" customHeight="1">
      <c r="D56" s="507" t="s">
        <v>95</v>
      </c>
      <c r="E56" s="507"/>
      <c r="F56" s="507"/>
      <c r="G56" s="507"/>
      <c r="H56" s="507"/>
      <c r="I56" s="507"/>
      <c r="J56" s="507"/>
      <c r="K56" s="507"/>
      <c r="L56" s="507"/>
      <c r="M56" s="507"/>
      <c r="N56" s="507"/>
      <c r="O56" s="506" t="s">
        <v>94</v>
      </c>
      <c r="P56" s="507"/>
      <c r="Q56" s="507"/>
      <c r="R56" s="507"/>
      <c r="S56" s="507"/>
      <c r="T56" s="507"/>
      <c r="U56" s="507"/>
      <c r="V56" s="507"/>
      <c r="W56" s="507"/>
      <c r="X56" s="507"/>
      <c r="Y56" s="507"/>
      <c r="Z56" s="507"/>
      <c r="AA56" s="479" t="s">
        <v>93</v>
      </c>
      <c r="AB56" s="480"/>
      <c r="AC56" s="480"/>
      <c r="AD56" s="480"/>
    </row>
    <row r="57" spans="2:35" s="116" customFormat="1" ht="12">
      <c r="D57" s="507"/>
      <c r="E57" s="507"/>
      <c r="F57" s="507"/>
      <c r="G57" s="507"/>
      <c r="H57" s="507"/>
      <c r="I57" s="507"/>
      <c r="J57" s="507"/>
      <c r="K57" s="507"/>
      <c r="L57" s="507"/>
      <c r="M57" s="507"/>
      <c r="N57" s="507"/>
      <c r="O57" s="481" t="s">
        <v>92</v>
      </c>
      <c r="P57" s="481"/>
      <c r="Q57" s="481"/>
      <c r="R57" s="482"/>
      <c r="S57" s="485" t="s">
        <v>91</v>
      </c>
      <c r="T57" s="486"/>
      <c r="U57" s="486"/>
      <c r="V57" s="486"/>
      <c r="W57" s="486"/>
      <c r="X57" s="486"/>
      <c r="Y57" s="486"/>
      <c r="Z57" s="487"/>
      <c r="AA57" s="480"/>
      <c r="AB57" s="480"/>
      <c r="AC57" s="480"/>
      <c r="AD57" s="480"/>
    </row>
    <row r="58" spans="2:35" s="116" customFormat="1" ht="26.25" customHeight="1" thickBot="1">
      <c r="D58" s="508"/>
      <c r="E58" s="508"/>
      <c r="F58" s="508"/>
      <c r="G58" s="508"/>
      <c r="H58" s="508"/>
      <c r="I58" s="508"/>
      <c r="J58" s="508"/>
      <c r="K58" s="508"/>
      <c r="L58" s="508"/>
      <c r="M58" s="508"/>
      <c r="N58" s="508"/>
      <c r="O58" s="483"/>
      <c r="P58" s="483"/>
      <c r="Q58" s="483"/>
      <c r="R58" s="484"/>
      <c r="S58" s="504"/>
      <c r="T58" s="505"/>
      <c r="U58" s="505"/>
      <c r="V58" s="505"/>
      <c r="W58" s="551" t="s">
        <v>90</v>
      </c>
      <c r="X58" s="551"/>
      <c r="Y58" s="551"/>
      <c r="Z58" s="551"/>
      <c r="AA58" s="480"/>
      <c r="AB58" s="480"/>
      <c r="AC58" s="480"/>
      <c r="AD58" s="480"/>
    </row>
    <row r="59" spans="2:35" s="116" customFormat="1" ht="13.5" thickTop="1" thickBot="1">
      <c r="D59" s="466"/>
      <c r="E59" s="467"/>
      <c r="F59" s="467"/>
      <c r="G59" s="467"/>
      <c r="H59" s="467"/>
      <c r="I59" s="467"/>
      <c r="J59" s="467"/>
      <c r="K59" s="467"/>
      <c r="L59" s="467"/>
      <c r="M59" s="467"/>
      <c r="N59" s="468"/>
      <c r="O59" s="557" t="e">
        <f>VLOOKUP(D59,対応表!O3:Q14,2,FALSE)</f>
        <v>#N/A</v>
      </c>
      <c r="P59" s="489"/>
      <c r="Q59" s="489"/>
      <c r="R59" s="558"/>
      <c r="S59" s="566"/>
      <c r="T59" s="511"/>
      <c r="U59" s="511"/>
      <c r="V59" s="567"/>
      <c r="W59" s="510"/>
      <c r="X59" s="511"/>
      <c r="Y59" s="511"/>
      <c r="Z59" s="512"/>
      <c r="AA59" s="517" t="e">
        <f>O59+S60+W60</f>
        <v>#N/A</v>
      </c>
      <c r="AB59" s="518"/>
      <c r="AC59" s="518"/>
      <c r="AD59" s="518"/>
    </row>
    <row r="60" spans="2:35" s="116" customFormat="1" thickTop="1">
      <c r="D60" s="469"/>
      <c r="E60" s="470"/>
      <c r="F60" s="470"/>
      <c r="G60" s="470"/>
      <c r="H60" s="470"/>
      <c r="I60" s="470"/>
      <c r="J60" s="470"/>
      <c r="K60" s="470"/>
      <c r="L60" s="470"/>
      <c r="M60" s="470"/>
      <c r="N60" s="471"/>
      <c r="O60" s="557"/>
      <c r="P60" s="489"/>
      <c r="Q60" s="489"/>
      <c r="R60" s="489"/>
      <c r="S60" s="488">
        <f>IF(S59=対応表!F4,VLOOKUP(D59,対応表!O3:Q14,3,FALSE),0%)</f>
        <v>0</v>
      </c>
      <c r="T60" s="488"/>
      <c r="U60" s="488"/>
      <c r="V60" s="488"/>
      <c r="W60" s="490">
        <f>IF(AND(S59="あり",W59="なし"),-2%,0)</f>
        <v>0</v>
      </c>
      <c r="X60" s="490"/>
      <c r="Y60" s="490"/>
      <c r="Z60" s="490"/>
      <c r="AA60" s="518"/>
      <c r="AB60" s="518"/>
      <c r="AC60" s="518"/>
      <c r="AD60" s="518"/>
    </row>
    <row r="61" spans="2:35" s="116" customFormat="1" thickBot="1">
      <c r="D61" s="472"/>
      <c r="E61" s="473"/>
      <c r="F61" s="473"/>
      <c r="G61" s="473"/>
      <c r="H61" s="473"/>
      <c r="I61" s="473"/>
      <c r="J61" s="473"/>
      <c r="K61" s="473"/>
      <c r="L61" s="473"/>
      <c r="M61" s="473"/>
      <c r="N61" s="474"/>
      <c r="O61" s="557"/>
      <c r="P61" s="489"/>
      <c r="Q61" s="489"/>
      <c r="R61" s="489"/>
      <c r="S61" s="489"/>
      <c r="T61" s="489"/>
      <c r="U61" s="489"/>
      <c r="V61" s="489"/>
      <c r="W61" s="491"/>
      <c r="X61" s="491"/>
      <c r="Y61" s="491"/>
      <c r="Z61" s="491"/>
      <c r="AA61" s="518"/>
      <c r="AB61" s="518"/>
      <c r="AC61" s="518"/>
      <c r="AD61" s="518"/>
    </row>
    <row r="62" spans="2:35" ht="15" customHeight="1" thickTop="1">
      <c r="K62" s="12"/>
      <c r="L62" s="9"/>
      <c r="M62" s="9"/>
      <c r="N62" s="9"/>
      <c r="O62" s="9"/>
      <c r="P62" s="9"/>
      <c r="Q62" s="9"/>
      <c r="R62" s="9"/>
      <c r="S62" s="9"/>
      <c r="T62" s="9"/>
      <c r="U62" s="9"/>
      <c r="V62" s="9"/>
      <c r="W62" s="9"/>
      <c r="X62" s="9"/>
      <c r="Y62" s="9"/>
      <c r="Z62" s="9"/>
      <c r="AA62" s="9"/>
      <c r="AB62" s="9"/>
      <c r="AC62" s="9"/>
      <c r="AD62" s="9"/>
      <c r="AE62" s="9"/>
      <c r="AF62" s="9"/>
      <c r="AG62" s="9"/>
      <c r="AH62" s="9"/>
      <c r="AI62" s="9"/>
    </row>
    <row r="63" spans="2:35" ht="15" customHeight="1">
      <c r="B63" s="110" t="s">
        <v>88</v>
      </c>
    </row>
    <row r="64" spans="2:35" ht="15" customHeight="1">
      <c r="D64" s="110" t="s">
        <v>87</v>
      </c>
    </row>
    <row r="65" spans="2:30" ht="6" customHeight="1" thickBot="1"/>
    <row r="66" spans="2:30" ht="15" customHeight="1" thickTop="1" thickBot="1">
      <c r="D66" s="454"/>
      <c r="E66" s="455"/>
      <c r="F66" s="455"/>
      <c r="G66" s="455"/>
      <c r="H66" s="456"/>
    </row>
    <row r="67" spans="2:30" ht="15" customHeight="1" thickTop="1"/>
    <row r="68" spans="2:30" s="3" customFormat="1" ht="15" customHeight="1">
      <c r="B68" s="3" t="s">
        <v>86</v>
      </c>
    </row>
    <row r="69" spans="2:30" s="3" customFormat="1" ht="15" customHeight="1">
      <c r="D69" s="3" t="s">
        <v>85</v>
      </c>
    </row>
    <row r="70" spans="2:30" s="3" customFormat="1" ht="6" customHeight="1" thickBot="1"/>
    <row r="71" spans="2:30" s="3" customFormat="1" ht="15" customHeight="1" thickTop="1" thickBot="1">
      <c r="D71" s="513" t="str">
        <f>IF(計算シート!F43=1,"あり","なし")</f>
        <v>なし</v>
      </c>
      <c r="E71" s="514"/>
      <c r="F71" s="514"/>
      <c r="G71" s="514"/>
      <c r="H71" s="515"/>
      <c r="I71" s="3" t="s">
        <v>42</v>
      </c>
    </row>
    <row r="72" spans="2:30" ht="15" customHeight="1" thickTop="1"/>
    <row r="73" spans="2:30" s="3" customFormat="1" ht="15" customHeight="1">
      <c r="B73" s="3" t="s">
        <v>84</v>
      </c>
    </row>
    <row r="74" spans="2:30" s="3" customFormat="1" ht="15" customHeight="1">
      <c r="D74" s="3" t="s">
        <v>83</v>
      </c>
    </row>
    <row r="75" spans="2:30" s="3" customFormat="1" ht="15" customHeight="1">
      <c r="D75" s="3" t="s">
        <v>82</v>
      </c>
    </row>
    <row r="76" spans="2:30" s="3" customFormat="1" ht="6" customHeight="1" thickBot="1"/>
    <row r="77" spans="2:30" s="3" customFormat="1" ht="15" customHeight="1" thickTop="1" thickBot="1">
      <c r="D77" s="516" t="str">
        <f>IF(OR(計算シート!G21=1,計算シート!G23=1),"なし",IF(OR(計算シート!G20=1,計算シート!G22=1),"あり","エラー"))</f>
        <v>なし</v>
      </c>
      <c r="E77" s="514"/>
      <c r="F77" s="514"/>
      <c r="G77" s="514"/>
      <c r="H77" s="515"/>
      <c r="I77" s="3" t="s">
        <v>42</v>
      </c>
    </row>
    <row r="78" spans="2:30" ht="15" customHeight="1" thickTop="1" thickBot="1">
      <c r="D78" s="454"/>
      <c r="E78" s="455"/>
      <c r="F78" s="455"/>
      <c r="G78" s="455"/>
      <c r="H78" s="456"/>
      <c r="J78" s="509" t="str">
        <f>IF(AND($D$77="なし",$D$78="あり"),"満３歳児の配置基準を満たしていません","")</f>
        <v/>
      </c>
      <c r="K78" s="509"/>
      <c r="L78" s="509"/>
      <c r="M78" s="509"/>
      <c r="N78" s="509"/>
      <c r="O78" s="509"/>
      <c r="P78" s="509"/>
      <c r="Q78" s="509"/>
      <c r="R78" s="509"/>
      <c r="S78" s="509"/>
      <c r="T78" s="509"/>
      <c r="U78" s="509"/>
      <c r="V78" s="509"/>
      <c r="W78" s="509"/>
      <c r="X78" s="509"/>
      <c r="Y78" s="509"/>
      <c r="AD78" s="8"/>
    </row>
    <row r="79" spans="2:30" ht="15" customHeight="1" thickTop="1">
      <c r="C79" s="117"/>
      <c r="E79" s="108"/>
      <c r="F79" s="108"/>
      <c r="G79" s="108"/>
      <c r="H79" s="108"/>
      <c r="I79" s="108"/>
      <c r="J79" s="108"/>
      <c r="K79" s="108"/>
      <c r="L79" s="108"/>
      <c r="M79" s="108"/>
      <c r="N79" s="108"/>
      <c r="O79" s="108"/>
      <c r="P79" s="108"/>
      <c r="Q79" s="108"/>
      <c r="R79" s="108"/>
      <c r="S79" s="108"/>
      <c r="T79" s="108"/>
      <c r="Y79" s="8"/>
    </row>
    <row r="80" spans="2:30" ht="15" customHeight="1">
      <c r="B80" s="8" t="s">
        <v>2967</v>
      </c>
      <c r="C80" s="108"/>
      <c r="D80" s="108"/>
      <c r="E80" s="108"/>
      <c r="F80" s="108"/>
      <c r="G80" s="108"/>
      <c r="H80" s="108"/>
      <c r="I80" s="108"/>
      <c r="J80" s="108"/>
      <c r="K80" s="108"/>
      <c r="L80" s="108"/>
      <c r="M80" s="108"/>
      <c r="N80" s="108"/>
      <c r="O80" s="108"/>
      <c r="P80" s="108"/>
      <c r="U80" s="8"/>
    </row>
    <row r="81" spans="1:37" ht="15" customHeight="1">
      <c r="A81" s="3"/>
      <c r="B81" s="79"/>
      <c r="C81" s="79"/>
      <c r="D81" s="475" t="s">
        <v>3003</v>
      </c>
      <c r="E81" s="475"/>
      <c r="F81" s="475"/>
      <c r="G81" s="475"/>
      <c r="H81" s="475"/>
      <c r="I81" s="475"/>
      <c r="J81" s="475"/>
      <c r="K81" s="475"/>
      <c r="L81" s="475"/>
      <c r="M81" s="475"/>
      <c r="N81" s="475"/>
      <c r="O81" s="475"/>
      <c r="P81" s="475"/>
      <c r="Q81" s="475"/>
      <c r="R81" s="475"/>
      <c r="S81" s="475"/>
      <c r="T81" s="475"/>
      <c r="U81" s="475"/>
      <c r="V81" s="475"/>
      <c r="W81" s="475"/>
      <c r="X81" s="475"/>
      <c r="Y81" s="475"/>
      <c r="Z81" s="475"/>
      <c r="AA81" s="475"/>
      <c r="AB81" s="475"/>
      <c r="AC81" s="475"/>
      <c r="AD81" s="475"/>
      <c r="AE81" s="475"/>
      <c r="AF81" s="475"/>
      <c r="AG81" s="475"/>
      <c r="AH81" s="475"/>
      <c r="AI81" s="475"/>
      <c r="AJ81" s="475"/>
      <c r="AK81" s="3"/>
    </row>
    <row r="82" spans="1:37" ht="15" customHeight="1">
      <c r="A82" s="3"/>
      <c r="B82" s="79"/>
      <c r="C82" s="79"/>
      <c r="D82" s="475"/>
      <c r="E82" s="475"/>
      <c r="F82" s="475"/>
      <c r="G82" s="475"/>
      <c r="H82" s="475"/>
      <c r="I82" s="475"/>
      <c r="J82" s="475"/>
      <c r="K82" s="475"/>
      <c r="L82" s="475"/>
      <c r="M82" s="475"/>
      <c r="N82" s="475"/>
      <c r="O82" s="475"/>
      <c r="P82" s="475"/>
      <c r="Q82" s="475"/>
      <c r="R82" s="475"/>
      <c r="S82" s="475"/>
      <c r="T82" s="475"/>
      <c r="U82" s="475"/>
      <c r="V82" s="475"/>
      <c r="W82" s="475"/>
      <c r="X82" s="475"/>
      <c r="Y82" s="475"/>
      <c r="Z82" s="475"/>
      <c r="AA82" s="475"/>
      <c r="AB82" s="475"/>
      <c r="AC82" s="475"/>
      <c r="AD82" s="475"/>
      <c r="AE82" s="475"/>
      <c r="AF82" s="475"/>
      <c r="AG82" s="475"/>
      <c r="AH82" s="475"/>
      <c r="AI82" s="475"/>
      <c r="AJ82" s="475"/>
      <c r="AK82" s="3"/>
    </row>
    <row r="83" spans="1:37" ht="15" customHeight="1">
      <c r="A83" s="3"/>
      <c r="B83" s="79"/>
      <c r="C83" s="79"/>
      <c r="D83" s="475"/>
      <c r="E83" s="475"/>
      <c r="F83" s="475"/>
      <c r="G83" s="475"/>
      <c r="H83" s="475"/>
      <c r="I83" s="475"/>
      <c r="J83" s="475"/>
      <c r="K83" s="475"/>
      <c r="L83" s="475"/>
      <c r="M83" s="475"/>
      <c r="N83" s="475"/>
      <c r="O83" s="475"/>
      <c r="P83" s="475"/>
      <c r="Q83" s="475"/>
      <c r="R83" s="475"/>
      <c r="S83" s="475"/>
      <c r="T83" s="475"/>
      <c r="U83" s="475"/>
      <c r="V83" s="475"/>
      <c r="W83" s="475"/>
      <c r="X83" s="475"/>
      <c r="Y83" s="475"/>
      <c r="Z83" s="475"/>
      <c r="AA83" s="475"/>
      <c r="AB83" s="475"/>
      <c r="AC83" s="475"/>
      <c r="AD83" s="475"/>
      <c r="AE83" s="475"/>
      <c r="AF83" s="475"/>
      <c r="AG83" s="475"/>
      <c r="AH83" s="475"/>
      <c r="AI83" s="475"/>
      <c r="AJ83" s="475"/>
      <c r="AK83" s="3"/>
    </row>
    <row r="84" spans="1:37" ht="15" customHeight="1">
      <c r="A84" s="3"/>
      <c r="B84" s="79"/>
      <c r="C84" s="79"/>
      <c r="D84" s="475"/>
      <c r="E84" s="475"/>
      <c r="F84" s="475"/>
      <c r="G84" s="475"/>
      <c r="H84" s="475"/>
      <c r="I84" s="475"/>
      <c r="J84" s="475"/>
      <c r="K84" s="475"/>
      <c r="L84" s="475"/>
      <c r="M84" s="475"/>
      <c r="N84" s="475"/>
      <c r="O84" s="475"/>
      <c r="P84" s="475"/>
      <c r="Q84" s="475"/>
      <c r="R84" s="475"/>
      <c r="S84" s="475"/>
      <c r="T84" s="475"/>
      <c r="U84" s="475"/>
      <c r="V84" s="475"/>
      <c r="W84" s="475"/>
      <c r="X84" s="475"/>
      <c r="Y84" s="475"/>
      <c r="Z84" s="475"/>
      <c r="AA84" s="475"/>
      <c r="AB84" s="475"/>
      <c r="AC84" s="475"/>
      <c r="AD84" s="475"/>
      <c r="AE84" s="475"/>
      <c r="AF84" s="475"/>
      <c r="AG84" s="475"/>
      <c r="AH84" s="475"/>
      <c r="AI84" s="475"/>
      <c r="AJ84" s="475"/>
      <c r="AK84" s="3"/>
    </row>
    <row r="85" spans="1:37" ht="6" customHeight="1" thickBot="1">
      <c r="B85" s="108"/>
      <c r="C85" s="108"/>
      <c r="D85" s="108"/>
      <c r="E85" s="108"/>
      <c r="F85" s="108"/>
      <c r="G85" s="108"/>
      <c r="H85" s="108"/>
      <c r="I85" s="108"/>
      <c r="J85" s="108"/>
      <c r="K85" s="108"/>
      <c r="L85" s="108"/>
      <c r="M85" s="108"/>
      <c r="N85" s="108"/>
      <c r="O85" s="108"/>
      <c r="P85" s="108"/>
      <c r="U85" s="8"/>
    </row>
    <row r="86" spans="1:37" ht="15" customHeight="1" thickTop="1" thickBot="1">
      <c r="B86" s="108"/>
      <c r="C86" s="108"/>
      <c r="D86" s="454"/>
      <c r="E86" s="455"/>
      <c r="F86" s="455"/>
      <c r="G86" s="455"/>
      <c r="H86" s="456"/>
      <c r="I86" s="108"/>
      <c r="J86" s="118" t="str">
        <f>IF(計算シート!F47=0,"",IF(AND(D21&gt;35,D21&lt;121),"←利用定員が36人以上または120人以下の場合は「あり」を選択できません",""))</f>
        <v/>
      </c>
      <c r="K86" s="108"/>
      <c r="L86" s="108"/>
      <c r="M86" s="108"/>
      <c r="N86" s="108"/>
      <c r="O86" s="108"/>
      <c r="P86" s="108"/>
      <c r="U86" s="8"/>
    </row>
    <row r="87" spans="1:37" ht="15" customHeight="1" thickTop="1"/>
    <row r="88" spans="1:37" s="3" customFormat="1" ht="15" customHeight="1">
      <c r="B88" s="3" t="s">
        <v>2968</v>
      </c>
    </row>
    <row r="89" spans="1:37" s="3" customFormat="1" ht="15" customHeight="1">
      <c r="D89" s="3" t="s">
        <v>81</v>
      </c>
    </row>
    <row r="90" spans="1:37" s="3" customFormat="1" ht="15" customHeight="1">
      <c r="D90" s="3" t="s">
        <v>80</v>
      </c>
    </row>
    <row r="91" spans="1:37" s="3" customFormat="1" ht="15" customHeight="1">
      <c r="D91" s="7" t="s">
        <v>79</v>
      </c>
    </row>
    <row r="92" spans="1:37" s="3" customFormat="1" ht="15" customHeight="1">
      <c r="D92" s="7" t="s">
        <v>78</v>
      </c>
    </row>
    <row r="93" spans="1:37" s="3" customFormat="1" ht="6" customHeight="1" thickBot="1"/>
    <row r="94" spans="1:37" s="3" customFormat="1" ht="15" customHeight="1" thickTop="1" thickBot="1">
      <c r="D94" s="568"/>
      <c r="E94" s="569"/>
      <c r="F94" s="569"/>
      <c r="G94" s="569"/>
      <c r="H94" s="570"/>
      <c r="I94" s="3" t="s">
        <v>77</v>
      </c>
      <c r="J94" s="3" t="s">
        <v>76</v>
      </c>
      <c r="K94" s="476">
        <f>計算シート!G25</f>
        <v>0</v>
      </c>
      <c r="L94" s="477"/>
      <c r="M94" s="477"/>
      <c r="N94" s="477"/>
      <c r="O94" s="478"/>
      <c r="P94" s="3" t="s">
        <v>3321</v>
      </c>
    </row>
    <row r="95" spans="1:37" s="3" customFormat="1" ht="15" customHeight="1" thickTop="1">
      <c r="P95" s="3" t="s">
        <v>75</v>
      </c>
    </row>
    <row r="96" spans="1:37" s="3" customFormat="1" ht="6.75" customHeight="1"/>
    <row r="97" spans="2:36" s="3" customFormat="1" ht="15" customHeight="1">
      <c r="E97" s="3" t="s">
        <v>3034</v>
      </c>
    </row>
    <row r="98" spans="2:36" s="3" customFormat="1" ht="15" customHeight="1">
      <c r="D98" s="119" t="str">
        <f>IF(D94&gt;K94,"加配可能人数を超えています","")</f>
        <v/>
      </c>
    </row>
    <row r="99" spans="2:36" s="3" customFormat="1" ht="15" customHeight="1"/>
    <row r="100" spans="2:36" ht="15" customHeight="1">
      <c r="B100" s="110" t="s">
        <v>2969</v>
      </c>
    </row>
    <row r="101" spans="2:36" ht="15" customHeight="1">
      <c r="D101" s="110" t="s">
        <v>74</v>
      </c>
    </row>
    <row r="102" spans="2:36" ht="6" customHeight="1" thickBot="1"/>
    <row r="103" spans="2:36" ht="15" customHeight="1" thickTop="1" thickBot="1">
      <c r="D103" s="454"/>
      <c r="E103" s="455"/>
      <c r="F103" s="455"/>
      <c r="G103" s="455"/>
      <c r="H103" s="456"/>
    </row>
    <row r="104" spans="2:36" ht="15" customHeight="1" thickTop="1"/>
    <row r="105" spans="2:36" ht="15" customHeight="1">
      <c r="B105" s="110" t="s">
        <v>2970</v>
      </c>
    </row>
    <row r="106" spans="2:36" ht="15" customHeight="1">
      <c r="D106" s="110" t="s">
        <v>3150</v>
      </c>
    </row>
    <row r="107" spans="2:36" ht="6" customHeight="1" thickBot="1">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row>
    <row r="108" spans="2:36" ht="15" customHeight="1" thickTop="1" thickBot="1">
      <c r="D108" s="454"/>
      <c r="E108" s="455"/>
      <c r="F108" s="455"/>
      <c r="G108" s="455"/>
      <c r="H108" s="456"/>
      <c r="J108" s="581"/>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3"/>
    </row>
    <row r="109" spans="2:36" ht="15" customHeight="1" thickTop="1"/>
    <row r="110" spans="2:36" ht="15" customHeight="1">
      <c r="B110" s="110" t="s">
        <v>2971</v>
      </c>
    </row>
    <row r="111" spans="2:36" ht="15" customHeight="1">
      <c r="D111" s="110" t="s">
        <v>72</v>
      </c>
    </row>
    <row r="112" spans="2:36" ht="6" customHeight="1" thickBot="1"/>
    <row r="113" spans="3:38" ht="15" customHeight="1" thickTop="1" thickBot="1">
      <c r="D113" s="454"/>
      <c r="E113" s="455"/>
      <c r="F113" s="455"/>
      <c r="G113" s="455"/>
      <c r="H113" s="456"/>
      <c r="K113" s="5"/>
    </row>
    <row r="114" spans="3:38" ht="15" customHeight="1" thickTop="1"/>
    <row r="115" spans="3:38" s="120" customFormat="1" ht="15" customHeight="1">
      <c r="C115" s="120" t="s">
        <v>3005</v>
      </c>
    </row>
    <row r="116" spans="3:38" s="120" customFormat="1" ht="15" customHeight="1">
      <c r="E116" s="461" t="s">
        <v>3325</v>
      </c>
      <c r="F116" s="462"/>
      <c r="G116" s="462"/>
      <c r="H116" s="462"/>
      <c r="I116" s="462"/>
      <c r="J116" s="462"/>
      <c r="K116" s="462"/>
      <c r="L116" s="462"/>
      <c r="M116" s="462"/>
      <c r="N116" s="462"/>
      <c r="O116" s="462"/>
      <c r="P116" s="462"/>
      <c r="Q116" s="462"/>
      <c r="R116" s="462"/>
      <c r="S116" s="462"/>
      <c r="T116" s="462"/>
      <c r="U116" s="462"/>
      <c r="V116" s="462"/>
      <c r="W116" s="462"/>
      <c r="X116" s="462"/>
      <c r="Y116" s="462"/>
      <c r="Z116" s="462"/>
      <c r="AA116" s="462"/>
      <c r="AB116" s="462"/>
      <c r="AC116" s="462"/>
      <c r="AD116" s="462"/>
      <c r="AE116" s="462"/>
      <c r="AF116" s="462"/>
      <c r="AG116" s="462"/>
      <c r="AH116" s="462"/>
      <c r="AI116" s="462"/>
      <c r="AJ116" s="462"/>
      <c r="AK116" s="462"/>
    </row>
    <row r="117" spans="3:38" s="120" customFormat="1" ht="15" customHeight="1">
      <c r="E117" s="462"/>
      <c r="F117" s="462"/>
      <c r="G117" s="462"/>
      <c r="H117" s="462"/>
      <c r="I117" s="462"/>
      <c r="J117" s="462"/>
      <c r="K117" s="462"/>
      <c r="L117" s="462"/>
      <c r="M117" s="462"/>
      <c r="N117" s="462"/>
      <c r="O117" s="462"/>
      <c r="P117" s="462"/>
      <c r="Q117" s="462"/>
      <c r="R117" s="462"/>
      <c r="S117" s="462"/>
      <c r="T117" s="462"/>
      <c r="U117" s="462"/>
      <c r="V117" s="462"/>
      <c r="W117" s="462"/>
      <c r="X117" s="462"/>
      <c r="Y117" s="462"/>
      <c r="Z117" s="462"/>
      <c r="AA117" s="462"/>
      <c r="AB117" s="462"/>
      <c r="AC117" s="462"/>
      <c r="AD117" s="462"/>
      <c r="AE117" s="462"/>
      <c r="AF117" s="462"/>
      <c r="AG117" s="462"/>
      <c r="AH117" s="462"/>
      <c r="AI117" s="462"/>
      <c r="AJ117" s="462"/>
      <c r="AK117" s="462"/>
    </row>
    <row r="118" spans="3:38" s="120" customFormat="1" ht="9.75" customHeight="1" thickBot="1"/>
    <row r="119" spans="3:38" s="120" customFormat="1" ht="15" customHeight="1" thickTop="1" thickBot="1">
      <c r="D119" s="454"/>
      <c r="E119" s="455"/>
      <c r="F119" s="455"/>
      <c r="G119" s="455"/>
      <c r="H119" s="456"/>
      <c r="J119" s="118"/>
    </row>
    <row r="120" spans="3:38" s="120" customFormat="1" ht="15" customHeight="1" thickTop="1" thickBot="1"/>
    <row r="121" spans="3:38" s="120" customFormat="1" ht="15" customHeight="1" thickTop="1" thickBot="1">
      <c r="D121" s="574"/>
      <c r="E121" s="575"/>
      <c r="F121" s="575"/>
      <c r="G121" s="575"/>
      <c r="H121" s="576"/>
      <c r="I121" s="78" t="s">
        <v>2990</v>
      </c>
      <c r="J121" s="565" t="s">
        <v>2992</v>
      </c>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65"/>
      <c r="AJ121" s="565"/>
      <c r="AK121" s="565"/>
      <c r="AL121" s="121"/>
    </row>
    <row r="122" spans="3:38" s="120" customFormat="1" ht="15" customHeight="1" thickTop="1">
      <c r="J122" s="118" t="str">
        <f>IF(D121&gt;20,"←当該月の給食実施日数が20を超える場合は、20と入力してください","")</f>
        <v/>
      </c>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1"/>
    </row>
    <row r="123" spans="3:38" s="120" customFormat="1" ht="15" customHeight="1" thickBot="1">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1"/>
    </row>
    <row r="124" spans="3:38" s="120" customFormat="1" ht="15" customHeight="1" thickTop="1" thickBot="1">
      <c r="C124" s="123"/>
      <c r="D124" s="562"/>
      <c r="E124" s="563"/>
      <c r="F124" s="563"/>
      <c r="G124" s="563"/>
      <c r="H124" s="564"/>
      <c r="I124" s="78" t="s">
        <v>2990</v>
      </c>
      <c r="J124" s="461" t="s">
        <v>3028</v>
      </c>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462"/>
      <c r="AK124" s="462"/>
      <c r="AL124" s="106"/>
    </row>
    <row r="125" spans="3:38" s="120" customFormat="1" ht="15" customHeight="1" thickTop="1">
      <c r="J125" s="462"/>
      <c r="K125" s="462"/>
      <c r="L125" s="462"/>
      <c r="M125" s="462"/>
      <c r="N125" s="462"/>
      <c r="O125" s="462"/>
      <c r="P125" s="462"/>
      <c r="Q125" s="462"/>
      <c r="R125" s="462"/>
      <c r="S125" s="462"/>
      <c r="T125" s="462"/>
      <c r="U125" s="462"/>
      <c r="V125" s="462"/>
      <c r="W125" s="462"/>
      <c r="X125" s="462"/>
      <c r="Y125" s="462"/>
      <c r="Z125" s="462"/>
      <c r="AA125" s="462"/>
      <c r="AB125" s="462"/>
      <c r="AC125" s="462"/>
      <c r="AD125" s="462"/>
      <c r="AE125" s="462"/>
      <c r="AF125" s="462"/>
      <c r="AG125" s="462"/>
      <c r="AH125" s="462"/>
      <c r="AI125" s="462"/>
      <c r="AJ125" s="462"/>
      <c r="AK125" s="462"/>
      <c r="AL125" s="106"/>
    </row>
    <row r="126" spans="3:38" s="120" customFormat="1" ht="15" customHeight="1"/>
    <row r="127" spans="3:38" s="120" customFormat="1" ht="15" customHeight="1">
      <c r="D127" s="120" t="s">
        <v>3000</v>
      </c>
      <c r="E127" s="461" t="s">
        <v>3001</v>
      </c>
      <c r="F127" s="462"/>
      <c r="G127" s="462"/>
      <c r="H127" s="462"/>
      <c r="I127" s="462"/>
      <c r="J127" s="462"/>
      <c r="K127" s="462"/>
      <c r="L127" s="462"/>
      <c r="M127" s="462"/>
      <c r="N127" s="462"/>
      <c r="O127" s="462"/>
      <c r="P127" s="462"/>
      <c r="Q127" s="462"/>
      <c r="R127" s="462"/>
      <c r="S127" s="462"/>
      <c r="T127" s="462"/>
      <c r="U127" s="462"/>
      <c r="V127" s="462"/>
      <c r="W127" s="462"/>
      <c r="X127" s="462"/>
      <c r="Y127" s="462"/>
      <c r="Z127" s="462"/>
      <c r="AA127" s="462"/>
      <c r="AB127" s="462"/>
      <c r="AC127" s="462"/>
      <c r="AD127" s="462"/>
      <c r="AE127" s="462"/>
      <c r="AF127" s="462"/>
      <c r="AG127" s="462"/>
      <c r="AH127" s="462"/>
      <c r="AI127" s="462"/>
      <c r="AJ127" s="462"/>
      <c r="AK127" s="462"/>
      <c r="AL127" s="124"/>
    </row>
    <row r="128" spans="3:38" s="120" customFormat="1" ht="15" customHeight="1">
      <c r="E128" s="462"/>
      <c r="F128" s="462"/>
      <c r="G128" s="462"/>
      <c r="H128" s="462"/>
      <c r="I128" s="462"/>
      <c r="J128" s="462"/>
      <c r="K128" s="462"/>
      <c r="L128" s="462"/>
      <c r="M128" s="462"/>
      <c r="N128" s="462"/>
      <c r="O128" s="462"/>
      <c r="P128" s="462"/>
      <c r="Q128" s="462"/>
      <c r="R128" s="462"/>
      <c r="S128" s="462"/>
      <c r="T128" s="462"/>
      <c r="U128" s="462"/>
      <c r="V128" s="462"/>
      <c r="W128" s="462"/>
      <c r="X128" s="462"/>
      <c r="Y128" s="462"/>
      <c r="Z128" s="462"/>
      <c r="AA128" s="462"/>
      <c r="AB128" s="462"/>
      <c r="AC128" s="462"/>
      <c r="AD128" s="462"/>
      <c r="AE128" s="462"/>
      <c r="AF128" s="462"/>
      <c r="AG128" s="462"/>
      <c r="AH128" s="462"/>
      <c r="AI128" s="462"/>
      <c r="AJ128" s="462"/>
      <c r="AK128" s="462"/>
      <c r="AL128" s="124"/>
    </row>
    <row r="129" spans="2:38" s="120" customFormat="1" ht="15" customHeight="1">
      <c r="E129" s="109" t="s">
        <v>2998</v>
      </c>
      <c r="F129" s="555" t="s">
        <v>3030</v>
      </c>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125"/>
    </row>
    <row r="130" spans="2:38" s="120" customFormat="1" ht="15" customHeight="1">
      <c r="E130" s="109"/>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125"/>
    </row>
    <row r="131" spans="2:38" s="120" customFormat="1" ht="15" customHeight="1">
      <c r="E131" s="109"/>
      <c r="F131" s="556"/>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125"/>
    </row>
    <row r="132" spans="2:38" s="120" customFormat="1" ht="15" customHeight="1">
      <c r="E132" s="109"/>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125"/>
    </row>
    <row r="133" spans="2:38" s="120" customFormat="1" ht="15" customHeight="1">
      <c r="E133" s="109" t="s">
        <v>3002</v>
      </c>
      <c r="F133" s="555" t="s">
        <v>3029</v>
      </c>
      <c r="G133" s="556"/>
      <c r="H133" s="556"/>
      <c r="I133" s="556"/>
      <c r="J133" s="556"/>
      <c r="K133" s="556"/>
      <c r="L133" s="556"/>
      <c r="M133" s="556"/>
      <c r="N133" s="556"/>
      <c r="O133" s="556"/>
      <c r="P133" s="556"/>
      <c r="Q133" s="556"/>
      <c r="R133" s="556"/>
      <c r="S133" s="556"/>
      <c r="T133" s="556"/>
      <c r="U133" s="556"/>
      <c r="V133" s="556"/>
      <c r="W133" s="556"/>
      <c r="X133" s="556"/>
      <c r="Y133" s="556"/>
      <c r="Z133" s="556"/>
      <c r="AA133" s="556"/>
      <c r="AB133" s="556"/>
      <c r="AC133" s="556"/>
      <c r="AD133" s="556"/>
      <c r="AE133" s="556"/>
      <c r="AF133" s="556"/>
      <c r="AG133" s="556"/>
      <c r="AH133" s="556"/>
      <c r="AI133" s="556"/>
      <c r="AJ133" s="556"/>
      <c r="AK133" s="556"/>
      <c r="AL133" s="125"/>
    </row>
    <row r="134" spans="2:38" s="120" customFormat="1" ht="15" customHeight="1">
      <c r="E134" s="109"/>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125"/>
    </row>
    <row r="135" spans="2:38" s="120" customFormat="1" ht="15" customHeight="1">
      <c r="E135" s="109" t="s">
        <v>2999</v>
      </c>
      <c r="F135" s="555" t="s">
        <v>3031</v>
      </c>
      <c r="G135" s="556"/>
      <c r="H135" s="556"/>
      <c r="I135" s="556"/>
      <c r="J135" s="556"/>
      <c r="K135" s="556"/>
      <c r="L135" s="556"/>
      <c r="M135" s="556"/>
      <c r="N135" s="556"/>
      <c r="O135" s="556"/>
      <c r="P135" s="556"/>
      <c r="Q135" s="556"/>
      <c r="R135" s="556"/>
      <c r="S135" s="556"/>
      <c r="T135" s="556"/>
      <c r="U135" s="556"/>
      <c r="V135" s="556"/>
      <c r="W135" s="556"/>
      <c r="X135" s="556"/>
      <c r="Y135" s="556"/>
      <c r="Z135" s="556"/>
      <c r="AA135" s="556"/>
      <c r="AB135" s="556"/>
      <c r="AC135" s="556"/>
      <c r="AD135" s="556"/>
      <c r="AE135" s="556"/>
      <c r="AF135" s="556"/>
      <c r="AG135" s="556"/>
      <c r="AH135" s="556"/>
      <c r="AI135" s="556"/>
      <c r="AJ135" s="556"/>
      <c r="AK135" s="556"/>
      <c r="AL135" s="125"/>
    </row>
    <row r="136" spans="2:38" s="120" customFormat="1" ht="28.15" customHeight="1">
      <c r="E136" s="109"/>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6"/>
      <c r="AL136" s="125"/>
    </row>
    <row r="137" spans="2:38" ht="15" customHeight="1">
      <c r="B137" s="110" t="s">
        <v>71</v>
      </c>
    </row>
    <row r="138" spans="2:38" ht="15" customHeight="1"/>
    <row r="139" spans="2:38" s="3" customFormat="1" ht="15" customHeight="1">
      <c r="B139" s="3" t="s">
        <v>70</v>
      </c>
    </row>
    <row r="140" spans="2:38" s="3" customFormat="1" ht="15" customHeight="1">
      <c r="D140" s="3" t="s">
        <v>69</v>
      </c>
    </row>
    <row r="141" spans="2:38" s="3" customFormat="1" ht="15" customHeight="1">
      <c r="D141" s="3" t="s">
        <v>68</v>
      </c>
    </row>
    <row r="142" spans="2:38" s="3" customFormat="1" ht="6" customHeight="1" thickBot="1"/>
    <row r="143" spans="2:38" s="3" customFormat="1" ht="15" customHeight="1" thickTop="1" thickBot="1">
      <c r="D143" s="513" t="str">
        <f>IF(計算シート!F57=1,"あり","なし")</f>
        <v>なし</v>
      </c>
      <c r="E143" s="514"/>
      <c r="F143" s="514"/>
      <c r="G143" s="514"/>
      <c r="H143" s="515"/>
      <c r="L143" s="579" t="s">
        <v>67</v>
      </c>
      <c r="M143" s="579"/>
      <c r="N143" s="579"/>
      <c r="O143" s="579"/>
      <c r="P143" s="580"/>
      <c r="Q143" s="513">
        <f>計算シート!E28</f>
        <v>0</v>
      </c>
      <c r="R143" s="514"/>
      <c r="S143" s="514"/>
      <c r="T143" s="514"/>
      <c r="U143" s="515"/>
      <c r="V143" s="3" t="s">
        <v>42</v>
      </c>
    </row>
    <row r="144" spans="2:38" s="3" customFormat="1" ht="15" customHeight="1" thickTop="1">
      <c r="D144" s="3" t="s">
        <v>66</v>
      </c>
    </row>
    <row r="145" spans="2:35" ht="15" customHeight="1"/>
    <row r="146" spans="2:35" ht="15" customHeight="1">
      <c r="B146" s="110" t="s">
        <v>65</v>
      </c>
    </row>
    <row r="147" spans="2:35" ht="15" customHeight="1">
      <c r="D147" s="110" t="s">
        <v>64</v>
      </c>
    </row>
    <row r="148" spans="2:35" ht="15" customHeight="1">
      <c r="D148" s="110" t="s">
        <v>63</v>
      </c>
    </row>
    <row r="149" spans="2:35" ht="6" customHeight="1" thickBot="1"/>
    <row r="150" spans="2:35" ht="15" customHeight="1" thickTop="1" thickBot="1">
      <c r="D150" s="454"/>
      <c r="E150" s="455"/>
      <c r="F150" s="455"/>
      <c r="G150" s="455"/>
      <c r="H150" s="456"/>
    </row>
    <row r="151" spans="2:35" ht="15" customHeight="1" thickTop="1"/>
    <row r="152" spans="2:35" ht="15" customHeight="1">
      <c r="B152" s="110" t="s">
        <v>62</v>
      </c>
    </row>
    <row r="153" spans="2:35" ht="15" customHeight="1"/>
    <row r="154" spans="2:35" ht="15" customHeight="1">
      <c r="B154" s="110" t="s">
        <v>61</v>
      </c>
    </row>
    <row r="155" spans="2:35" s="312" customFormat="1" ht="24" customHeight="1">
      <c r="D155" s="492" t="s">
        <v>3245</v>
      </c>
      <c r="E155" s="492"/>
      <c r="F155" s="492"/>
      <c r="G155" s="492"/>
      <c r="H155" s="492"/>
      <c r="I155" s="492"/>
      <c r="J155" s="492"/>
      <c r="K155" s="492"/>
      <c r="L155" s="492"/>
      <c r="M155" s="492"/>
      <c r="N155" s="492"/>
      <c r="O155" s="492"/>
      <c r="P155" s="492"/>
      <c r="Q155" s="492"/>
      <c r="R155" s="492"/>
      <c r="S155" s="492"/>
      <c r="T155" s="492"/>
      <c r="U155" s="492"/>
      <c r="V155" s="492"/>
      <c r="W155" s="492"/>
      <c r="X155" s="492"/>
      <c r="Y155" s="492"/>
      <c r="Z155" s="492"/>
      <c r="AA155" s="492"/>
      <c r="AB155" s="492"/>
      <c r="AC155" s="492"/>
      <c r="AD155" s="492"/>
      <c r="AE155" s="492"/>
      <c r="AF155" s="492"/>
      <c r="AG155" s="492"/>
      <c r="AH155" s="492"/>
      <c r="AI155" s="492"/>
    </row>
    <row r="156" spans="2:35" s="312" customFormat="1" ht="24" customHeight="1">
      <c r="D156" s="492"/>
      <c r="E156" s="492"/>
      <c r="F156" s="492"/>
      <c r="G156" s="492"/>
      <c r="H156" s="492"/>
      <c r="I156" s="492"/>
      <c r="J156" s="492"/>
      <c r="K156" s="492"/>
      <c r="L156" s="492"/>
      <c r="M156" s="492"/>
      <c r="N156" s="492"/>
      <c r="O156" s="492"/>
      <c r="P156" s="492"/>
      <c r="Q156" s="492"/>
      <c r="R156" s="492"/>
      <c r="S156" s="492"/>
      <c r="T156" s="492"/>
      <c r="U156" s="492"/>
      <c r="V156" s="492"/>
      <c r="W156" s="492"/>
      <c r="X156" s="492"/>
      <c r="Y156" s="492"/>
      <c r="Z156" s="492"/>
      <c r="AA156" s="492"/>
      <c r="AB156" s="492"/>
      <c r="AC156" s="492"/>
      <c r="AD156" s="492"/>
      <c r="AE156" s="492"/>
      <c r="AF156" s="492"/>
      <c r="AG156" s="492"/>
      <c r="AH156" s="492"/>
      <c r="AI156" s="492"/>
    </row>
    <row r="157" spans="2:35" s="312" customFormat="1" ht="24" customHeight="1">
      <c r="D157" s="492"/>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2"/>
      <c r="AC157" s="492"/>
      <c r="AD157" s="492"/>
      <c r="AE157" s="492"/>
      <c r="AF157" s="492"/>
      <c r="AG157" s="492"/>
      <c r="AH157" s="492"/>
      <c r="AI157" s="492"/>
    </row>
    <row r="158" spans="2:35" s="312" customFormat="1" ht="24" customHeight="1">
      <c r="D158" s="492"/>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D158" s="492"/>
      <c r="AE158" s="492"/>
      <c r="AF158" s="492"/>
      <c r="AG158" s="492"/>
      <c r="AH158" s="492"/>
      <c r="AI158" s="492"/>
    </row>
    <row r="159" spans="2:35" s="3" customFormat="1" ht="6" customHeight="1" thickBot="1"/>
    <row r="160" spans="2:35" s="3" customFormat="1" ht="15" customHeight="1" thickTop="1" thickBot="1">
      <c r="D160" s="454"/>
      <c r="E160" s="455"/>
      <c r="F160" s="455"/>
      <c r="G160" s="455"/>
      <c r="H160" s="456"/>
    </row>
    <row r="161" spans="1:37" ht="15" customHeight="1" thickTop="1"/>
    <row r="162" spans="1:37" ht="15" customHeight="1">
      <c r="B162" s="110" t="s">
        <v>60</v>
      </c>
    </row>
    <row r="163" spans="1:37" s="3" customFormat="1" ht="15" customHeight="1">
      <c r="C163" s="4" t="s">
        <v>59</v>
      </c>
    </row>
    <row r="164" spans="1:37" s="3" customFormat="1" ht="6" customHeight="1" thickBot="1"/>
    <row r="165" spans="1:37" s="3" customFormat="1" ht="15" customHeight="1" thickTop="1" thickBot="1">
      <c r="D165" s="454"/>
      <c r="E165" s="455"/>
      <c r="F165" s="455"/>
      <c r="G165" s="455"/>
      <c r="H165" s="456"/>
      <c r="J165" s="3" t="str">
        <f>IF(AND(計算シート!E62="あり",計算シート!F60=0),"←主幹教諭等専任加算対象施設であることが本加算の条件です","")</f>
        <v/>
      </c>
    </row>
    <row r="166" spans="1:37" ht="15" customHeight="1" thickTop="1"/>
    <row r="167" spans="1:37" s="6" customFormat="1" ht="15" customHeight="1">
      <c r="A167" s="3"/>
      <c r="B167" s="3" t="s">
        <v>58</v>
      </c>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row>
    <row r="168" spans="1:37" s="6" customFormat="1" ht="15" customHeight="1">
      <c r="A168" s="3"/>
      <c r="B168" s="3"/>
      <c r="C168" s="3"/>
      <c r="D168" s="3" t="s">
        <v>3246</v>
      </c>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row>
    <row r="169" spans="1:37" s="6" customFormat="1" ht="15" customHeight="1">
      <c r="A169" s="3"/>
      <c r="B169" s="3"/>
      <c r="C169" s="3"/>
      <c r="D169" s="3" t="s">
        <v>3247</v>
      </c>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row>
    <row r="170" spans="1:37" ht="6.75" customHeight="1" thickBot="1"/>
    <row r="171" spans="1:37" ht="15" customHeight="1" thickTop="1" thickBot="1">
      <c r="D171" s="454"/>
      <c r="E171" s="455"/>
      <c r="F171" s="455"/>
      <c r="G171" s="455"/>
      <c r="H171" s="456"/>
      <c r="J171" s="118" t="str">
        <f>IF(計算シート!F69=0,"",IF(D21&lt;91,"←利用定員が90人以下の場合は「あり」を選択できません",""))</f>
        <v/>
      </c>
    </row>
    <row r="172" spans="1:37" ht="15" customHeight="1" thickTop="1"/>
    <row r="173" spans="1:37" ht="15" customHeight="1">
      <c r="B173" s="110" t="s">
        <v>57</v>
      </c>
    </row>
    <row r="174" spans="1:37" ht="15" customHeight="1">
      <c r="D174" s="110" t="s">
        <v>56</v>
      </c>
    </row>
    <row r="175" spans="1:37" ht="15" customHeight="1">
      <c r="D175" s="110" t="s">
        <v>55</v>
      </c>
    </row>
    <row r="176" spans="1:37" ht="6.75" customHeight="1" thickBot="1"/>
    <row r="177" spans="1:37" ht="15" customHeight="1" thickTop="1" thickBot="1">
      <c r="D177" s="454"/>
      <c r="E177" s="455"/>
      <c r="F177" s="455"/>
      <c r="G177" s="455"/>
      <c r="H177" s="456"/>
      <c r="J177" s="118" t="str">
        <f>IF(AND(D21&lt;271,計算シート!F71=1),"←利用定員が270人以下の場合は「あり」を選択できません","")</f>
        <v/>
      </c>
    </row>
    <row r="178" spans="1:37" ht="15" customHeight="1" thickTop="1"/>
    <row r="179" spans="1:37" ht="15" customHeight="1">
      <c r="B179" s="110" t="s">
        <v>54</v>
      </c>
    </row>
    <row r="180" spans="1:37" s="6" customFormat="1" ht="15" customHeight="1">
      <c r="A180" s="3"/>
      <c r="B180" s="3"/>
      <c r="C180" s="3"/>
      <c r="D180" s="3" t="s">
        <v>53</v>
      </c>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row>
    <row r="181" spans="1:37" s="6" customFormat="1" ht="15" customHeight="1">
      <c r="A181" s="3"/>
      <c r="B181" s="3"/>
      <c r="C181" s="3"/>
      <c r="D181" s="3" t="s">
        <v>52</v>
      </c>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row>
    <row r="182" spans="1:37" s="6" customFormat="1" ht="15" customHeight="1">
      <c r="A182" s="3"/>
      <c r="B182" s="3"/>
      <c r="C182" s="3"/>
      <c r="D182" s="3" t="s">
        <v>51</v>
      </c>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row>
    <row r="183" spans="1:37" ht="6" customHeight="1" thickBot="1"/>
    <row r="184" spans="1:37" ht="15" customHeight="1" thickTop="1" thickBot="1">
      <c r="D184" s="454"/>
      <c r="E184" s="455"/>
      <c r="F184" s="455"/>
      <c r="G184" s="455"/>
      <c r="H184" s="456"/>
      <c r="J184" s="118" t="str">
        <f>IF(AND(D21&lt;271,計算シート!F73=1),"←利用定員が270人以下の場合は「あり」を選択できません","")</f>
        <v/>
      </c>
    </row>
    <row r="185" spans="1:37" ht="15" customHeight="1" thickTop="1"/>
    <row r="186" spans="1:37" ht="15" customHeight="1">
      <c r="B186" s="110" t="s">
        <v>50</v>
      </c>
    </row>
    <row r="187" spans="1:37" ht="15" customHeight="1">
      <c r="D187" s="110" t="s">
        <v>49</v>
      </c>
    </row>
    <row r="188" spans="1:37" ht="15" customHeight="1">
      <c r="D188" s="110" t="s">
        <v>48</v>
      </c>
    </row>
    <row r="189" spans="1:37" ht="15" customHeight="1">
      <c r="D189" s="5" t="s">
        <v>47</v>
      </c>
    </row>
    <row r="190" spans="1:37" ht="6" customHeight="1" thickBot="1"/>
    <row r="191" spans="1:37" ht="15" customHeight="1" thickTop="1" thickBot="1">
      <c r="D191" s="577" t="s">
        <v>46</v>
      </c>
      <c r="E191" s="577"/>
      <c r="F191" s="577"/>
      <c r="G191" s="577"/>
      <c r="H191" s="577"/>
      <c r="I191" s="577"/>
      <c r="J191" s="577"/>
      <c r="K191" s="577"/>
      <c r="L191" s="577"/>
      <c r="M191" s="577"/>
      <c r="N191" s="577"/>
      <c r="O191" s="577"/>
      <c r="P191" s="577"/>
      <c r="Q191" s="577"/>
      <c r="R191" s="577"/>
      <c r="S191" s="454"/>
      <c r="T191" s="455"/>
      <c r="U191" s="455"/>
      <c r="V191" s="455"/>
      <c r="W191" s="456"/>
      <c r="Y191" s="118" t="str">
        <f>IF(AND(S191="あり",S192="あり"),"ＡとＢの重複加算はできません","")</f>
        <v/>
      </c>
    </row>
    <row r="192" spans="1:37" ht="15" customHeight="1" thickTop="1" thickBot="1">
      <c r="D192" s="577" t="s">
        <v>45</v>
      </c>
      <c r="E192" s="577"/>
      <c r="F192" s="577"/>
      <c r="G192" s="577"/>
      <c r="H192" s="577"/>
      <c r="I192" s="577"/>
      <c r="J192" s="577"/>
      <c r="K192" s="577"/>
      <c r="L192" s="577"/>
      <c r="M192" s="577"/>
      <c r="N192" s="577"/>
      <c r="O192" s="577"/>
      <c r="P192" s="577"/>
      <c r="Q192" s="577"/>
      <c r="R192" s="577"/>
      <c r="S192" s="454"/>
      <c r="T192" s="455"/>
      <c r="U192" s="455"/>
      <c r="V192" s="455"/>
      <c r="W192" s="456"/>
    </row>
    <row r="193" spans="2:37" ht="15" customHeight="1" thickTop="1"/>
    <row r="194" spans="2:37" ht="15" customHeight="1">
      <c r="B194" s="110" t="s">
        <v>44</v>
      </c>
    </row>
    <row r="195" spans="2:37" ht="15" customHeight="1">
      <c r="D195" s="110" t="s">
        <v>43</v>
      </c>
    </row>
    <row r="196" spans="2:37" ht="6" customHeight="1" thickBot="1"/>
    <row r="197" spans="2:37" ht="15" customHeight="1" thickTop="1" thickBot="1">
      <c r="D197" s="559" t="str">
        <f>IF(ISERROR(VLOOKUP(CONCATENATE(I15,T15),自動入力!F2:G443,2,FALSE))=TRUE,"その他の地域",VLOOKUP(CONCATENATE(I15,T15),自動入力!F2:G443,2,FALSE))</f>
        <v>その他の地域</v>
      </c>
      <c r="E197" s="560"/>
      <c r="F197" s="560"/>
      <c r="G197" s="560"/>
      <c r="H197" s="561"/>
      <c r="I197" s="3" t="s">
        <v>42</v>
      </c>
    </row>
    <row r="198" spans="2:37" ht="15" customHeight="1" thickTop="1"/>
    <row r="199" spans="2:37" ht="39" customHeight="1">
      <c r="E199" s="578" t="s">
        <v>41</v>
      </c>
      <c r="F199" s="578"/>
      <c r="G199" s="578"/>
      <c r="H199" s="578"/>
      <c r="I199" s="578"/>
      <c r="J199" s="578"/>
      <c r="K199" s="578"/>
      <c r="L199" s="578"/>
      <c r="M199" s="578"/>
      <c r="N199" s="578"/>
      <c r="O199" s="578"/>
      <c r="P199" s="578"/>
      <c r="Q199" s="578"/>
      <c r="R199" s="578"/>
      <c r="S199" s="578"/>
      <c r="T199" s="578"/>
      <c r="U199" s="578"/>
      <c r="V199" s="578"/>
      <c r="W199" s="578"/>
      <c r="X199" s="578"/>
      <c r="Y199" s="578"/>
      <c r="Z199" s="578"/>
      <c r="AA199" s="578"/>
      <c r="AB199" s="578"/>
      <c r="AC199" s="578"/>
      <c r="AD199" s="578"/>
      <c r="AE199" s="578"/>
      <c r="AF199" s="578"/>
      <c r="AG199" s="578"/>
      <c r="AH199" s="578"/>
      <c r="AI199" s="578"/>
      <c r="AJ199" s="578"/>
      <c r="AK199" s="578"/>
    </row>
    <row r="200" spans="2:37" ht="15" customHeight="1"/>
    <row r="201" spans="2:37" ht="15" customHeight="1">
      <c r="B201" s="110" t="s">
        <v>40</v>
      </c>
    </row>
    <row r="202" spans="2:37" ht="15" customHeight="1">
      <c r="D202" s="110" t="s">
        <v>3151</v>
      </c>
    </row>
    <row r="203" spans="2:37" ht="9.75" customHeight="1" thickBot="1">
      <c r="D203" s="92"/>
      <c r="E203" s="92"/>
      <c r="F203" s="92"/>
      <c r="G203" s="92"/>
      <c r="H203" s="92"/>
      <c r="I203" s="92"/>
      <c r="J203" s="92"/>
      <c r="K203" s="92"/>
      <c r="L203" s="92"/>
      <c r="M203" s="92"/>
      <c r="N203" s="92"/>
      <c r="O203" s="107"/>
      <c r="P203" s="107"/>
      <c r="Q203" s="107"/>
      <c r="R203" s="107"/>
      <c r="S203" s="107"/>
      <c r="T203" s="107"/>
      <c r="U203" s="107"/>
      <c r="V203" s="107"/>
      <c r="W203" s="107"/>
      <c r="X203" s="107"/>
      <c r="Y203" s="107"/>
      <c r="Z203" s="107"/>
      <c r="AA203" s="107"/>
      <c r="AB203" s="107"/>
      <c r="AC203" s="107"/>
      <c r="AD203" s="107"/>
    </row>
    <row r="204" spans="2:37" ht="15" customHeight="1" thickTop="1" thickBot="1">
      <c r="D204" s="454"/>
      <c r="E204" s="455"/>
      <c r="F204" s="455"/>
      <c r="G204" s="455"/>
      <c r="H204" s="455"/>
      <c r="I204" s="455"/>
      <c r="J204" s="455"/>
      <c r="K204" s="455"/>
      <c r="L204" s="455"/>
      <c r="M204" s="455"/>
      <c r="N204" s="455"/>
      <c r="O204" s="93"/>
      <c r="P204" s="107"/>
      <c r="Q204" s="107"/>
      <c r="R204" s="107"/>
      <c r="S204" s="107"/>
      <c r="T204" s="107"/>
      <c r="U204" s="107"/>
      <c r="V204" s="107"/>
      <c r="W204" s="107"/>
      <c r="X204" s="107"/>
      <c r="Y204" s="107"/>
      <c r="Z204" s="107"/>
      <c r="AA204" s="107"/>
      <c r="AB204" s="107"/>
      <c r="AC204" s="107"/>
      <c r="AD204" s="107"/>
      <c r="AE204" s="107"/>
    </row>
    <row r="205" spans="2:37" ht="12.75" customHeight="1" thickTop="1"/>
    <row r="206" spans="2:37" ht="15" customHeight="1">
      <c r="B206" s="110" t="s">
        <v>39</v>
      </c>
    </row>
    <row r="207" spans="2:37" ht="15" customHeight="1">
      <c r="D207" s="110" t="s">
        <v>38</v>
      </c>
    </row>
    <row r="208" spans="2:37" ht="6" customHeight="1" thickBot="1"/>
    <row r="209" spans="2:10" ht="15" customHeight="1" thickTop="1" thickBot="1">
      <c r="D209" s="559" t="str">
        <f>IF(ISERROR(VLOOKUP(CONCATENATE(I15,T15),自動入力!K1:L202,2,FALSE))=TRUE,"なし",VLOOKUP(CONCATENATE(I15,T15),自動入力!K1:L202,2,FALSE))</f>
        <v>なし</v>
      </c>
      <c r="E209" s="560"/>
      <c r="F209" s="560"/>
      <c r="G209" s="560"/>
      <c r="H209" s="561"/>
      <c r="I209" s="3" t="s">
        <v>34</v>
      </c>
    </row>
    <row r="210" spans="2:10" ht="15" customHeight="1" thickTop="1" thickBot="1">
      <c r="D210" s="454"/>
      <c r="E210" s="455"/>
      <c r="F210" s="455"/>
      <c r="G210" s="455"/>
      <c r="H210" s="456"/>
      <c r="I210" s="3" t="s">
        <v>33</v>
      </c>
      <c r="J210" s="5"/>
    </row>
    <row r="211" spans="2:10" ht="10.5" customHeight="1" thickTop="1"/>
    <row r="212" spans="2:10" ht="15" customHeight="1">
      <c r="E212" s="5" t="s">
        <v>37</v>
      </c>
    </row>
    <row r="213" spans="2:10" ht="15" customHeight="1">
      <c r="E213" s="5"/>
    </row>
    <row r="214" spans="2:10" ht="15" customHeight="1">
      <c r="B214" s="110" t="s">
        <v>36</v>
      </c>
    </row>
    <row r="215" spans="2:10" ht="15" customHeight="1">
      <c r="D215" s="110" t="s">
        <v>35</v>
      </c>
    </row>
    <row r="216" spans="2:10" ht="6" customHeight="1" thickBot="1"/>
    <row r="217" spans="2:10" ht="15" customHeight="1" thickTop="1" thickBot="1">
      <c r="D217" s="559" t="str">
        <f>IF(ISERROR(VLOOKUP(CONCATENATE(I15,T15),自動入力!P1:Q16,2,FALSE))=TRUE,"なし",VLOOKUP(CONCATENATE(I15,T15),自動入力!P1:Q16,2,FALSE))</f>
        <v>なし</v>
      </c>
      <c r="E217" s="560"/>
      <c r="F217" s="560"/>
      <c r="G217" s="560"/>
      <c r="H217" s="561"/>
      <c r="I217" s="3" t="s">
        <v>34</v>
      </c>
    </row>
    <row r="218" spans="2:10" ht="15" customHeight="1" thickTop="1" thickBot="1">
      <c r="D218" s="454"/>
      <c r="E218" s="455"/>
      <c r="F218" s="455"/>
      <c r="G218" s="455"/>
      <c r="H218" s="456"/>
      <c r="I218" s="3" t="s">
        <v>33</v>
      </c>
      <c r="J218" s="5"/>
    </row>
    <row r="219" spans="2:10" ht="11.25" customHeight="1" thickTop="1"/>
    <row r="220" spans="2:10" ht="15" customHeight="1">
      <c r="E220" s="5" t="s">
        <v>32</v>
      </c>
    </row>
    <row r="221" spans="2:10" ht="15" customHeight="1"/>
    <row r="222" spans="2:10" ht="15" customHeight="1">
      <c r="B222" s="110" t="s">
        <v>31</v>
      </c>
    </row>
    <row r="223" spans="2:10" ht="15" customHeight="1">
      <c r="D223" s="110" t="s">
        <v>30</v>
      </c>
    </row>
    <row r="224" spans="2:10" ht="15" customHeight="1">
      <c r="D224" s="110" t="s">
        <v>29</v>
      </c>
    </row>
    <row r="225" spans="2:38" ht="6" customHeight="1" thickBot="1"/>
    <row r="226" spans="2:38" ht="15" customHeight="1" thickTop="1" thickBot="1">
      <c r="D226" s="454"/>
      <c r="E226" s="455"/>
      <c r="F226" s="455"/>
      <c r="G226" s="455"/>
      <c r="H226" s="456"/>
      <c r="J226" s="5"/>
    </row>
    <row r="227" spans="2:38" ht="15" customHeight="1" thickTop="1"/>
    <row r="228" spans="2:38" ht="15" customHeight="1">
      <c r="B228" s="110" t="s">
        <v>28</v>
      </c>
    </row>
    <row r="229" spans="2:38" ht="15" customHeight="1">
      <c r="D229" s="110" t="s">
        <v>27</v>
      </c>
    </row>
    <row r="230" spans="2:38" ht="6" customHeight="1" thickBot="1"/>
    <row r="231" spans="2:38" ht="15" customHeight="1" thickTop="1" thickBot="1">
      <c r="D231" s="454"/>
      <c r="E231" s="455"/>
      <c r="F231" s="455"/>
      <c r="G231" s="455"/>
      <c r="H231" s="456"/>
      <c r="J231" s="5"/>
    </row>
    <row r="232" spans="2:38" ht="15" customHeight="1" thickTop="1"/>
    <row r="233" spans="2:38" s="120" customFormat="1" ht="15" customHeight="1">
      <c r="B233" s="120" t="s">
        <v>26</v>
      </c>
    </row>
    <row r="234" spans="2:38" s="120" customFormat="1" ht="15" customHeight="1">
      <c r="D234" s="120" t="s">
        <v>3152</v>
      </c>
    </row>
    <row r="235" spans="2:38" s="120" customFormat="1" ht="6" customHeight="1" thickBot="1"/>
    <row r="236" spans="2:38" s="120" customFormat="1" ht="15" customHeight="1" thickTop="1" thickBot="1">
      <c r="D236" s="454"/>
      <c r="E236" s="455"/>
      <c r="F236" s="455"/>
      <c r="G236" s="455"/>
      <c r="H236" s="455"/>
      <c r="I236" s="455"/>
      <c r="J236" s="455"/>
      <c r="K236" s="455"/>
      <c r="L236" s="455"/>
      <c r="M236" s="455"/>
      <c r="N236" s="455"/>
      <c r="O236" s="455"/>
      <c r="P236" s="455"/>
      <c r="Q236" s="455"/>
      <c r="R236" s="455"/>
      <c r="S236" s="455"/>
      <c r="T236" s="455"/>
      <c r="U236" s="455"/>
      <c r="V236" s="455"/>
      <c r="W236" s="455"/>
      <c r="X236" s="455"/>
      <c r="Y236" s="455"/>
      <c r="Z236" s="455"/>
      <c r="AA236" s="455"/>
      <c r="AB236" s="455"/>
      <c r="AC236" s="455"/>
      <c r="AD236" s="455"/>
      <c r="AE236" s="455"/>
      <c r="AF236" s="455"/>
      <c r="AG236" s="455"/>
      <c r="AH236" s="455"/>
      <c r="AI236" s="455"/>
      <c r="AJ236" s="456"/>
    </row>
    <row r="237" spans="2:38" s="120" customFormat="1" ht="15" customHeight="1" thickTop="1">
      <c r="D237" s="78"/>
      <c r="E237" s="78"/>
      <c r="F237" s="78"/>
      <c r="G237" s="78"/>
      <c r="H237" s="78"/>
      <c r="I237" s="78"/>
      <c r="J237" s="126"/>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row>
    <row r="238" spans="2:38" ht="15" customHeight="1">
      <c r="B238" s="110" t="s">
        <v>25</v>
      </c>
    </row>
    <row r="239" spans="2:38" ht="15" customHeight="1">
      <c r="D239" s="110" t="s">
        <v>24</v>
      </c>
    </row>
    <row r="240" spans="2:38" ht="9.75" customHeight="1" thickBot="1"/>
    <row r="241" spans="2:21" ht="15" customHeight="1" thickTop="1" thickBot="1">
      <c r="D241" s="454"/>
      <c r="E241" s="455"/>
      <c r="F241" s="455"/>
      <c r="G241" s="455"/>
      <c r="H241" s="456"/>
      <c r="J241" s="5"/>
    </row>
    <row r="242" spans="2:21" ht="15" customHeight="1" thickTop="1"/>
    <row r="243" spans="2:21" s="78" customFormat="1" ht="15" customHeight="1"/>
    <row r="244" spans="2:21" ht="15" customHeight="1">
      <c r="B244" s="110" t="s">
        <v>23</v>
      </c>
    </row>
    <row r="245" spans="2:21" ht="15" customHeight="1"/>
    <row r="246" spans="2:21" ht="15" customHeight="1">
      <c r="B246" s="110" t="s">
        <v>22</v>
      </c>
    </row>
    <row r="247" spans="2:21" s="3" customFormat="1" ht="15" customHeight="1">
      <c r="D247" s="4" t="s">
        <v>21</v>
      </c>
    </row>
    <row r="248" spans="2:21" s="3" customFormat="1" ht="6" customHeight="1" thickBot="1"/>
    <row r="249" spans="2:21" s="3" customFormat="1" ht="15" customHeight="1" thickTop="1" thickBot="1">
      <c r="D249" s="454"/>
      <c r="E249" s="455"/>
      <c r="F249" s="455"/>
      <c r="G249" s="455"/>
      <c r="H249" s="456"/>
    </row>
    <row r="250" spans="2:21" s="396" customFormat="1" ht="15" customHeight="1" thickTop="1"/>
    <row r="251" spans="2:21" s="396" customFormat="1" ht="15" customHeight="1">
      <c r="B251" s="396" t="s">
        <v>3344</v>
      </c>
    </row>
    <row r="252" spans="2:21" s="3" customFormat="1" ht="15" customHeight="1">
      <c r="D252" s="4" t="s">
        <v>3386</v>
      </c>
    </row>
    <row r="253" spans="2:21" s="3" customFormat="1" ht="6" customHeight="1" thickBot="1"/>
    <row r="254" spans="2:21" s="3" customFormat="1" ht="15" customHeight="1" thickTop="1" thickBot="1">
      <c r="D254" s="430" t="s">
        <v>3387</v>
      </c>
      <c r="H254" s="454"/>
      <c r="I254" s="455"/>
      <c r="J254" s="455"/>
      <c r="K254" s="455"/>
      <c r="L254" s="456"/>
    </row>
    <row r="255" spans="2:21" ht="15" customHeight="1" thickTop="1">
      <c r="D255" s="448" t="s">
        <v>3389</v>
      </c>
      <c r="E255" s="449"/>
      <c r="F255" s="449"/>
      <c r="G255" s="450"/>
      <c r="H255" s="451"/>
      <c r="I255" s="452"/>
      <c r="J255" s="452"/>
      <c r="K255" s="452"/>
      <c r="L255" s="452"/>
      <c r="M255" s="452"/>
      <c r="N255" s="453"/>
      <c r="O255" s="120" t="s">
        <v>3388</v>
      </c>
      <c r="P255" s="120"/>
      <c r="Q255" s="120"/>
      <c r="R255" s="120"/>
      <c r="S255" s="120"/>
      <c r="T255" s="120"/>
      <c r="U255" s="120"/>
    </row>
    <row r="256" spans="2:21" ht="15" customHeight="1">
      <c r="B256" s="1"/>
      <c r="D256" s="442" t="s">
        <v>3280</v>
      </c>
      <c r="E256" s="443"/>
      <c r="F256" s="443"/>
      <c r="G256" s="444"/>
      <c r="H256" s="445"/>
      <c r="I256" s="446"/>
      <c r="J256" s="446"/>
      <c r="K256" s="446"/>
      <c r="L256" s="446"/>
      <c r="M256" s="446"/>
      <c r="N256" s="447"/>
      <c r="O256" s="120"/>
      <c r="P256" s="120" t="s">
        <v>3390</v>
      </c>
      <c r="Q256" s="120"/>
      <c r="R256" s="120"/>
      <c r="S256" s="120"/>
      <c r="T256" s="120"/>
      <c r="U256" s="120"/>
    </row>
    <row r="257" spans="2:37" ht="15" customHeight="1" thickBot="1">
      <c r="D257" s="436" t="s">
        <v>3391</v>
      </c>
      <c r="E257" s="437"/>
      <c r="F257" s="437"/>
      <c r="G257" s="438"/>
      <c r="H257" s="439"/>
      <c r="I257" s="440"/>
      <c r="J257" s="440"/>
      <c r="K257" s="440"/>
      <c r="L257" s="440"/>
      <c r="M257" s="440"/>
      <c r="N257" s="441"/>
      <c r="O257" s="120"/>
      <c r="P257" s="120"/>
      <c r="Q257" s="120"/>
      <c r="R257" s="120"/>
      <c r="S257" s="120"/>
      <c r="T257" s="120"/>
      <c r="U257" s="120"/>
    </row>
    <row r="258" spans="2:37" ht="15" customHeight="1"/>
    <row r="259" spans="2:37" s="429" customFormat="1" ht="15" customHeight="1"/>
    <row r="260" spans="2:37" ht="23.25" customHeight="1"/>
    <row r="261" spans="2:37" ht="15" customHeight="1" thickBot="1">
      <c r="B261" s="1"/>
    </row>
    <row r="262" spans="2:37" ht="15" customHeight="1" thickTop="1" thickBot="1">
      <c r="C262" s="585" t="s">
        <v>20</v>
      </c>
      <c r="D262" s="585"/>
      <c r="E262" s="585"/>
      <c r="F262" s="585"/>
      <c r="G262" s="585"/>
      <c r="H262" s="585"/>
      <c r="I262" s="585"/>
      <c r="J262" s="585"/>
      <c r="K262" s="585"/>
      <c r="L262" s="585"/>
      <c r="M262" s="110" t="s">
        <v>19</v>
      </c>
      <c r="N262" s="552" t="s">
        <v>3341</v>
      </c>
      <c r="O262" s="553"/>
      <c r="P262" s="553"/>
      <c r="Q262" s="553"/>
      <c r="R262" s="553"/>
      <c r="S262" s="553"/>
      <c r="T262" s="553"/>
      <c r="U262" s="554"/>
    </row>
    <row r="263" spans="2:37" ht="30" customHeight="1" thickTop="1"/>
    <row r="264" spans="2:37" ht="30" customHeight="1">
      <c r="G264" s="572" t="s">
        <v>18</v>
      </c>
      <c r="H264" s="572"/>
      <c r="I264" s="572"/>
      <c r="J264" s="572"/>
      <c r="K264" s="572"/>
      <c r="L264" s="572"/>
      <c r="M264" s="572"/>
      <c r="N264" s="572"/>
      <c r="O264" s="573" t="e">
        <f ca="1">計算シート!L94</f>
        <v>#N/A</v>
      </c>
      <c r="P264" s="573"/>
      <c r="Q264" s="573"/>
      <c r="R264" s="573"/>
      <c r="S264" s="573"/>
      <c r="T264" s="573"/>
      <c r="U264" s="573"/>
      <c r="V264" s="573"/>
      <c r="W264" s="573"/>
      <c r="X264" s="573"/>
      <c r="Y264" s="573"/>
    </row>
    <row r="265" spans="2:37" ht="30" customHeight="1">
      <c r="G265" s="111"/>
      <c r="H265" s="111"/>
      <c r="I265" s="111"/>
      <c r="J265" s="111"/>
      <c r="K265" s="111"/>
      <c r="L265" s="111"/>
      <c r="M265" s="111"/>
      <c r="N265" s="111"/>
      <c r="O265" s="2"/>
      <c r="P265" s="2"/>
      <c r="Q265" s="2"/>
      <c r="R265" s="2"/>
      <c r="S265" s="2"/>
      <c r="T265" s="2"/>
      <c r="U265" s="2"/>
      <c r="V265" s="2"/>
      <c r="W265" s="2"/>
      <c r="X265" s="2"/>
      <c r="Y265" s="2"/>
    </row>
    <row r="266" spans="2:37" ht="30" customHeight="1">
      <c r="G266" s="111" t="s">
        <v>17</v>
      </c>
      <c r="H266" s="111"/>
      <c r="I266" s="111"/>
      <c r="J266" s="111"/>
      <c r="K266" s="111"/>
      <c r="L266" s="111"/>
      <c r="M266" s="111"/>
      <c r="N266" s="111"/>
      <c r="O266" s="573" t="e">
        <f ca="1">計算シート!L95</f>
        <v>#N/A</v>
      </c>
      <c r="P266" s="573"/>
      <c r="Q266" s="573"/>
      <c r="R266" s="573"/>
      <c r="S266" s="573"/>
      <c r="T266" s="573"/>
      <c r="U266" s="573"/>
      <c r="V266" s="573"/>
      <c r="W266" s="573"/>
      <c r="X266" s="573"/>
      <c r="Y266" s="573"/>
    </row>
    <row r="267" spans="2:37" ht="30" customHeight="1"/>
    <row r="268" spans="2:37" ht="27.75" customHeight="1" thickBot="1">
      <c r="G268" s="572" t="s">
        <v>16</v>
      </c>
      <c r="H268" s="572"/>
      <c r="I268" s="572"/>
      <c r="J268" s="572"/>
      <c r="K268" s="572"/>
      <c r="L268" s="572"/>
      <c r="M268" s="572"/>
      <c r="N268" s="572"/>
      <c r="O268" s="571" t="e">
        <f ca="1">計算シート!K92</f>
        <v>#N/A</v>
      </c>
      <c r="P268" s="571"/>
      <c r="Q268" s="571"/>
      <c r="R268" s="571"/>
      <c r="S268" s="571"/>
      <c r="T268" s="571"/>
      <c r="U268" s="571"/>
      <c r="V268" s="571"/>
      <c r="W268" s="571"/>
      <c r="X268" s="571"/>
      <c r="Y268" s="571"/>
    </row>
    <row r="269" spans="2:37" ht="15" customHeight="1" thickTop="1">
      <c r="AJ269" s="8"/>
    </row>
    <row r="270" spans="2:37" ht="28.15" customHeight="1" thickBot="1">
      <c r="G270" s="572" t="s">
        <v>15</v>
      </c>
      <c r="H270" s="572"/>
      <c r="I270" s="572"/>
      <c r="J270" s="572"/>
      <c r="K270" s="572"/>
      <c r="L270" s="572"/>
      <c r="M270" s="572"/>
      <c r="N270" s="572"/>
      <c r="O270" s="571" t="e">
        <f ca="1">計算シート!K93</f>
        <v>#N/A</v>
      </c>
      <c r="P270" s="571"/>
      <c r="Q270" s="571"/>
      <c r="R270" s="571"/>
      <c r="S270" s="571"/>
      <c r="T270" s="571"/>
      <c r="U270" s="571"/>
      <c r="V270" s="571"/>
      <c r="W270" s="571"/>
      <c r="X270" s="571"/>
      <c r="Y270" s="571"/>
      <c r="Z270" s="584" t="s">
        <v>3032</v>
      </c>
      <c r="AA270" s="584"/>
      <c r="AB270" s="584"/>
      <c r="AC270" s="584"/>
      <c r="AD270" s="584"/>
      <c r="AE270" s="584"/>
      <c r="AF270" s="584"/>
      <c r="AG270" s="584"/>
      <c r="AH270" s="584"/>
      <c r="AI270" s="584"/>
      <c r="AJ270" s="584"/>
      <c r="AK270" s="584"/>
    </row>
    <row r="271" spans="2:37" ht="15" customHeight="1" thickTop="1">
      <c r="Z271" s="584"/>
      <c r="AA271" s="584"/>
      <c r="AB271" s="584"/>
      <c r="AC271" s="584"/>
      <c r="AD271" s="584"/>
      <c r="AE271" s="584"/>
      <c r="AF271" s="584"/>
      <c r="AG271" s="584"/>
      <c r="AH271" s="584"/>
      <c r="AI271" s="584"/>
      <c r="AJ271" s="584"/>
      <c r="AK271" s="584"/>
    </row>
    <row r="272" spans="2:37" ht="15" customHeight="1"/>
    <row r="273" spans="2:2" ht="15" customHeight="1"/>
    <row r="274" spans="2:2" ht="15" customHeight="1"/>
    <row r="275" spans="2:2" ht="15" customHeight="1"/>
    <row r="276" spans="2:2" ht="15" customHeight="1"/>
    <row r="277" spans="2:2" ht="15" customHeight="1">
      <c r="B277" s="1"/>
    </row>
    <row r="278" spans="2:2" ht="15" customHeight="1"/>
    <row r="279" spans="2:2" ht="15" customHeight="1"/>
    <row r="280" spans="2:2" ht="15" customHeight="1"/>
    <row r="281" spans="2:2" ht="15" customHeight="1"/>
    <row r="282" spans="2:2" ht="15" customHeight="1"/>
    <row r="283" spans="2:2" ht="15" customHeight="1"/>
    <row r="284" spans="2:2" ht="15" customHeight="1"/>
    <row r="285" spans="2:2" ht="15" customHeight="1"/>
    <row r="286" spans="2:2" ht="15" customHeight="1"/>
    <row r="287" spans="2:2" ht="15" customHeight="1"/>
    <row r="288" spans="2:2"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sheetData>
  <sheetProtection algorithmName="SHA-512" hashValue="WnmCKg9eddn6YJQbpYYP0xkAGfdWmtyvk61JBIhiq137KivwplIyOXN7a0i7wuR4tfnWp60nVp2dOKQs983gBg==" saltValue="rfSFnjYUSS5rJyXcg24OPQ==" spinCount="100000" sheet="1" selectLockedCells="1"/>
  <mergeCells count="105">
    <mergeCell ref="D94:H94"/>
    <mergeCell ref="D160:H160"/>
    <mergeCell ref="D150:H150"/>
    <mergeCell ref="D197:H197"/>
    <mergeCell ref="O270:Y270"/>
    <mergeCell ref="D143:H143"/>
    <mergeCell ref="G270:N270"/>
    <mergeCell ref="G268:N268"/>
    <mergeCell ref="O268:Y268"/>
    <mergeCell ref="G264:N264"/>
    <mergeCell ref="O266:Y266"/>
    <mergeCell ref="D241:H241"/>
    <mergeCell ref="D217:H217"/>
    <mergeCell ref="D121:H121"/>
    <mergeCell ref="D191:R191"/>
    <mergeCell ref="E199:AK199"/>
    <mergeCell ref="D192:R192"/>
    <mergeCell ref="L143:P143"/>
    <mergeCell ref="D177:H177"/>
    <mergeCell ref="J108:AJ108"/>
    <mergeCell ref="D204:N204"/>
    <mergeCell ref="Z270:AK271"/>
    <mergeCell ref="O264:Y264"/>
    <mergeCell ref="C262:L262"/>
    <mergeCell ref="N262:U262"/>
    <mergeCell ref="D231:H231"/>
    <mergeCell ref="D210:H210"/>
    <mergeCell ref="E127:AK128"/>
    <mergeCell ref="F129:AK132"/>
    <mergeCell ref="F133:AK134"/>
    <mergeCell ref="F135:AK136"/>
    <mergeCell ref="D103:H103"/>
    <mergeCell ref="O59:R61"/>
    <mergeCell ref="D209:H209"/>
    <mergeCell ref="S192:W192"/>
    <mergeCell ref="D249:H249"/>
    <mergeCell ref="D119:H119"/>
    <mergeCell ref="D124:H124"/>
    <mergeCell ref="J124:AK125"/>
    <mergeCell ref="D165:H165"/>
    <mergeCell ref="D218:H218"/>
    <mergeCell ref="J121:AK121"/>
    <mergeCell ref="D226:H226"/>
    <mergeCell ref="Q143:U143"/>
    <mergeCell ref="D184:H184"/>
    <mergeCell ref="D171:H171"/>
    <mergeCell ref="S191:W191"/>
    <mergeCell ref="S59:V59"/>
    <mergeCell ref="J78:Y78"/>
    <mergeCell ref="W59:Z59"/>
    <mergeCell ref="D71:H71"/>
    <mergeCell ref="D66:H66"/>
    <mergeCell ref="D77:H77"/>
    <mergeCell ref="D78:H78"/>
    <mergeCell ref="AA59:AD61"/>
    <mergeCell ref="AD6:AJ6"/>
    <mergeCell ref="C8:AA8"/>
    <mergeCell ref="AD8:AJ8"/>
    <mergeCell ref="W26:AC29"/>
    <mergeCell ref="I27:O27"/>
    <mergeCell ref="D28:H28"/>
    <mergeCell ref="D29:H29"/>
    <mergeCell ref="I25:O25"/>
    <mergeCell ref="I15:M15"/>
    <mergeCell ref="T15:Z15"/>
    <mergeCell ref="I17:M17"/>
    <mergeCell ref="W25:AC25"/>
    <mergeCell ref="I26:O26"/>
    <mergeCell ref="C6:AA6"/>
    <mergeCell ref="D21:H21"/>
    <mergeCell ref="AE28:AI28"/>
    <mergeCell ref="W58:Z58"/>
    <mergeCell ref="P25:V25"/>
    <mergeCell ref="I28:O28"/>
    <mergeCell ref="D26:H26"/>
    <mergeCell ref="D25:H25"/>
    <mergeCell ref="P26:V28"/>
    <mergeCell ref="D27:H27"/>
    <mergeCell ref="S58:V58"/>
    <mergeCell ref="O56:Z56"/>
    <mergeCell ref="D56:N58"/>
    <mergeCell ref="D257:G257"/>
    <mergeCell ref="H257:N257"/>
    <mergeCell ref="D256:G256"/>
    <mergeCell ref="H256:N256"/>
    <mergeCell ref="D255:G255"/>
    <mergeCell ref="H255:N255"/>
    <mergeCell ref="H254:L254"/>
    <mergeCell ref="P29:V29"/>
    <mergeCell ref="I29:O29"/>
    <mergeCell ref="E116:AK117"/>
    <mergeCell ref="D47:H47"/>
    <mergeCell ref="D108:H108"/>
    <mergeCell ref="D59:N61"/>
    <mergeCell ref="D86:H86"/>
    <mergeCell ref="D81:AJ84"/>
    <mergeCell ref="K94:O94"/>
    <mergeCell ref="D113:H113"/>
    <mergeCell ref="AA56:AD58"/>
    <mergeCell ref="O57:R58"/>
    <mergeCell ref="S57:Z57"/>
    <mergeCell ref="S60:V61"/>
    <mergeCell ref="W60:Z61"/>
    <mergeCell ref="D236:AJ236"/>
    <mergeCell ref="D155:AI158"/>
  </mergeCells>
  <phoneticPr fontId="11"/>
  <conditionalFormatting sqref="V41:AK43">
    <cfRule type="expression" dxfId="59" priority="3" stopIfTrue="1">
      <formula>V41&lt;&gt;""</formula>
    </cfRule>
  </conditionalFormatting>
  <conditionalFormatting sqref="V44:AK46">
    <cfRule type="expression" dxfId="58" priority="2" stopIfTrue="1">
      <formula>V44&lt;&gt;""</formula>
    </cfRule>
  </conditionalFormatting>
  <conditionalFormatting sqref="J78:Y78 E79:T79 B80:P80 B85:P85 B81:C84 B86:C86 I86 K86:P86">
    <cfRule type="expression" dxfId="57" priority="1" stopIfTrue="1">
      <formula>$J$78&lt;&gt;""</formula>
    </cfRule>
  </conditionalFormatting>
  <dataValidations count="14">
    <dataValidation type="list" allowBlank="1" showInputMessage="1" showErrorMessage="1" sqref="N262:U262" xr:uid="{00000000-0002-0000-0000-000000000000}">
      <formula1>質改善</formula1>
    </dataValidation>
    <dataValidation type="list" allowBlank="1" showInputMessage="1" showErrorMessage="1" sqref="D210:H210" xr:uid="{00000000-0002-0000-0000-000001000000}">
      <formula1>有無2</formula1>
    </dataValidation>
    <dataValidation type="decimal" operator="greaterThanOrEqual" allowBlank="1" showInputMessage="1" showErrorMessage="1" sqref="D47:H47" xr:uid="{00000000-0002-0000-0000-000002000000}">
      <formula1>0</formula1>
    </dataValidation>
    <dataValidation type="list" allowBlank="1" showInputMessage="1" showErrorMessage="1" sqref="T15" xr:uid="{00000000-0002-0000-0000-000003000000}">
      <formula1>INDIRECT($I$15)</formula1>
    </dataValidation>
    <dataValidation type="list" allowBlank="1" showInputMessage="1" showErrorMessage="1" sqref="I15:M15" xr:uid="{00000000-0002-0000-0000-000004000000}">
      <formula1>都道府県</formula1>
    </dataValidation>
    <dataValidation type="list" allowBlank="1" showInputMessage="1" showErrorMessage="1" sqref="D59:N61" xr:uid="{00000000-0002-0000-0000-000005000000}">
      <formula1>平均勤続年数</formula1>
    </dataValidation>
    <dataValidation type="list" allowBlank="1" showInputMessage="1" showErrorMessage="1" sqref="D94:H94" xr:uid="{00000000-0002-0000-0000-000006000000}">
      <formula1>チーム保育教員数</formula1>
    </dataValidation>
    <dataValidation operator="greaterThanOrEqual" allowBlank="1" showInputMessage="1" showErrorMessage="1" sqref="D71:H71" xr:uid="{00000000-0002-0000-0000-000007000000}"/>
    <dataValidation type="list" allowBlank="1" showInputMessage="1" showErrorMessage="1" sqref="D108:H108" xr:uid="{00000000-0002-0000-0000-000008000000}">
      <formula1>給食週当たり実施日数</formula1>
    </dataValidation>
    <dataValidation type="whole" operator="greaterThanOrEqual" allowBlank="1" showInputMessage="1" showErrorMessage="1" sqref="I26:I30 H255:H257" xr:uid="{00000000-0002-0000-0000-000009000000}">
      <formula1>0</formula1>
    </dataValidation>
    <dataValidation type="list" allowBlank="1" showInputMessage="1" showErrorMessage="1" sqref="AE28:AI28 S59:Z59 D66:H66 D78:H78 D86:H86 D103:H103 D113:H113 D150:H150 D160:H160 D165:H165 D171:H171 D177:H177 D184:H184 S191:W192 D119:H119 D218:H218 D226:H226 D231:H231 D241:H241 D249:H249 H254:L254" xr:uid="{00000000-0002-0000-0000-00000A000000}">
      <formula1>有無</formula1>
    </dataValidation>
    <dataValidation type="list" allowBlank="1" showInputMessage="1" showErrorMessage="1" sqref="D236:AJ236" xr:uid="{00000000-0002-0000-0000-00000B000000}">
      <formula1>栄養管理加算</formula1>
    </dataValidation>
    <dataValidation type="list" allowBlank="1" showInputMessage="1" showErrorMessage="1" sqref="J108:AJ108" xr:uid="{00000000-0002-0000-0000-00000C000000}">
      <formula1>給食実施加算_給食の状況</formula1>
    </dataValidation>
    <dataValidation type="list" allowBlank="1" showInputMessage="1" showErrorMessage="1" sqref="D204" xr:uid="{00000000-0002-0000-0000-00000D000000}">
      <formula1>施設関係者評価加算</formula1>
    </dataValidation>
  </dataValidations>
  <pageMargins left="0.51181102362204722" right="0.51181102362204722" top="0.39370078740157483" bottom="0.39370078740157483" header="0.31496062992125984" footer="0.31496062992125984"/>
  <pageSetup paperSize="9" scale="88" orientation="portrait" r:id="rId1"/>
  <rowBreaks count="4" manualBreakCount="4">
    <brk id="67" max="16383" man="1"/>
    <brk id="136" max="36" man="1"/>
    <brk id="178" max="36" man="1"/>
    <brk id="2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A1:R114"/>
  <sheetViews>
    <sheetView view="pageBreakPreview" zoomScaleNormal="55" zoomScaleSheetLayoutView="100" workbookViewId="0"/>
  </sheetViews>
  <sheetFormatPr defaultColWidth="9" defaultRowHeight="14.25"/>
  <cols>
    <col min="1" max="1" width="4.875" style="127" customWidth="1"/>
    <col min="2" max="2" width="8.25" style="127" customWidth="1"/>
    <col min="3" max="3" width="12.125" style="127" customWidth="1"/>
    <col min="4" max="4" width="46.5" style="127" customWidth="1"/>
    <col min="5" max="5" width="13.75" style="127" customWidth="1"/>
    <col min="6" max="6" width="10" style="127" bestFit="1" customWidth="1"/>
    <col min="7" max="7" width="10.625" style="127" customWidth="1"/>
    <col min="8" max="11" width="18.625" style="127" customWidth="1"/>
    <col min="12" max="12" width="27.375" style="127" bestFit="1" customWidth="1"/>
    <col min="13" max="14" width="18.625" style="127" customWidth="1"/>
    <col min="15" max="15" width="19.375" style="127" customWidth="1"/>
    <col min="16" max="16" width="21.625" style="127" customWidth="1"/>
    <col min="17" max="17" width="46.875" style="127" bestFit="1" customWidth="1"/>
    <col min="18" max="16384" width="9" style="127"/>
  </cols>
  <sheetData>
    <row r="1" spans="1:18" ht="15.75" thickTop="1" thickBot="1">
      <c r="C1" s="127" t="s">
        <v>3165</v>
      </c>
      <c r="E1" s="128" t="s">
        <v>3166</v>
      </c>
      <c r="F1" s="605" t="s">
        <v>3167</v>
      </c>
      <c r="G1" s="606"/>
      <c r="H1" s="607"/>
    </row>
    <row r="2" spans="1:18" ht="7.5" customHeight="1" thickTop="1" thickBot="1">
      <c r="F2" s="129"/>
      <c r="G2" s="129"/>
    </row>
    <row r="3" spans="1:18" ht="15.75" thickTop="1" thickBot="1">
      <c r="F3" s="649" t="s">
        <v>3168</v>
      </c>
      <c r="G3" s="650"/>
      <c r="H3" s="651"/>
    </row>
    <row r="4" spans="1:18" ht="15" thickTop="1">
      <c r="E4" s="129"/>
      <c r="F4" s="129"/>
      <c r="G4" s="129"/>
    </row>
    <row r="5" spans="1:18">
      <c r="D5" s="127" t="s">
        <v>3169</v>
      </c>
    </row>
    <row r="6" spans="1:18" ht="15" thickBot="1">
      <c r="C6" s="130"/>
      <c r="D6" s="131" t="s">
        <v>3170</v>
      </c>
      <c r="E6" s="132" t="s">
        <v>3171</v>
      </c>
      <c r="F6" s="131" t="s">
        <v>3172</v>
      </c>
      <c r="H6" s="431"/>
      <c r="I6" s="133"/>
      <c r="J6" s="133"/>
      <c r="K6" s="133"/>
      <c r="L6" s="133"/>
      <c r="M6" s="133"/>
      <c r="N6" s="133"/>
      <c r="O6" s="133"/>
      <c r="P6" s="133"/>
      <c r="Q6" s="133"/>
      <c r="R6" s="133"/>
    </row>
    <row r="7" spans="1:18" ht="15.75" thickTop="1" thickBot="1">
      <c r="C7" s="134"/>
      <c r="D7" s="135" t="s">
        <v>3173</v>
      </c>
      <c r="E7" s="136" t="str">
        <f>入力シート!I17</f>
        <v>その他地域</v>
      </c>
      <c r="F7" s="137">
        <f>INDEX(対応表!$B:$B,MATCH(計算シート!$E7,対応表!C:C,0))</f>
        <v>7</v>
      </c>
      <c r="H7" s="138"/>
      <c r="I7" s="138"/>
      <c r="J7" s="138"/>
      <c r="K7" s="138"/>
      <c r="L7" s="138"/>
      <c r="M7" s="138"/>
      <c r="N7" s="138"/>
      <c r="O7" s="138"/>
      <c r="P7" s="138"/>
      <c r="Q7" s="138"/>
      <c r="R7" s="133"/>
    </row>
    <row r="8" spans="1:18" ht="15.75" thickTop="1" thickBot="1">
      <c r="C8" s="134"/>
      <c r="D8" s="135" t="s">
        <v>3174</v>
      </c>
      <c r="E8" s="139">
        <f>IF(入力シート!D21=0,計算シート!E16,入力シート!D21)</f>
        <v>0</v>
      </c>
      <c r="F8" s="137">
        <f>IF(E8&lt;=対応表!E3,0,LOOKUP(E8,対応表!E3:E19,対応表!B3:B19))</f>
        <v>0</v>
      </c>
      <c r="H8" s="138"/>
      <c r="I8" s="138"/>
      <c r="J8" s="138"/>
      <c r="K8" s="138"/>
      <c r="L8" s="138"/>
      <c r="M8" s="138"/>
      <c r="N8" s="138"/>
      <c r="O8" s="138"/>
      <c r="P8" s="138"/>
      <c r="Q8" s="138"/>
      <c r="R8" s="133"/>
    </row>
    <row r="9" spans="1:18" ht="15" thickTop="1">
      <c r="C9" s="134"/>
      <c r="D9" s="140" t="s">
        <v>3175</v>
      </c>
      <c r="E9" s="141" t="e">
        <f>入力シート!O59</f>
        <v>#N/A</v>
      </c>
      <c r="F9" s="142"/>
      <c r="H9" s="143"/>
      <c r="I9" s="144"/>
      <c r="J9" s="144"/>
      <c r="K9" s="144"/>
      <c r="L9" s="144"/>
      <c r="M9" s="144"/>
      <c r="N9" s="144"/>
      <c r="O9" s="145"/>
      <c r="P9" s="145"/>
      <c r="Q9" s="146"/>
      <c r="R9" s="133"/>
    </row>
    <row r="10" spans="1:18" ht="15" thickBot="1">
      <c r="C10" s="134"/>
      <c r="D10" s="147" t="s">
        <v>186</v>
      </c>
      <c r="E10" s="148" t="e">
        <f>入力シート!AA59</f>
        <v>#N/A</v>
      </c>
      <c r="F10" s="142"/>
      <c r="H10" s="433" t="s">
        <v>3392</v>
      </c>
      <c r="I10" s="144"/>
      <c r="J10" s="144"/>
      <c r="K10" s="144"/>
      <c r="L10" s="144"/>
      <c r="M10" s="144"/>
      <c r="N10" s="144"/>
      <c r="O10" s="145"/>
      <c r="P10" s="145"/>
      <c r="Q10" s="146"/>
      <c r="R10" s="133"/>
    </row>
    <row r="11" spans="1:18" ht="15" thickTop="1">
      <c r="A11" s="149"/>
      <c r="B11" s="149"/>
      <c r="C11" s="150"/>
      <c r="D11" s="43" t="s">
        <v>3176</v>
      </c>
      <c r="E11" s="151">
        <f>入力シート!I26</f>
        <v>0</v>
      </c>
      <c r="F11" s="152"/>
      <c r="H11" s="432">
        <f>入力シート!H255</f>
        <v>0</v>
      </c>
      <c r="I11" s="154"/>
      <c r="J11" s="153"/>
      <c r="K11" s="155"/>
      <c r="L11" s="155"/>
      <c r="M11" s="156"/>
      <c r="N11" s="156"/>
      <c r="O11" s="156"/>
      <c r="P11" s="156"/>
      <c r="Q11" s="157"/>
      <c r="R11" s="133"/>
    </row>
    <row r="12" spans="1:18">
      <c r="A12" s="149"/>
      <c r="B12" s="149"/>
      <c r="C12" s="150"/>
      <c r="D12" s="43" t="s">
        <v>3177</v>
      </c>
      <c r="E12" s="158">
        <f>入力シート!I27</f>
        <v>0</v>
      </c>
      <c r="F12" s="152"/>
      <c r="H12" s="158"/>
      <c r="I12" s="159"/>
      <c r="J12" s="153"/>
      <c r="K12" s="155"/>
      <c r="L12" s="155"/>
      <c r="M12" s="156"/>
      <c r="N12" s="156"/>
      <c r="O12" s="156"/>
      <c r="P12" s="156"/>
      <c r="Q12" s="157"/>
      <c r="R12" s="133"/>
    </row>
    <row r="13" spans="1:18">
      <c r="A13" s="149"/>
      <c r="B13" s="149"/>
      <c r="C13" s="150"/>
      <c r="D13" s="43" t="s">
        <v>3178</v>
      </c>
      <c r="E13" s="158">
        <f>入力シート!I28</f>
        <v>0</v>
      </c>
      <c r="F13" s="152"/>
      <c r="H13" s="158">
        <f>入力シート!H256</f>
        <v>0</v>
      </c>
      <c r="I13" s="154"/>
      <c r="J13" s="153"/>
      <c r="K13" s="160"/>
      <c r="L13" s="160"/>
      <c r="M13" s="156"/>
      <c r="N13" s="156"/>
      <c r="O13" s="156"/>
      <c r="P13" s="161"/>
      <c r="Q13" s="162"/>
      <c r="R13" s="133"/>
    </row>
    <row r="14" spans="1:18" ht="15" thickBot="1">
      <c r="A14" s="149"/>
      <c r="B14" s="149"/>
      <c r="C14" s="150"/>
      <c r="D14" s="43" t="s">
        <v>3179</v>
      </c>
      <c r="E14" s="163">
        <f>入力シート!I29</f>
        <v>0</v>
      </c>
      <c r="F14" s="152"/>
      <c r="H14" s="163">
        <f>入力シート!H257</f>
        <v>0</v>
      </c>
      <c r="I14" s="159"/>
      <c r="J14" s="153"/>
      <c r="K14" s="160"/>
      <c r="L14" s="160"/>
      <c r="M14" s="156"/>
      <c r="N14" s="156"/>
      <c r="O14" s="156"/>
      <c r="P14" s="161"/>
      <c r="Q14" s="162"/>
      <c r="R14" s="133"/>
    </row>
    <row r="15" spans="1:18" ht="15" thickTop="1">
      <c r="A15" s="149"/>
      <c r="B15" s="149"/>
      <c r="C15" s="150"/>
      <c r="D15" s="43" t="s">
        <v>3180</v>
      </c>
      <c r="E15" s="164">
        <f>IF(入力シート!AE28="あり",ROUNDUP(E14/2,0),E14)</f>
        <v>0</v>
      </c>
      <c r="F15" s="152"/>
      <c r="H15" s="159"/>
      <c r="I15" s="153"/>
      <c r="J15" s="160"/>
      <c r="K15" s="160"/>
      <c r="L15" s="156"/>
      <c r="M15" s="156"/>
      <c r="N15" s="156"/>
      <c r="O15" s="161"/>
      <c r="P15" s="162"/>
      <c r="Q15" s="133"/>
    </row>
    <row r="16" spans="1:18">
      <c r="A16" s="149"/>
      <c r="B16" s="149"/>
      <c r="C16" s="150"/>
      <c r="D16" s="165" t="s">
        <v>3181</v>
      </c>
      <c r="E16" s="166">
        <f>SUM(E11:E13,E15)</f>
        <v>0</v>
      </c>
      <c r="F16" s="167"/>
      <c r="H16" s="168"/>
      <c r="I16" s="144"/>
      <c r="J16" s="168"/>
      <c r="K16" s="168"/>
      <c r="L16" s="168"/>
      <c r="M16" s="169"/>
      <c r="N16" s="169"/>
      <c r="O16" s="169"/>
      <c r="P16" s="169"/>
      <c r="Q16" s="170"/>
      <c r="R16" s="133"/>
    </row>
    <row r="17" spans="1:18">
      <c r="A17" s="149"/>
      <c r="B17" s="149"/>
      <c r="C17" s="150"/>
      <c r="D17" s="171"/>
      <c r="E17" s="172"/>
      <c r="F17" s="173"/>
      <c r="H17" s="168"/>
      <c r="I17" s="144"/>
      <c r="J17" s="168"/>
      <c r="K17" s="168"/>
      <c r="L17" s="168"/>
      <c r="M17" s="169"/>
      <c r="N17" s="169"/>
      <c r="O17" s="169"/>
      <c r="P17" s="169"/>
      <c r="Q17" s="170"/>
      <c r="R17" s="133"/>
    </row>
    <row r="18" spans="1:18">
      <c r="B18" s="149"/>
      <c r="C18" s="149"/>
      <c r="D18" s="174" t="s">
        <v>3182</v>
      </c>
      <c r="E18" s="169" t="s">
        <v>3183</v>
      </c>
      <c r="F18" s="175"/>
      <c r="G18" s="149"/>
      <c r="H18" s="149"/>
    </row>
    <row r="19" spans="1:18">
      <c r="B19" s="149"/>
      <c r="C19" s="149"/>
      <c r="D19" s="176" t="s">
        <v>3184</v>
      </c>
      <c r="E19" s="177">
        <f>ROUND(
ROUNDDOWN(SUM(E11:E12)/30,1)
+ROUNDDOWN(SUM(E13,E15)/20,1),0)</f>
        <v>0</v>
      </c>
      <c r="F19" s="178">
        <f>IF(E19&lt;2,2,E19)</f>
        <v>2</v>
      </c>
      <c r="G19" s="149" t="s">
        <v>3185</v>
      </c>
      <c r="H19" s="179" t="s">
        <v>185</v>
      </c>
    </row>
    <row r="20" spans="1:18">
      <c r="B20" s="149"/>
      <c r="C20" s="149"/>
      <c r="D20" s="176" t="s">
        <v>3186</v>
      </c>
      <c r="E20" s="177">
        <f>ROUND(
ROUNDDOWN(SUM(E11:E12)/30,1)
+ROUNDDOWN(E13/15,1)
+ROUNDDOWN(E15/6,1),0)</f>
        <v>0</v>
      </c>
      <c r="F20" s="180">
        <f>IF(E20&lt;2,2,E20)</f>
        <v>2</v>
      </c>
      <c r="G20" s="181">
        <f>IF(OR(E13=0,E15=0),0,IF(F38=0,0,IF(F20+E25&lt;=入力シート!D47,1,0)))</f>
        <v>0</v>
      </c>
      <c r="H20" s="181">
        <f>IF(F45=0,0,IF(OR(E13=0,E15=0),0,IF(F38=0,0,IF(F20+E25&lt;=入力シート!D47,1,0))))</f>
        <v>0</v>
      </c>
    </row>
    <row r="21" spans="1:18">
      <c r="B21" s="149"/>
      <c r="C21" s="149"/>
      <c r="D21" s="176" t="s">
        <v>3187</v>
      </c>
      <c r="E21" s="177">
        <f>ROUND(
ROUNDDOWN(SUM(E11:E12)/30,1)
+ROUNDDOWN(SUM(E13,E15)/15,1),0)</f>
        <v>0</v>
      </c>
      <c r="F21" s="180">
        <f>IF(E21&lt;2,2,E21)</f>
        <v>2</v>
      </c>
      <c r="G21" s="181">
        <f>IF(E13=0,0,IF(F38=0,0,IF(G20=0,IF(F21+E25&lt;=入力シート!D47,1,0),0)))</f>
        <v>0</v>
      </c>
      <c r="H21" s="181">
        <f>IF(E13=0,0,IF(F38=0,0,IF(H20=0,IF(F21+E25&lt;=入力シート!D47,1,0),0)))</f>
        <v>0</v>
      </c>
    </row>
    <row r="22" spans="1:18">
      <c r="B22" s="149"/>
      <c r="C22" s="149"/>
      <c r="D22" s="176" t="s">
        <v>3188</v>
      </c>
      <c r="E22" s="177">
        <f>ROUND(
ROUNDDOWN(SUM(E11:E12)/30,1)
+ROUNDDOWN(E13/20,1)
+ROUNDDOWN(E15/6,1),0)</f>
        <v>0</v>
      </c>
      <c r="F22" s="180">
        <f>IF(E22&lt;2,2,E22)</f>
        <v>2</v>
      </c>
      <c r="G22" s="181">
        <f>IF(E15=0,0,IF(AND(G20=0,G21=0),IF(F22+E25&lt;=入力シート!D47,1,0),0))</f>
        <v>0</v>
      </c>
      <c r="H22" s="181">
        <f>IF(F45=0,0,IF(E15=0,0,IF(AND(H20=0,H21=0),IF(F22+E25&lt;=入力シート!D47,1,0),0)))</f>
        <v>0</v>
      </c>
    </row>
    <row r="23" spans="1:18">
      <c r="B23" s="149"/>
      <c r="C23" s="149"/>
      <c r="D23" s="176" t="s">
        <v>3189</v>
      </c>
      <c r="E23" s="169"/>
      <c r="F23" s="175"/>
      <c r="G23" s="181">
        <f>IF(AND(G20=0,G21=0,G22=0),1,0)</f>
        <v>1</v>
      </c>
      <c r="H23" s="181">
        <f>IF(AND(H20=0,H21=0,H22=0),1,0)</f>
        <v>1</v>
      </c>
    </row>
    <row r="24" spans="1:18">
      <c r="B24" s="149"/>
      <c r="C24" s="149"/>
      <c r="D24" s="182"/>
      <c r="E24" s="169"/>
      <c r="F24" s="183" t="s">
        <v>184</v>
      </c>
      <c r="G24" s="177">
        <f>IF(G20=1,F20,IF(G21=1,F21,IF(G22=1,F22,IF(G23=1,F19))))+E25</f>
        <v>2</v>
      </c>
      <c r="H24" s="184"/>
    </row>
    <row r="25" spans="1:18">
      <c r="B25" s="149"/>
      <c r="C25" s="149"/>
      <c r="D25" s="185" t="s">
        <v>3190</v>
      </c>
      <c r="E25" s="177">
        <f>IF(AND(E8&gt;=36,E8&lt;=300),1,0)</f>
        <v>0</v>
      </c>
      <c r="F25" s="183" t="s">
        <v>183</v>
      </c>
      <c r="G25" s="186">
        <f>IF(入力シート!D47-G24&lt;0,0,MIN(IF(入力シート!D47-G24&lt;3,ROUND(入力シート!D47-G24,0),IF(MOD(入力シート!D47-G24,1)&lt;0.3,ROUNDDOWN(入力シート!D47-G24,0),IF(MOD(入力シート!D47-G24,1)&lt;0.5,ROUNDDOWN(入力シート!D47-G24,0)+0.5,ROUNDUP(入力シート!D47-G24,0)))),E26))</f>
        <v>0</v>
      </c>
      <c r="H25" s="187"/>
    </row>
    <row r="26" spans="1:18">
      <c r="B26" s="149"/>
      <c r="C26" s="149"/>
      <c r="D26" s="185" t="s">
        <v>182</v>
      </c>
      <c r="E26" s="186">
        <f>LOOKUP(E8,対応表!K:K,対応表!M:M)</f>
        <v>1</v>
      </c>
      <c r="F26" s="175"/>
      <c r="G26" s="187"/>
      <c r="H26" s="149"/>
    </row>
    <row r="27" spans="1:18" ht="15" thickBot="1">
      <c r="D27" s="182"/>
      <c r="E27" s="188"/>
      <c r="H27" s="133"/>
      <c r="I27" s="133"/>
      <c r="J27" s="133"/>
      <c r="K27" s="133"/>
      <c r="L27" s="133"/>
      <c r="M27" s="133"/>
      <c r="N27" s="133"/>
      <c r="O27" s="133"/>
      <c r="P27" s="133"/>
      <c r="Q27" s="133"/>
      <c r="R27" s="133"/>
    </row>
    <row r="28" spans="1:18" ht="15.75" thickTop="1" thickBot="1">
      <c r="D28" s="41" t="s">
        <v>3191</v>
      </c>
      <c r="E28" s="189">
        <f>IF(SUM(E11:E14)=0,0,IF(F19+E25&gt;入力シート!D47,F19+E25-入力シート!D47,0))</f>
        <v>0</v>
      </c>
      <c r="H28" s="133"/>
      <c r="I28" s="133"/>
      <c r="J28" s="133"/>
      <c r="K28" s="133"/>
      <c r="L28" s="133"/>
      <c r="M28" s="133"/>
      <c r="N28" s="133"/>
      <c r="O28" s="133"/>
      <c r="P28" s="133"/>
      <c r="Q28" s="133"/>
      <c r="R28" s="133"/>
    </row>
    <row r="29" spans="1:18" ht="15" thickTop="1">
      <c r="D29" s="182"/>
      <c r="E29" s="169"/>
      <c r="H29" s="133"/>
      <c r="I29" s="133"/>
      <c r="J29" s="133"/>
      <c r="K29" s="133"/>
      <c r="L29" s="133"/>
      <c r="M29" s="133"/>
      <c r="N29" s="133"/>
      <c r="O29" s="133"/>
      <c r="P29" s="133"/>
      <c r="Q29" s="133"/>
      <c r="R29" s="133"/>
    </row>
    <row r="30" spans="1:18">
      <c r="D30" s="182"/>
      <c r="E30" s="169"/>
      <c r="F30" s="149"/>
      <c r="H30" s="133"/>
      <c r="I30" s="133"/>
      <c r="J30" s="133"/>
      <c r="K30" s="133"/>
      <c r="L30" s="133"/>
      <c r="M30" s="133"/>
      <c r="N30" s="133"/>
      <c r="O30" s="133"/>
      <c r="P30" s="133"/>
      <c r="Q30" s="133"/>
      <c r="R30" s="133"/>
    </row>
    <row r="31" spans="1:18">
      <c r="D31" s="190" t="s">
        <v>181</v>
      </c>
      <c r="E31" s="169"/>
      <c r="F31" s="149" t="s">
        <v>3192</v>
      </c>
      <c r="H31" s="133"/>
      <c r="I31" s="133"/>
      <c r="J31" s="133"/>
      <c r="K31" s="133"/>
      <c r="L31" s="133"/>
      <c r="M31" s="133"/>
      <c r="N31" s="133"/>
      <c r="O31" s="133"/>
      <c r="P31" s="133"/>
      <c r="Q31" s="133"/>
      <c r="R31" s="133"/>
    </row>
    <row r="32" spans="1:18">
      <c r="D32" s="191" t="s">
        <v>180</v>
      </c>
      <c r="E32" s="186" t="e">
        <f>ROUND((IF(H20=1,F20,IF(H21=1,F21,IF(H22=1,F22,IF(H23=1,F19))))+IF(F47=0,0,0.8)+F49+IF(F51=0,0,IF(E8&gt;150,1.5,0.8))+IF(F54=0,0,IF(F54=1,IF(E8&gt;150,3,2),IF(E8&gt;150,1.5,1)))+IF(F60=0,0,1)+IF(F69=0,0,0.8)+IF(F71=0,0,0.8)+IF(F73=0,0,0.8)+IF(F81=1,0.5,0)+IF(E8&lt;36,0.4,IF(E8&lt;301,1.4,0.4))-IF(F41=0,0,1)-E28),0)</f>
        <v>#N/A</v>
      </c>
      <c r="F32" s="192"/>
      <c r="H32" s="169"/>
      <c r="I32" s="133"/>
      <c r="J32" s="133"/>
      <c r="K32" s="133"/>
      <c r="L32" s="133"/>
      <c r="M32" s="133"/>
      <c r="N32" s="133"/>
      <c r="O32" s="133"/>
      <c r="P32" s="133"/>
      <c r="Q32" s="133"/>
      <c r="R32" s="133"/>
    </row>
    <row r="33" spans="1:18">
      <c r="D33" s="191" t="s">
        <v>179</v>
      </c>
      <c r="E33" s="186" t="e">
        <f>E32/3</f>
        <v>#N/A</v>
      </c>
      <c r="F33" s="177" t="e">
        <f>IF(E33&lt;0.5,1,E33)</f>
        <v>#N/A</v>
      </c>
      <c r="H33" s="169"/>
      <c r="I33" s="133"/>
      <c r="J33" s="133"/>
      <c r="K33" s="133"/>
      <c r="L33" s="133"/>
      <c r="M33" s="133"/>
      <c r="N33" s="133"/>
      <c r="O33" s="133"/>
      <c r="P33" s="133"/>
      <c r="Q33" s="133"/>
      <c r="R33" s="133"/>
    </row>
    <row r="34" spans="1:18">
      <c r="D34" s="191" t="s">
        <v>178</v>
      </c>
      <c r="E34" s="186" t="e">
        <f>E32/5</f>
        <v>#N/A</v>
      </c>
      <c r="F34" s="177" t="e">
        <f>IF(E34&lt;0.5,1,E34)</f>
        <v>#N/A</v>
      </c>
      <c r="H34" s="133"/>
      <c r="I34" s="133"/>
      <c r="J34" s="133"/>
      <c r="K34" s="133"/>
      <c r="L34" s="133"/>
      <c r="M34" s="133"/>
      <c r="N34" s="133"/>
      <c r="O34" s="133"/>
      <c r="P34" s="133"/>
      <c r="Q34" s="133"/>
      <c r="R34" s="133"/>
    </row>
    <row r="36" spans="1:18">
      <c r="A36" s="193" t="s">
        <v>177</v>
      </c>
      <c r="B36" s="193" t="s">
        <v>176</v>
      </c>
      <c r="D36" s="194" t="s">
        <v>175</v>
      </c>
      <c r="E36" s="195"/>
      <c r="F36" s="196"/>
      <c r="G36" s="197"/>
      <c r="H36" s="197"/>
    </row>
    <row r="37" spans="1:18" ht="15" thickBot="1">
      <c r="A37" s="198"/>
      <c r="B37" s="198"/>
      <c r="C37" s="130"/>
      <c r="D37" s="131" t="s">
        <v>3193</v>
      </c>
      <c r="E37" s="199" t="s">
        <v>3171</v>
      </c>
      <c r="F37" s="200" t="s">
        <v>3194</v>
      </c>
      <c r="G37" s="131" t="s">
        <v>3195</v>
      </c>
      <c r="H37" s="201" t="s">
        <v>3196</v>
      </c>
      <c r="I37" s="202" t="s">
        <v>3197</v>
      </c>
      <c r="J37" s="203" t="s">
        <v>3198</v>
      </c>
      <c r="K37" s="203" t="s">
        <v>3199</v>
      </c>
      <c r="L37" s="131" t="s">
        <v>3200</v>
      </c>
      <c r="M37" s="204" t="s">
        <v>3201</v>
      </c>
      <c r="N37" s="205"/>
      <c r="O37" s="205"/>
      <c r="P37" s="206"/>
    </row>
    <row r="38" spans="1:18" ht="15.75" thickTop="1" thickBot="1">
      <c r="A38" s="198"/>
      <c r="B38" s="198"/>
      <c r="C38" s="207"/>
      <c r="D38" s="208"/>
      <c r="E38" s="303" t="str">
        <f>入力シート!N262</f>
        <v>令和４年度（当初）</v>
      </c>
      <c r="F38" s="209">
        <f>IF(E38="令和４年度（当初）",1,0)</f>
        <v>1</v>
      </c>
      <c r="G38" s="210" t="s">
        <v>3202</v>
      </c>
      <c r="H38" s="210" t="s">
        <v>3203</v>
      </c>
      <c r="I38" s="211" t="s">
        <v>3202</v>
      </c>
      <c r="J38" s="212" t="s">
        <v>3202</v>
      </c>
      <c r="K38" s="212" t="s">
        <v>3203</v>
      </c>
      <c r="L38" s="213" t="s">
        <v>3202</v>
      </c>
      <c r="M38" s="636" t="s">
        <v>174</v>
      </c>
      <c r="N38" s="637"/>
      <c r="O38" s="637"/>
      <c r="P38" s="638"/>
    </row>
    <row r="39" spans="1:18" ht="15" thickTop="1">
      <c r="A39" s="198"/>
      <c r="B39" s="198"/>
      <c r="C39" s="214"/>
      <c r="D39" s="46" t="s">
        <v>173</v>
      </c>
      <c r="E39" s="304" t="s">
        <v>3204</v>
      </c>
      <c r="F39" s="215" t="s">
        <v>3205</v>
      </c>
      <c r="G39" s="216" t="s">
        <v>3206</v>
      </c>
      <c r="H39" s="217" t="s">
        <v>3207</v>
      </c>
      <c r="I39" s="218">
        <f ca="1">INDIRECT($E$102)</f>
        <v>97510</v>
      </c>
      <c r="J39" s="218">
        <f ca="1">OFFSET(INDIRECT($E$102),1,0)</f>
        <v>104250</v>
      </c>
      <c r="K39" s="218">
        <f t="shared" ref="K39:K44" ca="1" si="0">J39</f>
        <v>104250</v>
      </c>
      <c r="L39" s="215" t="s">
        <v>3205</v>
      </c>
      <c r="M39" s="45"/>
      <c r="N39" s="219"/>
      <c r="O39" s="219"/>
      <c r="P39" s="152"/>
    </row>
    <row r="40" spans="1:18" ht="14.45" customHeight="1" thickBot="1">
      <c r="A40" s="198">
        <v>3</v>
      </c>
      <c r="B40" s="198">
        <v>3</v>
      </c>
      <c r="C40" s="591" t="s">
        <v>172</v>
      </c>
      <c r="D40" s="44" t="s">
        <v>156</v>
      </c>
      <c r="E40" s="305" t="s">
        <v>3205</v>
      </c>
      <c r="F40" s="220" t="s">
        <v>3208</v>
      </c>
      <c r="G40" s="216" t="s">
        <v>3206</v>
      </c>
      <c r="H40" s="221" t="s">
        <v>170</v>
      </c>
      <c r="I40" s="222" t="e">
        <f ca="1">OFFSET(INDIRECT($E$102),0,B40)*E10*100</f>
        <v>#N/A</v>
      </c>
      <c r="J40" s="222" t="e">
        <f ca="1">OFFSET(INDIRECT($E$102),1,B40)*E10*100</f>
        <v>#N/A</v>
      </c>
      <c r="K40" s="223" t="e">
        <f ca="1">J40</f>
        <v>#N/A</v>
      </c>
      <c r="L40" s="215" t="s">
        <v>3205</v>
      </c>
      <c r="M40" s="45"/>
      <c r="N40" s="219"/>
      <c r="O40" s="219"/>
      <c r="P40" s="152"/>
    </row>
    <row r="41" spans="1:18" ht="15" thickTop="1">
      <c r="A41" s="198">
        <v>7</v>
      </c>
      <c r="B41" s="198">
        <v>7</v>
      </c>
      <c r="C41" s="592"/>
      <c r="D41" s="617" t="s">
        <v>171</v>
      </c>
      <c r="E41" s="652">
        <f>入力シート!D66</f>
        <v>0</v>
      </c>
      <c r="F41" s="633">
        <f>IF(E41="あり",1,0)</f>
        <v>0</v>
      </c>
      <c r="G41" s="631" t="s">
        <v>3206</v>
      </c>
      <c r="H41" s="217" t="s">
        <v>3207</v>
      </c>
      <c r="I41" s="222">
        <f ca="1">IF(F41=0,0,OFFSET(INDIRECT($E$102),0,IF(F38=1,A41,B41)))</f>
        <v>0</v>
      </c>
      <c r="J41" s="222">
        <f ca="1">I41</f>
        <v>0</v>
      </c>
      <c r="K41" s="223">
        <f t="shared" ca="1" si="0"/>
        <v>0</v>
      </c>
      <c r="L41" s="215" t="s">
        <v>3205</v>
      </c>
      <c r="M41" s="45"/>
      <c r="N41" s="219"/>
      <c r="O41" s="219"/>
      <c r="P41" s="152"/>
    </row>
    <row r="42" spans="1:18" ht="15" thickBot="1">
      <c r="A42" s="198">
        <v>9</v>
      </c>
      <c r="B42" s="198">
        <v>9</v>
      </c>
      <c r="C42" s="592"/>
      <c r="D42" s="618"/>
      <c r="E42" s="596"/>
      <c r="F42" s="634"/>
      <c r="G42" s="632"/>
      <c r="H42" s="221" t="s">
        <v>170</v>
      </c>
      <c r="I42" s="222">
        <f ca="1">IF(F41=0,0,OFFSET(INDIRECT($E$102),0,IF(F38=1,A42,B42))*E10*100)</f>
        <v>0</v>
      </c>
      <c r="J42" s="222">
        <f ca="1">I42</f>
        <v>0</v>
      </c>
      <c r="K42" s="223">
        <f t="shared" ca="1" si="0"/>
        <v>0</v>
      </c>
      <c r="L42" s="215" t="s">
        <v>3205</v>
      </c>
      <c r="M42" s="45"/>
      <c r="N42" s="219"/>
      <c r="O42" s="219"/>
      <c r="P42" s="152"/>
    </row>
    <row r="43" spans="1:18" ht="15" thickTop="1">
      <c r="A43" s="198">
        <v>12</v>
      </c>
      <c r="B43" s="198">
        <v>12</v>
      </c>
      <c r="C43" s="592"/>
      <c r="D43" s="625" t="s">
        <v>169</v>
      </c>
      <c r="E43" s="653" t="s">
        <v>3311</v>
      </c>
      <c r="F43" s="598">
        <f>IF($F$38=0,0,IF(OR(G20=1,G21=1),1,0))</f>
        <v>0</v>
      </c>
      <c r="G43" s="600" t="s">
        <v>3206</v>
      </c>
      <c r="H43" s="228" t="s">
        <v>3207</v>
      </c>
      <c r="I43" s="224" t="s">
        <v>3208</v>
      </c>
      <c r="J43" s="222">
        <f ca="1">IF(F43=0,0,OFFSET(INDIRECT($E$102),1,IF(F38=1,A43,B43)))</f>
        <v>0</v>
      </c>
      <c r="K43" s="223">
        <f t="shared" ca="1" si="0"/>
        <v>0</v>
      </c>
      <c r="L43" s="224" t="s">
        <v>3205</v>
      </c>
      <c r="M43" s="53"/>
      <c r="N43" s="225"/>
      <c r="O43" s="225"/>
      <c r="P43" s="226"/>
      <c r="Q43" s="227"/>
    </row>
    <row r="44" spans="1:18" ht="15" thickBot="1">
      <c r="A44" s="198">
        <v>13</v>
      </c>
      <c r="B44" s="198">
        <v>13</v>
      </c>
      <c r="C44" s="592"/>
      <c r="D44" s="626"/>
      <c r="E44" s="654" t="s">
        <v>14</v>
      </c>
      <c r="F44" s="599"/>
      <c r="G44" s="601"/>
      <c r="H44" s="232" t="s">
        <v>168</v>
      </c>
      <c r="I44" s="224" t="s">
        <v>3205</v>
      </c>
      <c r="J44" s="222">
        <f ca="1">IF(F43=0,0,OFFSET(INDIRECT($E$102),1,IF(F38=1,A44,B44))*E10*100)</f>
        <v>0</v>
      </c>
      <c r="K44" s="223">
        <f t="shared" ca="1" si="0"/>
        <v>0</v>
      </c>
      <c r="L44" s="224" t="s">
        <v>3205</v>
      </c>
      <c r="M44" s="53"/>
      <c r="N44" s="225"/>
      <c r="O44" s="225"/>
      <c r="P44" s="226"/>
      <c r="Q44" s="227"/>
    </row>
    <row r="45" spans="1:18" ht="15" thickTop="1">
      <c r="A45" s="198">
        <v>16</v>
      </c>
      <c r="B45" s="198">
        <v>16</v>
      </c>
      <c r="C45" s="592"/>
      <c r="D45" s="627" t="s">
        <v>167</v>
      </c>
      <c r="E45" s="655">
        <f>入力シート!D78</f>
        <v>0</v>
      </c>
      <c r="F45" s="598">
        <f>IF(E45="あり",1,0)</f>
        <v>0</v>
      </c>
      <c r="G45" s="631" t="s">
        <v>3206</v>
      </c>
      <c r="H45" s="217" t="s">
        <v>3207</v>
      </c>
      <c r="I45" s="224" t="s">
        <v>3209</v>
      </c>
      <c r="J45" s="224" t="s">
        <v>3205</v>
      </c>
      <c r="K45" s="223">
        <f ca="1">IF($F45=0,0,OFFSET(INDIRECT($E$102),1,IF(F38=1,A45+IF($F43=0,0,5),B45+IF($F43=0,0,5))))</f>
        <v>0</v>
      </c>
      <c r="L45" s="215" t="s">
        <v>3209</v>
      </c>
      <c r="M45" s="53"/>
      <c r="N45" s="225"/>
      <c r="O45" s="225"/>
      <c r="P45" s="226"/>
      <c r="Q45" s="227"/>
    </row>
    <row r="46" spans="1:18">
      <c r="A46" s="198">
        <v>18</v>
      </c>
      <c r="B46" s="198">
        <v>18</v>
      </c>
      <c r="C46" s="592"/>
      <c r="D46" s="628"/>
      <c r="E46" s="635"/>
      <c r="F46" s="643"/>
      <c r="G46" s="632"/>
      <c r="H46" s="221" t="s">
        <v>156</v>
      </c>
      <c r="I46" s="224" t="s">
        <v>3205</v>
      </c>
      <c r="J46" s="224" t="s">
        <v>3205</v>
      </c>
      <c r="K46" s="223">
        <f ca="1">IF(F45=0,0,OFFSET(INDIRECT($E$102),1,IF(F38=1,A46+IF(F43=0,0,5),B46+IF(F43=0,0,5)))*E10*100)</f>
        <v>0</v>
      </c>
      <c r="L46" s="215" t="s">
        <v>3205</v>
      </c>
      <c r="M46" s="53"/>
      <c r="N46" s="225"/>
      <c r="O46" s="225"/>
      <c r="P46" s="226"/>
      <c r="Q46" s="227"/>
    </row>
    <row r="47" spans="1:18">
      <c r="A47" s="198">
        <v>26</v>
      </c>
      <c r="B47" s="198">
        <v>26</v>
      </c>
      <c r="C47" s="592"/>
      <c r="D47" s="629" t="s">
        <v>2972</v>
      </c>
      <c r="E47" s="596">
        <f>入力シート!D86</f>
        <v>0</v>
      </c>
      <c r="F47" s="598">
        <f>IF(E47="あり",1,0)</f>
        <v>0</v>
      </c>
      <c r="G47" s="600" t="s">
        <v>3206</v>
      </c>
      <c r="H47" s="228" t="s">
        <v>3207</v>
      </c>
      <c r="I47" s="222">
        <f ca="1">ROUNDDOWN(IF(F47=0,0,OFFSET(INDIRECT($E$102),0,IF(F47=1,A47,B47))),-1)</f>
        <v>0</v>
      </c>
      <c r="J47" s="222">
        <f t="shared" ref="J47:K60" ca="1" si="1">I47</f>
        <v>0</v>
      </c>
      <c r="K47" s="223">
        <f t="shared" ca="1" si="1"/>
        <v>0</v>
      </c>
      <c r="L47" s="224"/>
      <c r="M47" s="229" t="s">
        <v>3210</v>
      </c>
      <c r="N47" s="230"/>
      <c r="O47" s="230"/>
      <c r="P47" s="231"/>
      <c r="Q47" s="227"/>
    </row>
    <row r="48" spans="1:18">
      <c r="A48" s="198">
        <v>28</v>
      </c>
      <c r="B48" s="198">
        <v>28</v>
      </c>
      <c r="C48" s="592"/>
      <c r="D48" s="630"/>
      <c r="E48" s="635"/>
      <c r="F48" s="643"/>
      <c r="G48" s="601"/>
      <c r="H48" s="232" t="s">
        <v>156</v>
      </c>
      <c r="I48" s="222">
        <f ca="1">ROUNDDOWN(IF(F47=0,0,OFFSET(INDIRECT($E$102),0,IF(F47=1,A48,B48))*E10*100),-1)</f>
        <v>0</v>
      </c>
      <c r="J48" s="222">
        <f t="shared" ca="1" si="1"/>
        <v>0</v>
      </c>
      <c r="K48" s="223">
        <f t="shared" ca="1" si="1"/>
        <v>0</v>
      </c>
      <c r="L48" s="224"/>
      <c r="M48" s="229"/>
      <c r="N48" s="230"/>
      <c r="O48" s="230"/>
      <c r="P48" s="231"/>
      <c r="Q48" s="227"/>
    </row>
    <row r="49" spans="1:17">
      <c r="A49" s="198">
        <v>31</v>
      </c>
      <c r="B49" s="198">
        <v>31</v>
      </c>
      <c r="C49" s="592"/>
      <c r="D49" s="623" t="s">
        <v>3211</v>
      </c>
      <c r="E49" s="635">
        <f>入力シート!D94</f>
        <v>0</v>
      </c>
      <c r="F49" s="633">
        <f>INDEX(対応表!$M:$M,MATCH(計算シート!$E49,対応表!J:J,0))</f>
        <v>0</v>
      </c>
      <c r="G49" s="641" t="s">
        <v>3206</v>
      </c>
      <c r="H49" s="217" t="s">
        <v>3207</v>
      </c>
      <c r="I49" s="222">
        <f ca="1">ROUNDDOWN(IF(F49=0,0,OFFSET(INDIRECT($E$102),0,IF(F38=1,A49,B49))*F49),-1)</f>
        <v>0</v>
      </c>
      <c r="J49" s="222">
        <f t="shared" ca="1" si="1"/>
        <v>0</v>
      </c>
      <c r="K49" s="223">
        <f t="shared" ca="1" si="1"/>
        <v>0</v>
      </c>
      <c r="L49" s="215" t="s">
        <v>3205</v>
      </c>
      <c r="M49" s="611" t="s">
        <v>166</v>
      </c>
      <c r="N49" s="612"/>
      <c r="O49" s="612"/>
      <c r="P49" s="613"/>
      <c r="Q49" s="227"/>
    </row>
    <row r="50" spans="1:17">
      <c r="A50" s="198">
        <v>34</v>
      </c>
      <c r="B50" s="198">
        <v>34</v>
      </c>
      <c r="C50" s="592"/>
      <c r="D50" s="624"/>
      <c r="E50" s="593"/>
      <c r="F50" s="634"/>
      <c r="G50" s="642"/>
      <c r="H50" s="221" t="s">
        <v>156</v>
      </c>
      <c r="I50" s="222">
        <f ca="1">ROUNDDOWN(IF(F49=0,0,OFFSET(INDIRECT($E$102),0,IF(F38=1,A50,B50))*F49*E10*100),-1)</f>
        <v>0</v>
      </c>
      <c r="J50" s="222">
        <f t="shared" ca="1" si="1"/>
        <v>0</v>
      </c>
      <c r="K50" s="223">
        <f t="shared" ca="1" si="1"/>
        <v>0</v>
      </c>
      <c r="L50" s="215" t="s">
        <v>3205</v>
      </c>
      <c r="M50" s="614"/>
      <c r="N50" s="615"/>
      <c r="O50" s="615"/>
      <c r="P50" s="616"/>
    </row>
    <row r="51" spans="1:17">
      <c r="A51" s="198">
        <v>37</v>
      </c>
      <c r="B51" s="198">
        <v>37</v>
      </c>
      <c r="C51" s="592"/>
      <c r="D51" s="617" t="s">
        <v>165</v>
      </c>
      <c r="E51" s="593">
        <f>入力シート!D103</f>
        <v>0</v>
      </c>
      <c r="F51" s="658">
        <f>IF(E51="あり",1,0)</f>
        <v>0</v>
      </c>
      <c r="G51" s="631" t="s">
        <v>3206</v>
      </c>
      <c r="H51" s="217" t="s">
        <v>3207</v>
      </c>
      <c r="I51" s="222">
        <f ca="1">IF(F51=0,0,OFFSET(INDIRECT($E$102),0,IF(F38=1,A51,B51)))</f>
        <v>0</v>
      </c>
      <c r="J51" s="222">
        <f t="shared" ca="1" si="1"/>
        <v>0</v>
      </c>
      <c r="K51" s="223">
        <f t="shared" ca="1" si="1"/>
        <v>0</v>
      </c>
      <c r="L51" s="215" t="s">
        <v>3205</v>
      </c>
      <c r="M51" s="45"/>
      <c r="N51" s="219"/>
      <c r="O51" s="219"/>
      <c r="P51" s="152"/>
    </row>
    <row r="52" spans="1:17">
      <c r="A52" s="198">
        <v>39</v>
      </c>
      <c r="B52" s="198">
        <v>39</v>
      </c>
      <c r="C52" s="592"/>
      <c r="D52" s="618"/>
      <c r="E52" s="593"/>
      <c r="F52" s="634"/>
      <c r="G52" s="632"/>
      <c r="H52" s="221" t="s">
        <v>156</v>
      </c>
      <c r="I52" s="222">
        <f ca="1">IF(F51=0,0,OFFSET(INDIRECT($E$102),0,IF(F38=1,A52,B52))*E10*100)</f>
        <v>0</v>
      </c>
      <c r="J52" s="222">
        <f t="shared" ca="1" si="1"/>
        <v>0</v>
      </c>
      <c r="K52" s="223">
        <f t="shared" ca="1" si="1"/>
        <v>0</v>
      </c>
      <c r="L52" s="215" t="s">
        <v>3205</v>
      </c>
      <c r="M52" s="45"/>
      <c r="N52" s="219"/>
      <c r="O52" s="219"/>
      <c r="P52" s="152"/>
    </row>
    <row r="53" spans="1:17">
      <c r="A53" s="198">
        <v>42</v>
      </c>
      <c r="B53" s="198">
        <v>42</v>
      </c>
      <c r="C53" s="592"/>
      <c r="D53" s="617" t="s">
        <v>3212</v>
      </c>
      <c r="E53" s="306">
        <f>入力シート!D108</f>
        <v>0</v>
      </c>
      <c r="F53" s="302" t="e">
        <f>INDEX(対応表!$B:$B,MATCH(計算シート!$E53,対応表!H:H,0))</f>
        <v>#N/A</v>
      </c>
      <c r="G53" s="631" t="s">
        <v>3206</v>
      </c>
      <c r="H53" s="217" t="s">
        <v>3207</v>
      </c>
      <c r="I53" s="222" t="e">
        <f ca="1">IF(F54=0,0,OFFSET(INDIRECT($E$102),0,IF(F38=1,A53+4*(F54-1),B53+4*(F54-1)))*F53)</f>
        <v>#N/A</v>
      </c>
      <c r="J53" s="222" t="e">
        <f t="shared" ca="1" si="1"/>
        <v>#N/A</v>
      </c>
      <c r="K53" s="223" t="e">
        <f t="shared" ca="1" si="1"/>
        <v>#N/A</v>
      </c>
      <c r="L53" s="215" t="s">
        <v>3205</v>
      </c>
      <c r="M53" s="646" t="s">
        <v>3213</v>
      </c>
      <c r="N53" s="647"/>
      <c r="O53" s="647"/>
      <c r="P53" s="641"/>
    </row>
    <row r="54" spans="1:17">
      <c r="A54" s="198">
        <v>44</v>
      </c>
      <c r="B54" s="198">
        <v>44</v>
      </c>
      <c r="C54" s="592"/>
      <c r="D54" s="618"/>
      <c r="E54" s="306">
        <f>入力シート!J108</f>
        <v>0</v>
      </c>
      <c r="F54" s="302" t="e">
        <f>INDEX(対応表!$B:$B,MATCH(計算シート!$E54,対応表!U:U,0))</f>
        <v>#N/A</v>
      </c>
      <c r="G54" s="632"/>
      <c r="H54" s="221" t="s">
        <v>156</v>
      </c>
      <c r="I54" s="222" t="e">
        <f ca="1">IF(F54=0,0,OFFSET(INDIRECT($E$102),0,IF(F38=1,A54+4*(F54-1),B54+4*(F54-1)))*F53*E10*100)</f>
        <v>#N/A</v>
      </c>
      <c r="J54" s="222" t="e">
        <f t="shared" ca="1" si="1"/>
        <v>#N/A</v>
      </c>
      <c r="K54" s="223" t="e">
        <f t="shared" ca="1" si="1"/>
        <v>#N/A</v>
      </c>
      <c r="L54" s="215" t="s">
        <v>3205</v>
      </c>
      <c r="M54" s="621"/>
      <c r="N54" s="648"/>
      <c r="O54" s="648"/>
      <c r="P54" s="642"/>
    </row>
    <row r="55" spans="1:17" ht="15" thickBot="1">
      <c r="A55" s="198">
        <v>50</v>
      </c>
      <c r="B55" s="198">
        <v>50</v>
      </c>
      <c r="C55" s="592"/>
      <c r="D55" s="43" t="s">
        <v>164</v>
      </c>
      <c r="E55" s="307">
        <f>入力シート!D113</f>
        <v>0</v>
      </c>
      <c r="F55" s="220">
        <f>IF(E55="あり",1,0)</f>
        <v>0</v>
      </c>
      <c r="G55" s="216" t="s">
        <v>3214</v>
      </c>
      <c r="H55" s="217" t="s">
        <v>3207</v>
      </c>
      <c r="I55" s="222">
        <f ca="1">IF(F55=0,0,OFFSET(INDIRECT($E$102),0,IF(F38=1,A55,B55)))</f>
        <v>0</v>
      </c>
      <c r="J55" s="222">
        <f t="shared" ca="1" si="1"/>
        <v>0</v>
      </c>
      <c r="K55" s="223">
        <f t="shared" ca="1" si="1"/>
        <v>0</v>
      </c>
      <c r="L55" s="215" t="s">
        <v>3205</v>
      </c>
      <c r="M55" s="45" t="s">
        <v>3215</v>
      </c>
      <c r="N55" s="219"/>
      <c r="O55" s="219"/>
      <c r="P55" s="152"/>
    </row>
    <row r="56" spans="1:17" ht="15" thickTop="1">
      <c r="A56" s="198"/>
      <c r="B56" s="198"/>
      <c r="C56" s="622"/>
      <c r="D56" s="88" t="s">
        <v>3009</v>
      </c>
      <c r="E56" s="308" t="s">
        <v>3004</v>
      </c>
      <c r="F56" s="233">
        <f>IF(入力シート!D124&gt;0,1,0)</f>
        <v>0</v>
      </c>
      <c r="G56" s="234" t="s">
        <v>3006</v>
      </c>
      <c r="H56" s="235" t="s">
        <v>3007</v>
      </c>
      <c r="I56" s="236" t="s">
        <v>3008</v>
      </c>
      <c r="J56" s="236" t="s">
        <v>2</v>
      </c>
      <c r="K56" s="237" t="s">
        <v>2</v>
      </c>
      <c r="L56" s="238">
        <f>IF(F56=0,0,ROUNDDOWN(225*入力シート!D121,-1)*入力シート!D124)</f>
        <v>0</v>
      </c>
      <c r="M56" s="239" t="s">
        <v>3010</v>
      </c>
      <c r="N56" s="644" t="s">
        <v>3011</v>
      </c>
      <c r="O56" s="644"/>
      <c r="P56" s="645"/>
    </row>
    <row r="57" spans="1:17">
      <c r="A57" s="198">
        <v>54</v>
      </c>
      <c r="B57" s="198">
        <v>54</v>
      </c>
      <c r="C57" s="619" t="s">
        <v>3216</v>
      </c>
      <c r="D57" s="617" t="s">
        <v>3217</v>
      </c>
      <c r="E57" s="639" t="s">
        <v>14</v>
      </c>
      <c r="F57" s="598">
        <f>IF(E28=0,0,1)</f>
        <v>0</v>
      </c>
      <c r="G57" s="631" t="s">
        <v>3206</v>
      </c>
      <c r="H57" s="112" t="s">
        <v>3207</v>
      </c>
      <c r="I57" s="240">
        <f ca="1">IF(F57=0,0,-OFFSET(INDIRECT(E102),0,IF(F38=1,A57,B57))*E28)</f>
        <v>0</v>
      </c>
      <c r="J57" s="240">
        <f t="shared" ca="1" si="1"/>
        <v>0</v>
      </c>
      <c r="K57" s="241">
        <f t="shared" ca="1" si="1"/>
        <v>0</v>
      </c>
      <c r="L57" s="242" t="s">
        <v>3205</v>
      </c>
      <c r="M57" s="45"/>
      <c r="N57" s="219"/>
      <c r="O57" s="219"/>
      <c r="P57" s="152"/>
    </row>
    <row r="58" spans="1:17" ht="15" thickBot="1">
      <c r="A58" s="198">
        <v>56</v>
      </c>
      <c r="B58" s="198">
        <v>56</v>
      </c>
      <c r="C58" s="619"/>
      <c r="D58" s="618"/>
      <c r="E58" s="640" t="s">
        <v>14</v>
      </c>
      <c r="F58" s="599"/>
      <c r="G58" s="632"/>
      <c r="H58" s="221" t="s">
        <v>156</v>
      </c>
      <c r="I58" s="240">
        <f ca="1">IF(F57=0,0,-OFFSET(INDIRECT(E102),0,IF(F38=1,A58,B58))*E28*E10*100)</f>
        <v>0</v>
      </c>
      <c r="J58" s="240">
        <f t="shared" ca="1" si="1"/>
        <v>0</v>
      </c>
      <c r="K58" s="241">
        <f t="shared" ca="1" si="1"/>
        <v>0</v>
      </c>
      <c r="L58" s="242" t="s">
        <v>3205</v>
      </c>
      <c r="M58" s="45"/>
      <c r="N58" s="219"/>
      <c r="O58" s="219"/>
      <c r="P58" s="152"/>
    </row>
    <row r="59" spans="1:17" ht="27.75" thickTop="1">
      <c r="A59" s="198">
        <v>60</v>
      </c>
      <c r="B59" s="198">
        <v>60</v>
      </c>
      <c r="C59" s="619"/>
      <c r="D59" s="112" t="s">
        <v>3218</v>
      </c>
      <c r="E59" s="309">
        <f>入力シート!D150</f>
        <v>0</v>
      </c>
      <c r="F59" s="220">
        <f>IF(E59="あり",1,0)</f>
        <v>0</v>
      </c>
      <c r="G59" s="243" t="s">
        <v>3206</v>
      </c>
      <c r="H59" s="244" t="s">
        <v>163</v>
      </c>
      <c r="I59" s="245">
        <f ca="1">IF(F59=0,1,OFFSET(INDIRECT(E102),1,IF(F38=1,A59,B59)))</f>
        <v>1</v>
      </c>
      <c r="J59" s="245">
        <f t="shared" ca="1" si="1"/>
        <v>1</v>
      </c>
      <c r="K59" s="246">
        <f t="shared" ca="1" si="1"/>
        <v>1</v>
      </c>
      <c r="L59" s="242" t="s">
        <v>3204</v>
      </c>
      <c r="M59" s="45"/>
      <c r="N59" s="219"/>
      <c r="O59" s="219"/>
      <c r="P59" s="152"/>
    </row>
    <row r="60" spans="1:17" ht="13.9" customHeight="1">
      <c r="C60" s="591" t="s">
        <v>162</v>
      </c>
      <c r="D60" s="617" t="s">
        <v>161</v>
      </c>
      <c r="E60" s="596">
        <f>入力シート!D160</f>
        <v>0</v>
      </c>
      <c r="F60" s="598">
        <f>IF($F$38=0,0,IF(E60="あり",1,0))</f>
        <v>0</v>
      </c>
      <c r="G60" s="631" t="s">
        <v>3206</v>
      </c>
      <c r="H60" s="217" t="s">
        <v>3207</v>
      </c>
      <c r="I60" s="603" t="e">
        <f>ROUNDDOWN(($L60+$L61)/$E$16,-1)</f>
        <v>#DIV/0!</v>
      </c>
      <c r="J60" s="603" t="e">
        <f t="shared" si="1"/>
        <v>#DIV/0!</v>
      </c>
      <c r="K60" s="603" t="e">
        <f t="shared" si="1"/>
        <v>#DIV/0!</v>
      </c>
      <c r="L60" s="222">
        <f>IF($F60=0,0,'幼稚園 本単価表②'!E4)</f>
        <v>0</v>
      </c>
      <c r="M60" s="45"/>
      <c r="N60" s="219"/>
      <c r="O60" s="219"/>
      <c r="P60" s="152"/>
    </row>
    <row r="61" spans="1:17">
      <c r="C61" s="592"/>
      <c r="D61" s="618"/>
      <c r="E61" s="597"/>
      <c r="F61" s="599"/>
      <c r="G61" s="632"/>
      <c r="H61" s="221" t="s">
        <v>156</v>
      </c>
      <c r="I61" s="604"/>
      <c r="J61" s="604"/>
      <c r="K61" s="604"/>
      <c r="L61" s="222">
        <f>IF($F60=0,0,'幼稚園 本単価表②'!K4*$E$10*100)</f>
        <v>0</v>
      </c>
      <c r="M61" s="45"/>
      <c r="N61" s="219"/>
      <c r="O61" s="219"/>
      <c r="P61" s="152"/>
    </row>
    <row r="62" spans="1:17">
      <c r="C62" s="592"/>
      <c r="D62" s="617" t="s">
        <v>3219</v>
      </c>
      <c r="E62" s="656">
        <f>入力シート!D165</f>
        <v>0</v>
      </c>
      <c r="F62" s="598">
        <f>IF(AND(F60=1,E62="あり"),1,0)</f>
        <v>0</v>
      </c>
      <c r="G62" s="631" t="s">
        <v>3206</v>
      </c>
      <c r="H62" s="217" t="s">
        <v>3207</v>
      </c>
      <c r="I62" s="602" t="e">
        <f>ROUNDDOWN(($L62+$L63)/$E$16,-1)</f>
        <v>#DIV/0!</v>
      </c>
      <c r="J62" s="602" t="e">
        <f>I62</f>
        <v>#DIV/0!</v>
      </c>
      <c r="K62" s="603" t="e">
        <f>J62</f>
        <v>#DIV/0!</v>
      </c>
      <c r="L62" s="222">
        <f>IF($F62=0,0,'幼稚園 本単価表②'!E8)</f>
        <v>0</v>
      </c>
      <c r="M62" s="45"/>
      <c r="N62" s="219"/>
      <c r="O62" s="219"/>
      <c r="P62" s="152"/>
    </row>
    <row r="63" spans="1:17" ht="15" thickBot="1">
      <c r="C63" s="592"/>
      <c r="D63" s="618"/>
      <c r="E63" s="657"/>
      <c r="F63" s="599"/>
      <c r="G63" s="632"/>
      <c r="H63" s="221" t="s">
        <v>156</v>
      </c>
      <c r="I63" s="602"/>
      <c r="J63" s="602"/>
      <c r="K63" s="604"/>
      <c r="L63" s="222">
        <f>IF($F62=0,0,'幼稚園 本単価表②'!K8*$E$10*100)</f>
        <v>0</v>
      </c>
      <c r="M63" s="45"/>
      <c r="N63" s="219"/>
      <c r="O63" s="219"/>
      <c r="P63" s="152"/>
    </row>
    <row r="64" spans="1:17" ht="15.75" thickTop="1" thickBot="1">
      <c r="C64" s="592"/>
      <c r="D64" s="45" t="s">
        <v>3220</v>
      </c>
      <c r="E64" s="310"/>
      <c r="F64" s="247"/>
      <c r="G64" s="216"/>
      <c r="H64" s="216"/>
      <c r="I64" s="248"/>
      <c r="J64" s="248"/>
      <c r="K64" s="248"/>
      <c r="L64" s="222"/>
      <c r="M64" s="45"/>
      <c r="N64" s="219"/>
      <c r="O64" s="219"/>
      <c r="P64" s="152"/>
    </row>
    <row r="65" spans="3:16" ht="15" thickTop="1">
      <c r="C65" s="592"/>
      <c r="D65" s="620" t="s">
        <v>3221</v>
      </c>
      <c r="E65" s="652">
        <f>入力シート!S191</f>
        <v>0</v>
      </c>
      <c r="F65" s="633">
        <f>IF(F38=0,0,IF(AND(F60=1,E65="あり"),1,0))</f>
        <v>0</v>
      </c>
      <c r="G65" s="631" t="s">
        <v>3222</v>
      </c>
      <c r="H65" s="217" t="s">
        <v>3207</v>
      </c>
      <c r="I65" s="602" t="e">
        <f>ROUNDDOWN(($L65+$L66)/$E$16,-1)</f>
        <v>#DIV/0!</v>
      </c>
      <c r="J65" s="602" t="e">
        <f>I65</f>
        <v>#DIV/0!</v>
      </c>
      <c r="K65" s="603" t="e">
        <f>J65</f>
        <v>#DIV/0!</v>
      </c>
      <c r="L65" s="222">
        <f>IF($F65=0,0,'幼稚園 本単価表②'!E12)</f>
        <v>0</v>
      </c>
      <c r="M65" s="45"/>
      <c r="N65" s="219"/>
      <c r="O65" s="219"/>
      <c r="P65" s="152"/>
    </row>
    <row r="66" spans="3:16">
      <c r="C66" s="592"/>
      <c r="D66" s="621"/>
      <c r="E66" s="593"/>
      <c r="F66" s="634"/>
      <c r="G66" s="632"/>
      <c r="H66" s="221" t="s">
        <v>156</v>
      </c>
      <c r="I66" s="602"/>
      <c r="J66" s="602"/>
      <c r="K66" s="604"/>
      <c r="L66" s="222">
        <f>IF($F65=0,0,'幼稚園 本単価表②'!K12*$E$10*100)</f>
        <v>0</v>
      </c>
      <c r="M66" s="45"/>
      <c r="N66" s="219"/>
      <c r="O66" s="219"/>
      <c r="P66" s="152"/>
    </row>
    <row r="67" spans="3:16">
      <c r="C67" s="592"/>
      <c r="D67" s="620" t="s">
        <v>3223</v>
      </c>
      <c r="E67" s="593">
        <f>入力シート!S192</f>
        <v>0</v>
      </c>
      <c r="F67" s="633">
        <f>IF(F38=0,0,IF(AND(F60=1,E67="あり"),1,0))</f>
        <v>0</v>
      </c>
      <c r="G67" s="631" t="s">
        <v>3222</v>
      </c>
      <c r="H67" s="217" t="s">
        <v>3207</v>
      </c>
      <c r="I67" s="602" t="e">
        <f>ROUNDDOWN(($L67+$L68)/$E$16,-1)</f>
        <v>#DIV/0!</v>
      </c>
      <c r="J67" s="602" t="e">
        <f>I67</f>
        <v>#DIV/0!</v>
      </c>
      <c r="K67" s="603" t="e">
        <f>J67</f>
        <v>#DIV/0!</v>
      </c>
      <c r="L67" s="222">
        <f>IF($F67=0,0,'幼稚園 本単価表②'!E15)</f>
        <v>0</v>
      </c>
      <c r="M67" s="45"/>
      <c r="N67" s="219"/>
      <c r="O67" s="219"/>
      <c r="P67" s="152"/>
    </row>
    <row r="68" spans="3:16">
      <c r="C68" s="592"/>
      <c r="D68" s="621"/>
      <c r="E68" s="593"/>
      <c r="F68" s="634"/>
      <c r="G68" s="632"/>
      <c r="H68" s="221" t="s">
        <v>160</v>
      </c>
      <c r="I68" s="602"/>
      <c r="J68" s="602"/>
      <c r="K68" s="604"/>
      <c r="L68" s="222">
        <f>IF($F67=0,0,'幼稚園 本単価表②'!K15*$E$10*100)</f>
        <v>0</v>
      </c>
      <c r="M68" s="45"/>
      <c r="N68" s="219"/>
      <c r="O68" s="219"/>
      <c r="P68" s="152"/>
    </row>
    <row r="69" spans="3:16" s="250" customFormat="1">
      <c r="C69" s="592"/>
      <c r="D69" s="594" t="s">
        <v>12</v>
      </c>
      <c r="E69" s="596">
        <f>入力シート!D171</f>
        <v>0</v>
      </c>
      <c r="F69" s="598">
        <f>IF($F$38=0,0,IF(E69="あり",1,0))</f>
        <v>0</v>
      </c>
      <c r="G69" s="600" t="s">
        <v>3222</v>
      </c>
      <c r="H69" s="228" t="s">
        <v>3207</v>
      </c>
      <c r="I69" s="588" t="e">
        <f>ROUNDDOWN(($L69+$L70)/$E$16,-1)</f>
        <v>#DIV/0!</v>
      </c>
      <c r="J69" s="588" t="e">
        <f>I69</f>
        <v>#DIV/0!</v>
      </c>
      <c r="K69" s="588" t="e">
        <f>J69</f>
        <v>#DIV/0!</v>
      </c>
      <c r="L69" s="222">
        <f>IF($F69=0,0,'幼稚園 本単価表②'!E19)</f>
        <v>0</v>
      </c>
      <c r="M69" s="249" t="s">
        <v>159</v>
      </c>
      <c r="N69" s="225"/>
      <c r="O69" s="225"/>
      <c r="P69" s="226"/>
    </row>
    <row r="70" spans="3:16" s="250" customFormat="1">
      <c r="C70" s="592"/>
      <c r="D70" s="595"/>
      <c r="E70" s="597"/>
      <c r="F70" s="599"/>
      <c r="G70" s="601"/>
      <c r="H70" s="232" t="s">
        <v>156</v>
      </c>
      <c r="I70" s="589"/>
      <c r="J70" s="589"/>
      <c r="K70" s="589"/>
      <c r="L70" s="222">
        <f>IF($F69=0,0,'幼稚園 本単価表②'!K19*$E$10*100)</f>
        <v>0</v>
      </c>
      <c r="M70" s="53"/>
      <c r="N70" s="225"/>
      <c r="O70" s="225"/>
      <c r="P70" s="226"/>
    </row>
    <row r="71" spans="3:16" s="250" customFormat="1">
      <c r="C71" s="592"/>
      <c r="D71" s="594" t="s">
        <v>7</v>
      </c>
      <c r="E71" s="596">
        <f>入力シート!D177</f>
        <v>0</v>
      </c>
      <c r="F71" s="598">
        <f>IF($F$38=0,0,IF(E71="あり",1,0))</f>
        <v>0</v>
      </c>
      <c r="G71" s="600" t="s">
        <v>3222</v>
      </c>
      <c r="H71" s="228" t="s">
        <v>3207</v>
      </c>
      <c r="I71" s="588" t="e">
        <f>ROUNDDOWN(($L71+$L72)/$E$16,-1)</f>
        <v>#DIV/0!</v>
      </c>
      <c r="J71" s="588" t="e">
        <f>I71</f>
        <v>#DIV/0!</v>
      </c>
      <c r="K71" s="588" t="e">
        <f>J71</f>
        <v>#DIV/0!</v>
      </c>
      <c r="L71" s="222">
        <f>IF($F71=0,0,'幼稚園 本単価表②'!E23)</f>
        <v>0</v>
      </c>
      <c r="M71" s="249" t="s">
        <v>158</v>
      </c>
      <c r="N71" s="225"/>
      <c r="O71" s="225"/>
      <c r="P71" s="226"/>
    </row>
    <row r="72" spans="3:16" s="250" customFormat="1">
      <c r="C72" s="592"/>
      <c r="D72" s="595"/>
      <c r="E72" s="597"/>
      <c r="F72" s="599"/>
      <c r="G72" s="601"/>
      <c r="H72" s="221" t="s">
        <v>156</v>
      </c>
      <c r="I72" s="589"/>
      <c r="J72" s="589"/>
      <c r="K72" s="589"/>
      <c r="L72" s="222">
        <f>IF($F71=0,0,'幼稚園 本単価表②'!K23*$E$10*100)</f>
        <v>0</v>
      </c>
      <c r="M72" s="53"/>
      <c r="N72" s="225"/>
      <c r="O72" s="225"/>
      <c r="P72" s="226"/>
    </row>
    <row r="73" spans="3:16" s="250" customFormat="1">
      <c r="C73" s="592"/>
      <c r="D73" s="594" t="s">
        <v>6</v>
      </c>
      <c r="E73" s="596">
        <f>入力シート!D184</f>
        <v>0</v>
      </c>
      <c r="F73" s="598">
        <f>IF($F$38=0,0,IF(E73="あり",1,0))</f>
        <v>0</v>
      </c>
      <c r="G73" s="600" t="s">
        <v>3222</v>
      </c>
      <c r="H73" s="228" t="s">
        <v>3207</v>
      </c>
      <c r="I73" s="588" t="e">
        <f>ROUNDDOWN(($L73+$L74)/$E$16,-1)</f>
        <v>#DIV/0!</v>
      </c>
      <c r="J73" s="588" t="e">
        <f>I73</f>
        <v>#DIV/0!</v>
      </c>
      <c r="K73" s="588" t="e">
        <f>J73</f>
        <v>#DIV/0!</v>
      </c>
      <c r="L73" s="222">
        <f>IF($F73=0,0,'幼稚園 本単価表②'!E27)</f>
        <v>0</v>
      </c>
      <c r="M73" s="249" t="s">
        <v>158</v>
      </c>
      <c r="N73" s="225"/>
      <c r="O73" s="225"/>
      <c r="P73" s="226"/>
    </row>
    <row r="74" spans="3:16" s="250" customFormat="1">
      <c r="C74" s="592"/>
      <c r="D74" s="595"/>
      <c r="E74" s="635"/>
      <c r="F74" s="599"/>
      <c r="G74" s="601"/>
      <c r="H74" s="221" t="s">
        <v>157</v>
      </c>
      <c r="I74" s="589"/>
      <c r="J74" s="589"/>
      <c r="K74" s="589"/>
      <c r="L74" s="222">
        <f>IF($F73=0,0,'幼稚園 本単価表②'!K27*$E$10*100)</f>
        <v>0</v>
      </c>
      <c r="M74" s="53"/>
      <c r="N74" s="225"/>
      <c r="O74" s="225"/>
      <c r="P74" s="226"/>
    </row>
    <row r="75" spans="3:16">
      <c r="C75" s="592"/>
      <c r="D75" s="53" t="s">
        <v>3224</v>
      </c>
      <c r="E75" s="309" t="str">
        <f>入力シート!D197</f>
        <v>その他の地域</v>
      </c>
      <c r="F75" s="220">
        <f>INDEX(対応表!$B:$B,MATCH(計算シート!$E75,対応表!I:I,0))</f>
        <v>4</v>
      </c>
      <c r="G75" s="216" t="s">
        <v>3206</v>
      </c>
      <c r="H75" s="217" t="s">
        <v>3207</v>
      </c>
      <c r="I75" s="222">
        <f ca="1">IF($F$75&lt;3,OFFSET('幼稚園 本単価表②'!H37,F75,0),OFFSET('幼稚園 本単価表②'!R37,F75-3,0))</f>
        <v>110</v>
      </c>
      <c r="J75" s="251">
        <f t="shared" ref="J75:J85" ca="1" si="2">I75</f>
        <v>110</v>
      </c>
      <c r="K75" s="251">
        <f ca="1">I75</f>
        <v>110</v>
      </c>
      <c r="L75" s="252" t="s">
        <v>3204</v>
      </c>
      <c r="M75" s="608" t="s">
        <v>3225</v>
      </c>
      <c r="N75" s="609"/>
      <c r="O75" s="609"/>
      <c r="P75" s="610"/>
    </row>
    <row r="76" spans="3:16">
      <c r="C76" s="592"/>
      <c r="D76" s="44" t="s">
        <v>3128</v>
      </c>
      <c r="E76" s="306">
        <f>入力シート!D204</f>
        <v>0</v>
      </c>
      <c r="F76" s="302" t="e">
        <f>INDEX(対応表!$B:$B,MATCH(計算シート!$E76,対応表!V:V,0))</f>
        <v>#N/A</v>
      </c>
      <c r="G76" s="216" t="s">
        <v>3214</v>
      </c>
      <c r="H76" s="217" t="s">
        <v>3207</v>
      </c>
      <c r="I76" s="222" t="e">
        <f ca="1">ROUNDDOWN(L76/$E$16,-1)</f>
        <v>#N/A</v>
      </c>
      <c r="J76" s="251" t="e">
        <f t="shared" ca="1" si="2"/>
        <v>#N/A</v>
      </c>
      <c r="K76" s="251" t="e">
        <f t="shared" ref="K76:K85" ca="1" si="3">J76</f>
        <v>#N/A</v>
      </c>
      <c r="L76" s="222" t="e">
        <f ca="1">IF($F76=0,0,OFFSET('幼稚園 本単価表②'!D41,2*(計算シート!F76-1),0))</f>
        <v>#N/A</v>
      </c>
      <c r="M76" s="45" t="s">
        <v>3226</v>
      </c>
      <c r="N76" s="219"/>
      <c r="O76" s="219"/>
      <c r="P76" s="152"/>
    </row>
    <row r="77" spans="3:16">
      <c r="C77" s="592"/>
      <c r="D77" s="43" t="s">
        <v>3227</v>
      </c>
      <c r="E77" s="311" t="str">
        <f>IF(入力シート!D209="全域","あり",IF(入力シート!D209="一部",入力シート!D210,"なし"))</f>
        <v>なし</v>
      </c>
      <c r="F77" s="220">
        <f>IF(E77="あり",1,0)</f>
        <v>0</v>
      </c>
      <c r="G77" s="216" t="s">
        <v>3214</v>
      </c>
      <c r="H77" s="217" t="s">
        <v>3207</v>
      </c>
      <c r="I77" s="222">
        <f>IF($F77=0,0,'幼稚園 本単価表②'!C46)</f>
        <v>0</v>
      </c>
      <c r="J77" s="251">
        <f t="shared" si="2"/>
        <v>0</v>
      </c>
      <c r="K77" s="251">
        <f t="shared" si="3"/>
        <v>0</v>
      </c>
      <c r="L77" s="252" t="s">
        <v>3205</v>
      </c>
      <c r="M77" s="45" t="s">
        <v>3215</v>
      </c>
      <c r="N77" s="219"/>
      <c r="O77" s="219"/>
      <c r="P77" s="152"/>
    </row>
    <row r="78" spans="3:16">
      <c r="C78" s="592"/>
      <c r="D78" s="43" t="s">
        <v>3228</v>
      </c>
      <c r="E78" s="311" t="str">
        <f>IF(入力シート!D217="全域","あり",IF(入力シート!D217="一部",入力シート!D218,"なし"))</f>
        <v>なし</v>
      </c>
      <c r="F78" s="220">
        <f>IF(E78="あり",1,0)</f>
        <v>0</v>
      </c>
      <c r="G78" s="216" t="s">
        <v>3214</v>
      </c>
      <c r="H78" s="217" t="s">
        <v>3207</v>
      </c>
      <c r="I78" s="222" t="e">
        <f>ROUNDDOWN($L78/$E$16,-1)</f>
        <v>#DIV/0!</v>
      </c>
      <c r="J78" s="251" t="e">
        <f t="shared" si="2"/>
        <v>#DIV/0!</v>
      </c>
      <c r="K78" s="251" t="e">
        <f t="shared" si="3"/>
        <v>#DIV/0!</v>
      </c>
      <c r="L78" s="222">
        <f>IF($F78=0,0,'幼稚園 本単価表②'!C48)</f>
        <v>0</v>
      </c>
      <c r="M78" s="45" t="s">
        <v>3215</v>
      </c>
      <c r="N78" s="219"/>
      <c r="O78" s="219"/>
      <c r="P78" s="152"/>
    </row>
    <row r="79" spans="3:16">
      <c r="C79" s="592"/>
      <c r="D79" s="43" t="s">
        <v>3229</v>
      </c>
      <c r="E79" s="306">
        <f>入力シート!D226</f>
        <v>0</v>
      </c>
      <c r="F79" s="220">
        <f>IF(E79="あり",1,0)</f>
        <v>0</v>
      </c>
      <c r="G79" s="216" t="s">
        <v>3214</v>
      </c>
      <c r="H79" s="217" t="s">
        <v>3207</v>
      </c>
      <c r="I79" s="222" t="e">
        <f>ROUNDDOWN($L79/$E$16,-1)</f>
        <v>#DIV/0!</v>
      </c>
      <c r="J79" s="251" t="e">
        <f t="shared" si="2"/>
        <v>#DIV/0!</v>
      </c>
      <c r="K79" s="251" t="e">
        <f t="shared" si="3"/>
        <v>#DIV/0!</v>
      </c>
      <c r="L79" s="222">
        <f>IF($F79=0,0,'幼稚園 本単価表②'!C57)</f>
        <v>0</v>
      </c>
      <c r="M79" s="45" t="s">
        <v>3215</v>
      </c>
      <c r="N79" s="219"/>
      <c r="O79" s="219"/>
      <c r="P79" s="152"/>
    </row>
    <row r="80" spans="3:16">
      <c r="C80" s="592"/>
      <c r="D80" s="43" t="s">
        <v>3230</v>
      </c>
      <c r="E80" s="306">
        <f>入力シート!D231</f>
        <v>0</v>
      </c>
      <c r="F80" s="220">
        <f>IF(F38=0,0,IF(E80="あり",1,0))</f>
        <v>0</v>
      </c>
      <c r="G80" s="216" t="s">
        <v>3214</v>
      </c>
      <c r="H80" s="217" t="s">
        <v>3207</v>
      </c>
      <c r="I80" s="218" t="e">
        <f>ROUNDDOWN($L80/$E$16,-1)</f>
        <v>#DIV/0!</v>
      </c>
      <c r="J80" s="251" t="e">
        <f t="shared" si="2"/>
        <v>#DIV/0!</v>
      </c>
      <c r="K80" s="251" t="e">
        <f t="shared" si="3"/>
        <v>#DIV/0!</v>
      </c>
      <c r="L80" s="222">
        <f>IF($F80=0,0,'幼稚園 本単価表②'!C59)</f>
        <v>0</v>
      </c>
      <c r="M80" s="45" t="s">
        <v>3215</v>
      </c>
      <c r="N80" s="219"/>
      <c r="O80" s="219"/>
      <c r="P80" s="152"/>
    </row>
    <row r="81" spans="1:17" s="194" customFormat="1" ht="13.9" customHeight="1">
      <c r="A81" s="179"/>
      <c r="C81" s="592"/>
      <c r="D81" s="659" t="s">
        <v>2991</v>
      </c>
      <c r="E81" s="661">
        <f>入力シート!D236</f>
        <v>0</v>
      </c>
      <c r="F81" s="633" t="e">
        <f>INDEX(対応表!$B:$B,MATCH(E81,対応表!T:T,0))</f>
        <v>#N/A</v>
      </c>
      <c r="G81" s="663" t="s">
        <v>3122</v>
      </c>
      <c r="H81" s="253" t="s">
        <v>3025</v>
      </c>
      <c r="I81" s="588" t="e">
        <f ca="1">ROUNDDOWN(($L81+$L82)/$E$16,-1)</f>
        <v>#N/A</v>
      </c>
      <c r="J81" s="588" t="e">
        <f ca="1">I81</f>
        <v>#N/A</v>
      </c>
      <c r="K81" s="588" t="e">
        <f ca="1">J81</f>
        <v>#N/A</v>
      </c>
      <c r="L81" s="254" t="e">
        <f ca="1">IF(F81=0,0,(OFFSET('幼稚園 本単価表②'!E62,3*(F81-1),0)))</f>
        <v>#N/A</v>
      </c>
      <c r="M81" s="590"/>
      <c r="N81" s="590"/>
      <c r="O81" s="590"/>
      <c r="P81" s="590"/>
      <c r="Q81" s="255"/>
    </row>
    <row r="82" spans="1:17" s="194" customFormat="1" ht="13.9" customHeight="1">
      <c r="A82" s="179"/>
      <c r="C82" s="592"/>
      <c r="D82" s="660"/>
      <c r="E82" s="662"/>
      <c r="F82" s="634"/>
      <c r="G82" s="664"/>
      <c r="H82" s="256" t="s">
        <v>3123</v>
      </c>
      <c r="I82" s="589"/>
      <c r="J82" s="589"/>
      <c r="K82" s="589"/>
      <c r="L82" s="254" t="e">
        <f ca="1">IF(F81=0,0,(OFFSET('幼稚園 本単価表②'!K62,3*(F81-1),0)*E10*100))</f>
        <v>#N/A</v>
      </c>
      <c r="M82" s="257"/>
      <c r="N82" s="258"/>
      <c r="O82" s="258"/>
      <c r="P82" s="258"/>
      <c r="Q82" s="259"/>
    </row>
    <row r="83" spans="1:17">
      <c r="C83" s="592"/>
      <c r="D83" s="42" t="s">
        <v>3231</v>
      </c>
      <c r="E83" s="397">
        <f>入力シート!D241</f>
        <v>0</v>
      </c>
      <c r="F83" s="301">
        <f>IF(F38=0,0,IF(E83="あり",1,0))</f>
        <v>0</v>
      </c>
      <c r="G83" s="260" t="s">
        <v>3214</v>
      </c>
      <c r="H83" s="261" t="s">
        <v>3207</v>
      </c>
      <c r="I83" s="262" t="e">
        <f>ROUNDDOWN($L83/$E$16,-1)</f>
        <v>#DIV/0!</v>
      </c>
      <c r="J83" s="263" t="e">
        <f t="shared" si="2"/>
        <v>#DIV/0!</v>
      </c>
      <c r="K83" s="263" t="e">
        <f t="shared" si="3"/>
        <v>#DIV/0!</v>
      </c>
      <c r="L83" s="262">
        <f>IF($F83=0,0,'幼稚園 本単価表②'!C70)</f>
        <v>0</v>
      </c>
      <c r="M83" s="53" t="s">
        <v>3215</v>
      </c>
      <c r="N83" s="225"/>
      <c r="O83" s="225"/>
      <c r="P83" s="226"/>
    </row>
    <row r="84" spans="1:17" s="149" customFormat="1">
      <c r="C84" s="586" t="s">
        <v>155</v>
      </c>
      <c r="D84" s="41" t="s">
        <v>3232</v>
      </c>
      <c r="E84" s="399">
        <f>入力シート!D249</f>
        <v>0</v>
      </c>
      <c r="F84" s="209">
        <f>IF(F37=0,0,IF(E84="あり",1,0))</f>
        <v>0</v>
      </c>
      <c r="G84" s="264" t="s">
        <v>3206</v>
      </c>
      <c r="H84" s="232" t="s">
        <v>154</v>
      </c>
      <c r="I84" s="222" t="e">
        <f>ROUNDDOWN(L84/E16,-1)</f>
        <v>#DIV/0!</v>
      </c>
      <c r="J84" s="240" t="e">
        <f t="shared" ref="J84" si="4">I84</f>
        <v>#DIV/0!</v>
      </c>
      <c r="K84" s="240" t="e">
        <f t="shared" ref="K84" si="5">J84</f>
        <v>#DIV/0!</v>
      </c>
      <c r="L84" s="222">
        <f>IF(F84=0,0,('幼稚園 本単価表②'!M31*ROUND(F33,0))+('幼稚園 本単価表②'!M32*ROUND(F34,0)))</f>
        <v>0</v>
      </c>
      <c r="M84" s="53"/>
      <c r="N84" s="225"/>
      <c r="O84" s="225"/>
      <c r="P84" s="226"/>
    </row>
    <row r="85" spans="1:17" s="149" customFormat="1" ht="15" thickBot="1">
      <c r="C85" s="587"/>
      <c r="D85" s="401" t="s">
        <v>3345</v>
      </c>
      <c r="E85" s="400">
        <f>入力シート!H254</f>
        <v>0</v>
      </c>
      <c r="F85" s="209">
        <f>IF(F38=0,0,IF(E85="あり",1,0))</f>
        <v>0</v>
      </c>
      <c r="G85" s="264" t="s">
        <v>3206</v>
      </c>
      <c r="H85" s="232" t="s">
        <v>3345</v>
      </c>
      <c r="I85" s="222" t="e">
        <f ca="1">ROUNDDOWN(L85/E16,-1)</f>
        <v>#DIV/0!</v>
      </c>
      <c r="J85" s="240" t="e">
        <f t="shared" ca="1" si="2"/>
        <v>#DIV/0!</v>
      </c>
      <c r="K85" s="240" t="e">
        <f t="shared" ca="1" si="3"/>
        <v>#DIV/0!</v>
      </c>
      <c r="L85" s="222">
        <f ca="1">IF(F85=0,0,OFFSET(INDIRECT($E$113),0,0)*(H11)+OFFSET(INDIRECT($E$113),1,0)*(H13)+OFFSET(INDIRECT($E$113),2,0)*(H14))</f>
        <v>0</v>
      </c>
      <c r="M85" s="53"/>
      <c r="N85" s="225"/>
      <c r="O85" s="225"/>
      <c r="P85" s="226"/>
    </row>
    <row r="86" spans="1:17" s="214" customFormat="1" ht="4.5" customHeight="1" thickTop="1">
      <c r="C86" s="150"/>
      <c r="D86" s="265"/>
      <c r="E86" s="266"/>
      <c r="F86" s="266"/>
      <c r="G86" s="265"/>
      <c r="H86" s="267"/>
      <c r="I86" s="268"/>
      <c r="J86" s="267"/>
      <c r="K86" s="267"/>
      <c r="L86" s="266"/>
    </row>
    <row r="87" spans="1:17">
      <c r="C87" s="128" t="s">
        <v>153</v>
      </c>
      <c r="D87" s="44" t="s">
        <v>152</v>
      </c>
      <c r="E87" s="219"/>
      <c r="F87" s="269"/>
      <c r="G87" s="219"/>
      <c r="H87" s="152"/>
      <c r="I87" s="240" t="e">
        <f ca="1">(ROUNDDOWN(SUM(I39:I54,I57:I58)*I59,IF(F59=0,0,-1)))+SUM(I60:I75,I81:I82)+I84+I85</f>
        <v>#N/A</v>
      </c>
      <c r="J87" s="240" t="e">
        <f ca="1">(ROUNDDOWN(SUM(J39:J54,J57:J58)*J59,IF(F59=0,0,-1)))+SUM(J60:J75,J81:J82)+J84+J85</f>
        <v>#N/A</v>
      </c>
      <c r="K87" s="240" t="e">
        <f ca="1">(ROUNDDOWN(SUM(K39:K54,K57:K58)*K59,IF(F59=0,0,-1)))+SUM(K60:K75,K81:K82)+K84+K85</f>
        <v>#N/A</v>
      </c>
      <c r="L87" s="215" t="s">
        <v>3205</v>
      </c>
      <c r="M87" s="127" t="s">
        <v>3233</v>
      </c>
    </row>
    <row r="88" spans="1:17">
      <c r="C88" s="128" t="s">
        <v>151</v>
      </c>
      <c r="D88" s="44" t="s">
        <v>150</v>
      </c>
      <c r="E88" s="219"/>
      <c r="F88" s="269"/>
      <c r="G88" s="219"/>
      <c r="H88" s="152"/>
      <c r="I88" s="240" t="e">
        <f ca="1">(ROUNDDOWN(SUM(I39:I54,I55,I57:I58)*I59,IF(F59=0,0,-1)))+SUM(I60:I75)+SUM(I76:I85)</f>
        <v>#N/A</v>
      </c>
      <c r="J88" s="240" t="e">
        <f ca="1">(ROUNDDOWN(SUM(J39:J54,J55,J57:J58)*J59,IF(F59=0,0,-1)))+SUM(J60:J75)+SUM(J76:J85)</f>
        <v>#N/A</v>
      </c>
      <c r="K88" s="240" t="e">
        <f ca="1">(ROUNDDOWN(SUM(K39:K54,K55,K57:K58)*K59,IF(F59=0,0,-1)))+SUM(K60:K75)+SUM(K76:K85)</f>
        <v>#N/A</v>
      </c>
      <c r="L88" s="215" t="s">
        <v>3205</v>
      </c>
    </row>
    <row r="89" spans="1:17" s="250" customFormat="1">
      <c r="C89" s="270" t="s">
        <v>149</v>
      </c>
      <c r="D89" s="271" t="s">
        <v>148</v>
      </c>
      <c r="E89" s="225"/>
      <c r="F89" s="272"/>
      <c r="G89" s="225"/>
      <c r="H89" s="226"/>
      <c r="I89" s="240" t="e">
        <f ca="1">ROUNDDOWN(I55*I59,1)+SUM(I76:I80,I83)</f>
        <v>#N/A</v>
      </c>
      <c r="J89" s="240" t="e">
        <f ca="1">ROUNDDOWN(J55*J59,1)+SUM(J76:J80,J83)</f>
        <v>#N/A</v>
      </c>
      <c r="K89" s="240" t="e">
        <f ca="1">ROUNDDOWN(K55*K59,1)+SUM(K76:K80,K83)</f>
        <v>#N/A</v>
      </c>
      <c r="L89" s="224" t="s">
        <v>3209</v>
      </c>
      <c r="M89" s="149"/>
      <c r="N89" s="149"/>
      <c r="O89" s="149"/>
      <c r="P89" s="149"/>
    </row>
    <row r="90" spans="1:17">
      <c r="C90" s="128" t="s">
        <v>147</v>
      </c>
      <c r="D90" s="45" t="s">
        <v>3234</v>
      </c>
      <c r="E90" s="219"/>
      <c r="F90" s="269"/>
      <c r="G90" s="219"/>
      <c r="H90" s="152"/>
      <c r="I90" s="251" t="e">
        <f ca="1">I87*11+I88</f>
        <v>#N/A</v>
      </c>
      <c r="J90" s="251" t="e">
        <f ca="1">J87*11+J88</f>
        <v>#N/A</v>
      </c>
      <c r="K90" s="251" t="e">
        <f ca="1">K87*11+K88</f>
        <v>#N/A</v>
      </c>
      <c r="L90" s="215" t="s">
        <v>3205</v>
      </c>
    </row>
    <row r="91" spans="1:17" s="214" customFormat="1" ht="4.5" customHeight="1">
      <c r="C91" s="150"/>
      <c r="D91" s="273"/>
      <c r="E91" s="266"/>
      <c r="F91" s="219"/>
      <c r="G91" s="273"/>
      <c r="H91" s="274"/>
      <c r="I91" s="275"/>
      <c r="J91" s="274"/>
      <c r="K91" s="274"/>
      <c r="L91" s="276"/>
    </row>
    <row r="92" spans="1:17">
      <c r="C92" s="128" t="s">
        <v>3235</v>
      </c>
      <c r="D92" s="45" t="s">
        <v>3236</v>
      </c>
      <c r="E92" s="219"/>
      <c r="F92" s="269"/>
      <c r="G92" s="219"/>
      <c r="H92" s="152"/>
      <c r="I92" s="251"/>
      <c r="J92" s="251"/>
      <c r="K92" s="240" t="e">
        <f ca="1">$I90*($E$11+$E$12)+$J90*$E$13+$K90*$E$15+L56*12</f>
        <v>#N/A</v>
      </c>
      <c r="L92" s="277"/>
    </row>
    <row r="93" spans="1:17">
      <c r="G93" s="278"/>
      <c r="H93" s="278"/>
      <c r="J93" s="128" t="s">
        <v>3237</v>
      </c>
      <c r="K93" s="279" t="e">
        <f ca="1">(K92-L56*12)/$E$16</f>
        <v>#N/A</v>
      </c>
    </row>
    <row r="94" spans="1:17">
      <c r="G94" s="278"/>
      <c r="H94" s="280" t="s">
        <v>146</v>
      </c>
      <c r="I94" s="278" t="e">
        <f ca="1">I87*(E$11+E$12)</f>
        <v>#N/A</v>
      </c>
      <c r="J94" s="278" t="e">
        <f ca="1">J87*E$13</f>
        <v>#N/A</v>
      </c>
      <c r="K94" s="278" t="e">
        <f ca="1">K87*E$15</f>
        <v>#N/A</v>
      </c>
      <c r="L94" s="281" t="e">
        <f ca="1">SUM(I94:K94)+L56</f>
        <v>#N/A</v>
      </c>
    </row>
    <row r="95" spans="1:17">
      <c r="G95" s="278"/>
      <c r="H95" s="282" t="s">
        <v>145</v>
      </c>
      <c r="I95" s="278" t="e">
        <f ca="1">I88*($E$11+$E$12)</f>
        <v>#N/A</v>
      </c>
      <c r="J95" s="278" t="e">
        <f ca="1">J88*E$13</f>
        <v>#N/A</v>
      </c>
      <c r="K95" s="278" t="e">
        <f ca="1">K88*E$15</f>
        <v>#N/A</v>
      </c>
      <c r="L95" s="283" t="e">
        <f ca="1">SUM(I95:K95)+L56</f>
        <v>#N/A</v>
      </c>
    </row>
    <row r="96" spans="1:17">
      <c r="G96" s="278"/>
      <c r="H96" s="282" t="s">
        <v>144</v>
      </c>
      <c r="I96" s="278" t="e">
        <f ca="1">I94*11+I95</f>
        <v>#N/A</v>
      </c>
      <c r="J96" s="278" t="e">
        <f ca="1">J94*11+J95</f>
        <v>#N/A</v>
      </c>
      <c r="K96" s="278" t="e">
        <f ca="1">K94*11+K95</f>
        <v>#N/A</v>
      </c>
      <c r="L96" s="284" t="e">
        <f ca="1">SUM(L94:L95)</f>
        <v>#N/A</v>
      </c>
    </row>
    <row r="97" spans="3:12">
      <c r="G97" s="278"/>
      <c r="H97" s="282"/>
      <c r="I97" s="278"/>
      <c r="J97" s="278"/>
      <c r="K97" s="278"/>
      <c r="L97" s="285" t="s">
        <v>143</v>
      </c>
    </row>
    <row r="98" spans="3:12">
      <c r="G98" s="278"/>
      <c r="L98" s="285" t="s">
        <v>142</v>
      </c>
    </row>
    <row r="99" spans="3:12">
      <c r="C99" s="149"/>
      <c r="D99" s="198" t="s">
        <v>3238</v>
      </c>
      <c r="E99" s="198"/>
      <c r="F99" s="198"/>
      <c r="G99" s="278"/>
    </row>
    <row r="100" spans="3:12">
      <c r="C100" s="149"/>
      <c r="D100" s="198" t="s">
        <v>3239</v>
      </c>
      <c r="E100" s="198" t="str">
        <f>IF(F38=0,E108,E105)</f>
        <v>'幼稚園 本単価表'!F</v>
      </c>
      <c r="F100" s="198"/>
      <c r="G100" s="149"/>
    </row>
    <row r="101" spans="3:12">
      <c r="C101" s="149"/>
      <c r="D101" s="198"/>
      <c r="E101" s="198">
        <f>7+17*2*F7+2*F8</f>
        <v>245</v>
      </c>
      <c r="F101" s="198"/>
      <c r="G101" s="286"/>
    </row>
    <row r="102" spans="3:12">
      <c r="C102" s="149"/>
      <c r="D102" s="198" t="s">
        <v>3240</v>
      </c>
      <c r="E102" s="198" t="str">
        <f>E100&amp;E101</f>
        <v>'幼稚園 本単価表'!F245</v>
      </c>
      <c r="F102" s="198"/>
      <c r="G102" s="149"/>
    </row>
    <row r="103" spans="3:12">
      <c r="C103" s="149"/>
      <c r="D103" s="198"/>
      <c r="E103" s="198"/>
      <c r="F103" s="198"/>
      <c r="G103" s="149"/>
    </row>
    <row r="104" spans="3:12">
      <c r="C104" s="149"/>
      <c r="D104" s="193" t="s">
        <v>141</v>
      </c>
      <c r="E104" s="198"/>
      <c r="F104" s="198"/>
      <c r="G104" s="149"/>
    </row>
    <row r="105" spans="3:12">
      <c r="C105" s="149"/>
      <c r="D105" s="198" t="s">
        <v>3239</v>
      </c>
      <c r="E105" s="287" t="s">
        <v>3241</v>
      </c>
      <c r="F105" s="198"/>
      <c r="G105" s="149"/>
    </row>
    <row r="106" spans="3:12">
      <c r="C106" s="149"/>
      <c r="D106" s="198"/>
      <c r="E106" s="198"/>
      <c r="F106" s="198"/>
      <c r="G106" s="149"/>
    </row>
    <row r="107" spans="3:12">
      <c r="C107" s="149"/>
      <c r="D107" s="193" t="s">
        <v>140</v>
      </c>
      <c r="E107" s="198"/>
      <c r="F107" s="198"/>
      <c r="G107" s="149"/>
    </row>
    <row r="108" spans="3:12">
      <c r="C108" s="149"/>
      <c r="D108" s="198" t="s">
        <v>3239</v>
      </c>
      <c r="E108" s="287" t="s">
        <v>3242</v>
      </c>
      <c r="F108" s="198"/>
      <c r="G108" s="149"/>
    </row>
    <row r="110" spans="3:12">
      <c r="D110" s="198" t="s">
        <v>3238</v>
      </c>
      <c r="E110" s="198"/>
      <c r="F110" s="198"/>
    </row>
    <row r="111" spans="3:12">
      <c r="D111" s="198" t="s">
        <v>3239</v>
      </c>
      <c r="E111" s="402" t="s">
        <v>3371</v>
      </c>
      <c r="F111" s="198"/>
    </row>
    <row r="112" spans="3:12">
      <c r="D112" s="198"/>
      <c r="E112" s="198">
        <f>4+3*$F$8</f>
        <v>4</v>
      </c>
      <c r="F112" s="198"/>
    </row>
    <row r="113" spans="4:6">
      <c r="D113" s="198" t="s">
        <v>3240</v>
      </c>
      <c r="E113" s="198" t="str">
        <f>E111&amp;E112</f>
        <v>'幼稚園 本単価表③'!C4</v>
      </c>
      <c r="F113" s="198"/>
    </row>
    <row r="114" spans="4:6">
      <c r="D114" s="198"/>
      <c r="E114" s="198"/>
      <c r="F114" s="198"/>
    </row>
  </sheetData>
  <sheetProtection algorithmName="SHA-512" hashValue="dSVj9fk5d4VTOJQlghr8cdAMssr5kwbG3Ik4E79uwmk/DAWZNraCY4K8uW4Kti/DX54O1+gnj1OC35ziQ5iAtQ==" saltValue="i6V6M2hN69M5Xg7jSJ6tzw==" spinCount="100000" sheet="1" selectLockedCells="1" selectUnlockedCells="1"/>
  <mergeCells count="98">
    <mergeCell ref="D81:D82"/>
    <mergeCell ref="E81:E82"/>
    <mergeCell ref="F81:F82"/>
    <mergeCell ref="G81:G82"/>
    <mergeCell ref="D62:D63"/>
    <mergeCell ref="D71:D72"/>
    <mergeCell ref="D73:D74"/>
    <mergeCell ref="E73:E74"/>
    <mergeCell ref="F71:F72"/>
    <mergeCell ref="F73:F74"/>
    <mergeCell ref="D67:D68"/>
    <mergeCell ref="G71:G72"/>
    <mergeCell ref="G73:G74"/>
    <mergeCell ref="F65:F66"/>
    <mergeCell ref="E65:E66"/>
    <mergeCell ref="G65:G66"/>
    <mergeCell ref="E71:E72"/>
    <mergeCell ref="F3:H3"/>
    <mergeCell ref="E60:E61"/>
    <mergeCell ref="F62:F63"/>
    <mergeCell ref="E41:E42"/>
    <mergeCell ref="F41:F42"/>
    <mergeCell ref="G41:G42"/>
    <mergeCell ref="E43:E44"/>
    <mergeCell ref="F43:F44"/>
    <mergeCell ref="G43:G44"/>
    <mergeCell ref="E45:E46"/>
    <mergeCell ref="E62:E63"/>
    <mergeCell ref="F51:F52"/>
    <mergeCell ref="G51:G52"/>
    <mergeCell ref="G53:G54"/>
    <mergeCell ref="F45:F46"/>
    <mergeCell ref="E47:E48"/>
    <mergeCell ref="M38:P38"/>
    <mergeCell ref="E57:E58"/>
    <mergeCell ref="F57:F58"/>
    <mergeCell ref="G57:G58"/>
    <mergeCell ref="G49:G50"/>
    <mergeCell ref="F47:F48"/>
    <mergeCell ref="G47:G48"/>
    <mergeCell ref="N56:P56"/>
    <mergeCell ref="E49:E50"/>
    <mergeCell ref="F49:F50"/>
    <mergeCell ref="M53:P54"/>
    <mergeCell ref="G45:G46"/>
    <mergeCell ref="G62:G63"/>
    <mergeCell ref="F67:F68"/>
    <mergeCell ref="G67:G68"/>
    <mergeCell ref="E51:E52"/>
    <mergeCell ref="I60:I61"/>
    <mergeCell ref="I65:I66"/>
    <mergeCell ref="G60:G61"/>
    <mergeCell ref="F60:F61"/>
    <mergeCell ref="F1:H1"/>
    <mergeCell ref="M75:P75"/>
    <mergeCell ref="M49:P50"/>
    <mergeCell ref="D53:D54"/>
    <mergeCell ref="C57:C59"/>
    <mergeCell ref="D60:D61"/>
    <mergeCell ref="D57:D58"/>
    <mergeCell ref="D65:D66"/>
    <mergeCell ref="C40:C56"/>
    <mergeCell ref="D49:D50"/>
    <mergeCell ref="D41:D42"/>
    <mergeCell ref="D51:D52"/>
    <mergeCell ref="D43:D44"/>
    <mergeCell ref="D45:D46"/>
    <mergeCell ref="D47:D48"/>
    <mergeCell ref="K67:K68"/>
    <mergeCell ref="K60:K61"/>
    <mergeCell ref="J65:J66"/>
    <mergeCell ref="K62:K63"/>
    <mergeCell ref="K65:K66"/>
    <mergeCell ref="J60:J61"/>
    <mergeCell ref="J62:J63"/>
    <mergeCell ref="J67:J68"/>
    <mergeCell ref="I73:I74"/>
    <mergeCell ref="J73:J74"/>
    <mergeCell ref="K73:K74"/>
    <mergeCell ref="I71:I72"/>
    <mergeCell ref="J71:J72"/>
    <mergeCell ref="K71:K72"/>
    <mergeCell ref="C84:C85"/>
    <mergeCell ref="I81:I82"/>
    <mergeCell ref="J81:J82"/>
    <mergeCell ref="K81:K82"/>
    <mergeCell ref="M81:P81"/>
    <mergeCell ref="C60:C83"/>
    <mergeCell ref="E67:E68"/>
    <mergeCell ref="K69:K70"/>
    <mergeCell ref="D69:D70"/>
    <mergeCell ref="E69:E70"/>
    <mergeCell ref="F69:F70"/>
    <mergeCell ref="G69:G70"/>
    <mergeCell ref="I69:I70"/>
    <mergeCell ref="J69:J70"/>
    <mergeCell ref="I67:I68"/>
    <mergeCell ref="I62:I63"/>
  </mergeCells>
  <phoneticPr fontId="11"/>
  <conditionalFormatting sqref="L43:L44 D80:L80 D60:D63 F60:L60 D64:K65 D71:D74 F71:K71 F62:L62 F61:G61 F63:G63 D67:K67 D66:G66 I66:K66 D68:G68 I68:K68 F73:K73 F72:G72 I72:K72 F74:G74 I74:K74 D85:E85 D44:G44 I44:K44 I85:L85 D83:L83 F69:K69 F70:G70 I70:K70 I61:L61 I63:L63 L65:L74 L81:L82">
    <cfRule type="expression" dxfId="56" priority="13" stopIfTrue="1">
      <formula>$F$38=0</formula>
    </cfRule>
  </conditionalFormatting>
  <conditionalFormatting sqref="L64">
    <cfRule type="expression" dxfId="55" priority="12" stopIfTrue="1">
      <formula>$F$38=0</formula>
    </cfRule>
  </conditionalFormatting>
  <conditionalFormatting sqref="D43:K43">
    <cfRule type="expression" dxfId="54" priority="11" stopIfTrue="1">
      <formula>$F$38=0</formula>
    </cfRule>
  </conditionalFormatting>
  <conditionalFormatting sqref="E60:E61">
    <cfRule type="expression" dxfId="53" priority="10" stopIfTrue="1">
      <formula>$F$38=0</formula>
    </cfRule>
  </conditionalFormatting>
  <conditionalFormatting sqref="E71:E74">
    <cfRule type="expression" dxfId="52" priority="9" stopIfTrue="1">
      <formula>$F$38=0</formula>
    </cfRule>
  </conditionalFormatting>
  <conditionalFormatting sqref="E62:E63">
    <cfRule type="expression" dxfId="51" priority="8" stopIfTrue="1">
      <formula>$F$38=0</formula>
    </cfRule>
  </conditionalFormatting>
  <conditionalFormatting sqref="D69:D70">
    <cfRule type="expression" dxfId="50" priority="7" stopIfTrue="1">
      <formula>$F$38=0</formula>
    </cfRule>
  </conditionalFormatting>
  <conditionalFormatting sqref="E69:E70">
    <cfRule type="expression" dxfId="49" priority="6" stopIfTrue="1">
      <formula>$F$38=0</formula>
    </cfRule>
  </conditionalFormatting>
  <conditionalFormatting sqref="D81:E81 G81">
    <cfRule type="expression" dxfId="48" priority="5" stopIfTrue="1">
      <formula>$F$38=0</formula>
    </cfRule>
  </conditionalFormatting>
  <conditionalFormatting sqref="I81:I82">
    <cfRule type="expression" dxfId="47" priority="3" stopIfTrue="1">
      <formula>$F$38=0</formula>
    </cfRule>
  </conditionalFormatting>
  <conditionalFormatting sqref="J81:K82">
    <cfRule type="expression" dxfId="46" priority="2" stopIfTrue="1">
      <formula>$F$38=0</formula>
    </cfRule>
  </conditionalFormatting>
  <conditionalFormatting sqref="D84:E84 I84:L84">
    <cfRule type="expression" dxfId="45" priority="1" stopIfTrue="1">
      <formula>$F$38=0</formula>
    </cfRule>
  </conditionalFormatting>
  <dataValidations count="2">
    <dataValidation operator="greaterThanOrEqual" allowBlank="1" showInputMessage="1" showErrorMessage="1" sqref="E21:E26" xr:uid="{00000000-0002-0000-0100-000000000000}"/>
    <dataValidation type="whole" operator="greaterThanOrEqual" allowBlank="1" showInputMessage="1" showErrorMessage="1" sqref="E11:E15 H11:H14" xr:uid="{00000000-0002-0000-0100-000001000000}">
      <formula1>0</formula1>
    </dataValidation>
  </dataValidations>
  <pageMargins left="0.7" right="0.7" top="0.75" bottom="0.75" header="0.3" footer="0.3"/>
  <pageSetup paperSize="9"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278"/>
  <sheetViews>
    <sheetView zoomScale="55" zoomScaleNormal="55" workbookViewId="0">
      <selection activeCell="N44" sqref="N44"/>
    </sheetView>
  </sheetViews>
  <sheetFormatPr defaultRowHeight="13.5"/>
  <cols>
    <col min="1" max="1" width="11.375" style="326" customWidth="1"/>
    <col min="2" max="2" width="8.625" style="339" customWidth="1"/>
    <col min="3" max="3" width="9" style="326"/>
    <col min="4" max="4" width="10" style="326" customWidth="1"/>
    <col min="5" max="5" width="9" style="326"/>
    <col min="6" max="6" width="6.875" style="361" customWidth="1"/>
    <col min="7" max="7" width="8.125" style="394" customWidth="1"/>
    <col min="8" max="8" width="9" style="327"/>
    <col min="9" max="9" width="6.25" style="361" customWidth="1"/>
    <col min="10" max="10" width="7.125" style="394" customWidth="1"/>
    <col min="11" max="11" width="6.625" style="395" customWidth="1"/>
    <col min="12" max="12" width="9" style="326"/>
    <col min="13" max="13" width="5.5" style="361" customWidth="1"/>
    <col min="14" max="17" width="9" style="326"/>
    <col min="18" max="18" width="6.875" style="361" customWidth="1"/>
    <col min="19" max="19" width="9" style="326"/>
    <col min="20" max="20" width="10.625" style="326" customWidth="1"/>
    <col min="21" max="21" width="9" style="326"/>
    <col min="22" max="22" width="6" style="361" customWidth="1"/>
    <col min="23" max="26" width="9" style="326"/>
    <col min="27" max="27" width="6" style="361" customWidth="1"/>
    <col min="28" max="31" width="9" style="326"/>
    <col min="32" max="32" width="5.5" style="361" customWidth="1"/>
    <col min="33" max="36" width="9" style="326"/>
    <col min="37" max="37" width="8.5" style="327" customWidth="1"/>
    <col min="38" max="38" width="10.875" style="326" customWidth="1"/>
    <col min="39" max="40" width="9" style="326"/>
    <col min="41" max="41" width="23.75" style="326" customWidth="1"/>
    <col min="42" max="42" width="9" style="326"/>
    <col min="43" max="43" width="5.5" style="361" customWidth="1"/>
    <col min="44" max="45" width="9" style="326"/>
    <col min="46" max="46" width="11.625" style="326" customWidth="1"/>
    <col min="47" max="47" width="9" style="326"/>
    <col min="48" max="48" width="25.5" style="326" customWidth="1"/>
    <col min="49" max="49" width="9" style="326"/>
    <col min="50" max="50" width="28.625" style="326" customWidth="1"/>
    <col min="51" max="51" width="9" style="326"/>
    <col min="52" max="52" width="22" style="326" customWidth="1"/>
    <col min="53" max="53" width="9" style="326"/>
    <col min="54" max="54" width="27.375" style="326" customWidth="1"/>
    <col min="55" max="55" width="9" style="326"/>
    <col min="56" max="56" width="10.5" style="361" customWidth="1"/>
    <col min="57" max="57" width="9" style="326"/>
    <col min="58" max="58" width="23.5" style="326" customWidth="1"/>
    <col min="59" max="59" width="6.5" style="326" customWidth="1"/>
    <col min="60" max="60" width="7" style="327" customWidth="1"/>
    <col min="61" max="61" width="4" style="326" customWidth="1"/>
    <col min="62" max="62" width="8.125" style="326" customWidth="1"/>
    <col min="63" max="63" width="10.125" style="326" customWidth="1"/>
    <col min="64" max="64" width="10" style="326" customWidth="1"/>
    <col min="65" max="65" width="9" style="326"/>
    <col min="66" max="66" width="18.5" style="395" customWidth="1"/>
    <col min="67" max="16384" width="9" style="326"/>
  </cols>
  <sheetData>
    <row r="1" spans="1:66" ht="45" customHeight="1">
      <c r="A1" s="704" t="s">
        <v>3248</v>
      </c>
      <c r="B1" s="709" t="s">
        <v>236</v>
      </c>
      <c r="C1" s="704" t="s">
        <v>3249</v>
      </c>
      <c r="D1" s="704" t="s">
        <v>3250</v>
      </c>
      <c r="F1" s="705" t="s">
        <v>3326</v>
      </c>
      <c r="G1" s="706"/>
      <c r="I1" s="689" t="s">
        <v>10</v>
      </c>
      <c r="J1" s="690"/>
      <c r="K1" s="691"/>
      <c r="M1" s="683" t="s">
        <v>3251</v>
      </c>
      <c r="N1" s="684"/>
      <c r="O1" s="684"/>
      <c r="P1" s="685"/>
      <c r="R1" s="678" t="s">
        <v>3252</v>
      </c>
      <c r="S1" s="679"/>
      <c r="T1" s="680"/>
      <c r="V1" s="686" t="s">
        <v>3253</v>
      </c>
      <c r="W1" s="687"/>
      <c r="X1" s="687"/>
      <c r="Y1" s="688"/>
      <c r="AA1" s="686" t="s">
        <v>3254</v>
      </c>
      <c r="AB1" s="687"/>
      <c r="AC1" s="687"/>
      <c r="AD1" s="688"/>
      <c r="AE1" s="328"/>
      <c r="AF1" s="678" t="s">
        <v>3255</v>
      </c>
      <c r="AG1" s="679"/>
      <c r="AH1" s="679"/>
      <c r="AI1" s="680"/>
      <c r="AK1" s="683" t="s">
        <v>3256</v>
      </c>
      <c r="AL1" s="684"/>
      <c r="AM1" s="684"/>
      <c r="AN1" s="684"/>
      <c r="AO1" s="685"/>
      <c r="AQ1" s="678" t="s">
        <v>3257</v>
      </c>
      <c r="AR1" s="679"/>
      <c r="AS1" s="679"/>
      <c r="AT1" s="680"/>
      <c r="AV1" s="678" t="s">
        <v>3258</v>
      </c>
      <c r="AW1" s="703"/>
      <c r="AX1" s="680"/>
      <c r="AZ1" s="678" t="s">
        <v>3259</v>
      </c>
      <c r="BA1" s="679"/>
      <c r="BB1" s="680"/>
      <c r="BD1" s="716" t="s">
        <v>3335</v>
      </c>
      <c r="BF1" s="701" t="s">
        <v>3342</v>
      </c>
      <c r="BH1" s="695" t="s">
        <v>3260</v>
      </c>
      <c r="BI1" s="696"/>
      <c r="BJ1" s="696"/>
      <c r="BK1" s="696"/>
      <c r="BL1" s="697"/>
      <c r="BN1" s="716" t="s">
        <v>3338</v>
      </c>
    </row>
    <row r="2" spans="1:66">
      <c r="A2" s="704"/>
      <c r="B2" s="709"/>
      <c r="C2" s="704"/>
      <c r="D2" s="704"/>
      <c r="F2" s="707"/>
      <c r="G2" s="708"/>
      <c r="I2" s="692"/>
      <c r="J2" s="693"/>
      <c r="K2" s="694"/>
      <c r="M2" s="329"/>
      <c r="N2" s="330"/>
      <c r="O2" s="668" t="s">
        <v>10</v>
      </c>
      <c r="P2" s="669"/>
      <c r="R2" s="331"/>
      <c r="S2" s="681" t="s">
        <v>10</v>
      </c>
      <c r="T2" s="682"/>
      <c r="V2" s="329"/>
      <c r="W2" s="330"/>
      <c r="X2" s="681" t="s">
        <v>10</v>
      </c>
      <c r="Y2" s="682"/>
      <c r="AA2" s="329"/>
      <c r="AB2" s="330"/>
      <c r="AC2" s="681" t="s">
        <v>10</v>
      </c>
      <c r="AD2" s="682"/>
      <c r="AF2" s="332"/>
      <c r="AG2" s="333"/>
      <c r="AH2" s="681" t="s">
        <v>10</v>
      </c>
      <c r="AI2" s="682"/>
      <c r="AK2" s="332"/>
      <c r="AL2" s="333"/>
      <c r="AM2" s="333"/>
      <c r="AN2" s="681" t="s">
        <v>10</v>
      </c>
      <c r="AO2" s="682"/>
      <c r="AQ2" s="334"/>
      <c r="AR2" s="333"/>
      <c r="AS2" s="681" t="s">
        <v>10</v>
      </c>
      <c r="AT2" s="682"/>
      <c r="AV2" s="334"/>
      <c r="AW2" s="333"/>
      <c r="AX2" s="673" t="s">
        <v>10</v>
      </c>
      <c r="AZ2" s="331"/>
      <c r="BA2" s="330"/>
      <c r="BB2" s="673" t="s">
        <v>10</v>
      </c>
      <c r="BD2" s="717"/>
      <c r="BF2" s="702"/>
      <c r="BH2" s="698"/>
      <c r="BI2" s="699"/>
      <c r="BJ2" s="699"/>
      <c r="BK2" s="699"/>
      <c r="BL2" s="700"/>
      <c r="BN2" s="717"/>
    </row>
    <row r="3" spans="1:66">
      <c r="A3" s="704"/>
      <c r="B3" s="709"/>
      <c r="C3" s="704"/>
      <c r="D3" s="704"/>
      <c r="F3" s="707"/>
      <c r="G3" s="708"/>
      <c r="I3" s="362"/>
      <c r="J3" s="363"/>
      <c r="K3" s="364"/>
      <c r="M3" s="365"/>
      <c r="N3" s="330"/>
      <c r="O3" s="668"/>
      <c r="P3" s="669"/>
      <c r="R3" s="366"/>
      <c r="S3" s="668"/>
      <c r="T3" s="669"/>
      <c r="V3" s="365"/>
      <c r="W3" s="330"/>
      <c r="X3" s="668"/>
      <c r="Y3" s="669"/>
      <c r="AA3" s="365"/>
      <c r="AB3" s="330"/>
      <c r="AC3" s="668"/>
      <c r="AD3" s="669"/>
      <c r="AF3" s="365"/>
      <c r="AG3" s="330"/>
      <c r="AH3" s="668"/>
      <c r="AI3" s="669"/>
      <c r="AK3" s="329"/>
      <c r="AL3" s="330"/>
      <c r="AM3" s="330"/>
      <c r="AN3" s="668"/>
      <c r="AO3" s="669"/>
      <c r="AQ3" s="365"/>
      <c r="AR3" s="330"/>
      <c r="AS3" s="668"/>
      <c r="AT3" s="669"/>
      <c r="AV3" s="331"/>
      <c r="AW3" s="330"/>
      <c r="AX3" s="674"/>
      <c r="AZ3" s="331"/>
      <c r="BA3" s="330"/>
      <c r="BB3" s="674"/>
      <c r="BD3" s="367"/>
      <c r="BF3" s="702"/>
      <c r="BH3" s="698"/>
      <c r="BI3" s="699"/>
      <c r="BJ3" s="699"/>
      <c r="BK3" s="699"/>
      <c r="BL3" s="700"/>
      <c r="BN3" s="367"/>
    </row>
    <row r="4" spans="1:66">
      <c r="A4" s="673"/>
      <c r="B4" s="701"/>
      <c r="C4" s="673"/>
      <c r="D4" s="673"/>
      <c r="F4" s="362"/>
      <c r="G4" s="368" t="s">
        <v>3327</v>
      </c>
      <c r="I4" s="365"/>
      <c r="J4" s="369" t="s">
        <v>3329</v>
      </c>
      <c r="K4" s="364"/>
      <c r="M4" s="362"/>
      <c r="N4" s="330"/>
      <c r="O4" s="668"/>
      <c r="P4" s="669"/>
      <c r="R4" s="365"/>
      <c r="S4" s="668"/>
      <c r="T4" s="669"/>
      <c r="V4" s="362"/>
      <c r="W4" s="330"/>
      <c r="X4" s="668"/>
      <c r="Y4" s="669"/>
      <c r="AA4" s="362"/>
      <c r="AB4" s="335"/>
      <c r="AC4" s="668"/>
      <c r="AD4" s="669"/>
      <c r="AF4" s="362"/>
      <c r="AG4" s="330"/>
      <c r="AH4" s="668"/>
      <c r="AI4" s="669"/>
      <c r="AK4" s="329"/>
      <c r="AL4" s="330"/>
      <c r="AM4" s="330"/>
      <c r="AN4" s="668"/>
      <c r="AO4" s="669"/>
      <c r="AQ4" s="362"/>
      <c r="AR4" s="330"/>
      <c r="AS4" s="668"/>
      <c r="AT4" s="669"/>
      <c r="AV4" s="331"/>
      <c r="AW4" s="330"/>
      <c r="AX4" s="674"/>
      <c r="AZ4" s="331"/>
      <c r="BA4" s="330"/>
      <c r="BB4" s="674"/>
      <c r="BD4" s="366"/>
      <c r="BF4" s="336"/>
      <c r="BH4" s="329"/>
      <c r="BI4" s="330"/>
      <c r="BJ4" s="330"/>
      <c r="BK4" s="330"/>
      <c r="BL4" s="335"/>
      <c r="BN4" s="366"/>
    </row>
    <row r="5" spans="1:66">
      <c r="A5" s="337" t="s">
        <v>3261</v>
      </c>
      <c r="B5" s="338" t="s">
        <v>3262</v>
      </c>
      <c r="C5" s="337" t="s">
        <v>3263</v>
      </c>
      <c r="D5" s="337" t="s">
        <v>3264</v>
      </c>
      <c r="F5" s="670" t="s">
        <v>3328</v>
      </c>
      <c r="G5" s="672"/>
      <c r="I5" s="670" t="s">
        <v>3330</v>
      </c>
      <c r="J5" s="671"/>
      <c r="K5" s="672"/>
      <c r="M5" s="675" t="s">
        <v>3265</v>
      </c>
      <c r="N5" s="676"/>
      <c r="O5" s="676"/>
      <c r="P5" s="677"/>
      <c r="R5" s="665" t="s">
        <v>3266</v>
      </c>
      <c r="S5" s="666"/>
      <c r="T5" s="667"/>
      <c r="V5" s="665" t="s">
        <v>3310</v>
      </c>
      <c r="W5" s="666"/>
      <c r="X5" s="666"/>
      <c r="Y5" s="667"/>
      <c r="AA5" s="665" t="s">
        <v>3267</v>
      </c>
      <c r="AB5" s="666"/>
      <c r="AC5" s="666"/>
      <c r="AD5" s="667"/>
      <c r="AF5" s="675" t="s">
        <v>3268</v>
      </c>
      <c r="AG5" s="676"/>
      <c r="AH5" s="676"/>
      <c r="AI5" s="677"/>
      <c r="AK5" s="675" t="s">
        <v>3269</v>
      </c>
      <c r="AL5" s="676"/>
      <c r="AM5" s="676"/>
      <c r="AN5" s="676"/>
      <c r="AO5" s="677"/>
      <c r="AQ5" s="665" t="s">
        <v>3270</v>
      </c>
      <c r="AR5" s="666"/>
      <c r="AS5" s="666"/>
      <c r="AT5" s="667"/>
      <c r="AV5" s="665" t="s">
        <v>3271</v>
      </c>
      <c r="AW5" s="666"/>
      <c r="AX5" s="667"/>
      <c r="AZ5" s="665" t="s">
        <v>3272</v>
      </c>
      <c r="BA5" s="666"/>
      <c r="BB5" s="667"/>
      <c r="BD5" s="370" t="s">
        <v>3336</v>
      </c>
      <c r="BF5" s="337" t="s">
        <v>3273</v>
      </c>
      <c r="BH5" s="675" t="s">
        <v>3274</v>
      </c>
      <c r="BI5" s="676"/>
      <c r="BJ5" s="676"/>
      <c r="BK5" s="676"/>
      <c r="BL5" s="677"/>
      <c r="BN5" s="370" t="s">
        <v>3339</v>
      </c>
    </row>
    <row r="6" spans="1:66">
      <c r="F6" s="371"/>
      <c r="G6" s="372"/>
      <c r="I6" s="373"/>
      <c r="J6" s="374"/>
      <c r="K6" s="375"/>
      <c r="M6" s="340"/>
      <c r="R6" s="373"/>
      <c r="V6" s="341"/>
      <c r="AA6" s="341"/>
      <c r="AF6" s="340"/>
      <c r="AQ6" s="340"/>
      <c r="BD6" s="340"/>
      <c r="BN6" s="376"/>
    </row>
    <row r="7" spans="1:66" ht="27">
      <c r="A7" s="704" t="s">
        <v>3275</v>
      </c>
      <c r="B7" s="342" t="s">
        <v>3276</v>
      </c>
      <c r="C7" s="333" t="s">
        <v>3277</v>
      </c>
      <c r="D7" s="343" t="s">
        <v>3278</v>
      </c>
      <c r="F7" s="377">
        <v>114180</v>
      </c>
      <c r="G7" s="378">
        <v>122130</v>
      </c>
      <c r="H7" s="327" t="s">
        <v>1</v>
      </c>
      <c r="I7" s="379">
        <v>1120</v>
      </c>
      <c r="J7" s="380">
        <v>1200</v>
      </c>
      <c r="K7" s="381" t="s">
        <v>3331</v>
      </c>
      <c r="L7" s="326" t="s">
        <v>1</v>
      </c>
      <c r="M7" s="710">
        <v>7690</v>
      </c>
      <c r="N7" s="333" t="s">
        <v>1</v>
      </c>
      <c r="O7" s="333">
        <v>70</v>
      </c>
      <c r="P7" s="343" t="s">
        <v>3279</v>
      </c>
      <c r="Q7" s="326" t="s">
        <v>1</v>
      </c>
      <c r="R7" s="382">
        <v>7950</v>
      </c>
      <c r="S7" s="344">
        <v>70</v>
      </c>
      <c r="T7" s="344" t="s">
        <v>3279</v>
      </c>
      <c r="V7" s="383"/>
      <c r="AA7" s="383" t="s">
        <v>0</v>
      </c>
      <c r="AE7" s="326" t="s">
        <v>1</v>
      </c>
      <c r="AF7" s="712">
        <v>5780</v>
      </c>
      <c r="AG7" s="333" t="s">
        <v>1</v>
      </c>
      <c r="AH7" s="333">
        <v>50</v>
      </c>
      <c r="AI7" s="343" t="s">
        <v>3304</v>
      </c>
      <c r="AJ7" s="326" t="s">
        <v>1</v>
      </c>
      <c r="AK7" s="332">
        <v>31800</v>
      </c>
      <c r="AL7" s="333" t="s">
        <v>3305</v>
      </c>
      <c r="AM7" s="333" t="s">
        <v>1</v>
      </c>
      <c r="AN7" s="333">
        <v>310</v>
      </c>
      <c r="AO7" s="343" t="s">
        <v>3306</v>
      </c>
      <c r="AP7" s="326" t="s">
        <v>1</v>
      </c>
      <c r="AQ7" s="710">
        <v>3640</v>
      </c>
      <c r="AR7" s="333" t="s">
        <v>1</v>
      </c>
      <c r="AS7" s="333">
        <v>30</v>
      </c>
      <c r="AT7" s="343" t="s">
        <v>3304</v>
      </c>
      <c r="AU7" s="326" t="s">
        <v>1</v>
      </c>
      <c r="AV7" s="332">
        <v>2730</v>
      </c>
      <c r="AW7" s="345" t="s">
        <v>1</v>
      </c>
      <c r="AX7" s="346">
        <v>20</v>
      </c>
      <c r="AY7" s="326" t="s">
        <v>1</v>
      </c>
      <c r="AZ7" s="334">
        <v>480</v>
      </c>
      <c r="BA7" s="333" t="s">
        <v>1</v>
      </c>
      <c r="BB7" s="343">
        <v>4</v>
      </c>
      <c r="BC7" s="326" t="s">
        <v>1</v>
      </c>
      <c r="BD7" s="718">
        <v>27330</v>
      </c>
      <c r="BE7" s="326" t="s">
        <v>1</v>
      </c>
      <c r="BF7" s="347">
        <v>225</v>
      </c>
      <c r="BG7" s="326" t="s">
        <v>14</v>
      </c>
      <c r="BH7" s="332">
        <v>31800</v>
      </c>
      <c r="BI7" s="333" t="s">
        <v>3307</v>
      </c>
      <c r="BJ7" s="333">
        <v>310</v>
      </c>
      <c r="BK7" s="333" t="s">
        <v>3304</v>
      </c>
      <c r="BL7" s="343" t="s">
        <v>3308</v>
      </c>
      <c r="BN7" s="384" t="s">
        <v>3337</v>
      </c>
    </row>
    <row r="8" spans="1:66" ht="27">
      <c r="A8" s="704"/>
      <c r="B8" s="348"/>
      <c r="C8" s="349"/>
      <c r="D8" s="350" t="s">
        <v>3280</v>
      </c>
      <c r="F8" s="385">
        <v>122130</v>
      </c>
      <c r="G8" s="386"/>
      <c r="H8" s="327" t="s">
        <v>1</v>
      </c>
      <c r="I8" s="387">
        <v>1200</v>
      </c>
      <c r="J8" s="388"/>
      <c r="K8" s="389" t="s">
        <v>3331</v>
      </c>
      <c r="M8" s="711"/>
      <c r="N8" s="330"/>
      <c r="O8" s="330"/>
      <c r="P8" s="335"/>
      <c r="Q8" s="326" t="s">
        <v>1</v>
      </c>
      <c r="R8" s="387">
        <v>7950</v>
      </c>
      <c r="S8" s="351">
        <v>70</v>
      </c>
      <c r="T8" s="351" t="s">
        <v>3279</v>
      </c>
      <c r="U8" s="326" t="s">
        <v>1</v>
      </c>
      <c r="V8" s="390">
        <v>55660</v>
      </c>
      <c r="W8" s="352" t="s">
        <v>1</v>
      </c>
      <c r="X8" s="352">
        <v>550</v>
      </c>
      <c r="Y8" s="353" t="s">
        <v>3304</v>
      </c>
      <c r="Z8" s="326" t="s">
        <v>1</v>
      </c>
      <c r="AA8" s="391">
        <v>47710</v>
      </c>
      <c r="AB8" s="352" t="s">
        <v>1</v>
      </c>
      <c r="AC8" s="352">
        <v>470</v>
      </c>
      <c r="AD8" s="353" t="s">
        <v>3304</v>
      </c>
      <c r="AF8" s="713"/>
      <c r="AG8" s="330"/>
      <c r="AH8" s="330"/>
      <c r="AI8" s="335"/>
      <c r="AK8" s="329"/>
      <c r="AL8" s="330"/>
      <c r="AM8" s="330"/>
      <c r="AN8" s="330"/>
      <c r="AO8" s="335"/>
      <c r="AQ8" s="711"/>
      <c r="AR8" s="330"/>
      <c r="AS8" s="330"/>
      <c r="AT8" s="335"/>
      <c r="AV8" s="329" t="s">
        <v>3333</v>
      </c>
      <c r="AW8" s="354"/>
      <c r="AX8" s="355" t="s">
        <v>3334</v>
      </c>
      <c r="AZ8" s="331" t="s">
        <v>3333</v>
      </c>
      <c r="BA8" s="330"/>
      <c r="BB8" s="335" t="s">
        <v>3334</v>
      </c>
      <c r="BD8" s="719"/>
      <c r="BF8" s="337" t="s">
        <v>3309</v>
      </c>
      <c r="BH8" s="329"/>
      <c r="BI8" s="330"/>
      <c r="BJ8" s="330"/>
      <c r="BK8" s="330"/>
      <c r="BL8" s="335"/>
      <c r="BN8" s="392">
        <v>0.63</v>
      </c>
    </row>
    <row r="9" spans="1:66" ht="54">
      <c r="A9" s="704"/>
      <c r="B9" s="356" t="s">
        <v>3281</v>
      </c>
      <c r="C9" s="330" t="s">
        <v>3277</v>
      </c>
      <c r="D9" s="335" t="s">
        <v>3278</v>
      </c>
      <c r="F9" s="377">
        <v>70280</v>
      </c>
      <c r="G9" s="378">
        <v>78230</v>
      </c>
      <c r="H9" s="327" t="s">
        <v>1</v>
      </c>
      <c r="I9" s="379">
        <v>680</v>
      </c>
      <c r="J9" s="380">
        <v>760</v>
      </c>
      <c r="K9" s="381" t="s">
        <v>3331</v>
      </c>
      <c r="L9" s="326" t="s">
        <v>1</v>
      </c>
      <c r="M9" s="710">
        <v>4610</v>
      </c>
      <c r="N9" s="333" t="s">
        <v>1</v>
      </c>
      <c r="O9" s="333">
        <v>40</v>
      </c>
      <c r="P9" s="343" t="s">
        <v>3279</v>
      </c>
      <c r="Q9" s="326" t="s">
        <v>1</v>
      </c>
      <c r="R9" s="382">
        <v>7950</v>
      </c>
      <c r="S9" s="344">
        <v>70</v>
      </c>
      <c r="T9" s="351" t="s">
        <v>3279</v>
      </c>
      <c r="V9" s="383"/>
      <c r="AA9" s="383" t="s">
        <v>0</v>
      </c>
      <c r="AE9" s="326" t="s">
        <v>1</v>
      </c>
      <c r="AF9" s="712">
        <v>3470</v>
      </c>
      <c r="AG9" s="333" t="s">
        <v>1</v>
      </c>
      <c r="AH9" s="333">
        <v>30</v>
      </c>
      <c r="AI9" s="343" t="s">
        <v>3304</v>
      </c>
      <c r="AJ9" s="326" t="s">
        <v>1</v>
      </c>
      <c r="AK9" s="332">
        <v>19080</v>
      </c>
      <c r="AL9" s="333" t="s">
        <v>3305</v>
      </c>
      <c r="AM9" s="333" t="s">
        <v>1</v>
      </c>
      <c r="AN9" s="333">
        <v>190</v>
      </c>
      <c r="AO9" s="343" t="s">
        <v>3306</v>
      </c>
      <c r="AP9" s="326" t="s">
        <v>1</v>
      </c>
      <c r="AQ9" s="710">
        <v>2490</v>
      </c>
      <c r="AR9" s="333" t="s">
        <v>1</v>
      </c>
      <c r="AS9" s="333">
        <v>20</v>
      </c>
      <c r="AT9" s="343" t="s">
        <v>3304</v>
      </c>
      <c r="AU9" s="326" t="s">
        <v>1</v>
      </c>
      <c r="AV9" s="332">
        <v>1630</v>
      </c>
      <c r="AW9" s="345" t="s">
        <v>1</v>
      </c>
      <c r="AX9" s="346">
        <v>10</v>
      </c>
      <c r="AY9" s="326" t="s">
        <v>1</v>
      </c>
      <c r="AZ9" s="334">
        <v>290</v>
      </c>
      <c r="BA9" s="333" t="s">
        <v>1</v>
      </c>
      <c r="BB9" s="343">
        <v>2</v>
      </c>
      <c r="BC9" s="326" t="s">
        <v>1</v>
      </c>
      <c r="BD9" s="718">
        <v>16800</v>
      </c>
      <c r="BE9" s="326" t="s">
        <v>1</v>
      </c>
      <c r="BF9" s="347">
        <v>225</v>
      </c>
      <c r="BG9" s="326" t="s">
        <v>14</v>
      </c>
      <c r="BH9" s="332">
        <v>19080</v>
      </c>
      <c r="BI9" s="333" t="s">
        <v>3307</v>
      </c>
      <c r="BJ9" s="333">
        <v>190</v>
      </c>
      <c r="BK9" s="333" t="s">
        <v>3304</v>
      </c>
      <c r="BL9" s="343" t="s">
        <v>3308</v>
      </c>
      <c r="BN9" s="384" t="s">
        <v>3337</v>
      </c>
    </row>
    <row r="10" spans="1:66" ht="27">
      <c r="A10" s="704"/>
      <c r="B10" s="356"/>
      <c r="C10" s="330"/>
      <c r="D10" s="335" t="s">
        <v>3280</v>
      </c>
      <c r="F10" s="385">
        <v>78230</v>
      </c>
      <c r="G10" s="386"/>
      <c r="H10" s="327" t="s">
        <v>1</v>
      </c>
      <c r="I10" s="387">
        <v>760</v>
      </c>
      <c r="J10" s="388"/>
      <c r="K10" s="389" t="s">
        <v>3331</v>
      </c>
      <c r="M10" s="711"/>
      <c r="N10" s="349"/>
      <c r="O10" s="349"/>
      <c r="P10" s="350"/>
      <c r="Q10" s="326" t="s">
        <v>1</v>
      </c>
      <c r="R10" s="387">
        <v>7950</v>
      </c>
      <c r="S10" s="351">
        <v>70</v>
      </c>
      <c r="T10" s="351" t="s">
        <v>3279</v>
      </c>
      <c r="U10" s="326" t="s">
        <v>1</v>
      </c>
      <c r="V10" s="390">
        <v>55660</v>
      </c>
      <c r="W10" s="352" t="s">
        <v>1</v>
      </c>
      <c r="X10" s="352">
        <v>550</v>
      </c>
      <c r="Y10" s="353" t="s">
        <v>3304</v>
      </c>
      <c r="Z10" s="326" t="s">
        <v>1</v>
      </c>
      <c r="AA10" s="391">
        <v>47710</v>
      </c>
      <c r="AB10" s="352" t="s">
        <v>1</v>
      </c>
      <c r="AC10" s="352">
        <v>470</v>
      </c>
      <c r="AD10" s="353" t="s">
        <v>3304</v>
      </c>
      <c r="AF10" s="713"/>
      <c r="AG10" s="349"/>
      <c r="AH10" s="349"/>
      <c r="AI10" s="350"/>
      <c r="AK10" s="357"/>
      <c r="AL10" s="349"/>
      <c r="AM10" s="349"/>
      <c r="AN10" s="349"/>
      <c r="AO10" s="350"/>
      <c r="AQ10" s="711"/>
      <c r="AR10" s="349"/>
      <c r="AS10" s="349"/>
      <c r="AT10" s="350"/>
      <c r="AV10" s="357" t="s">
        <v>3333</v>
      </c>
      <c r="AW10" s="358"/>
      <c r="AX10" s="359" t="s">
        <v>3334</v>
      </c>
      <c r="AZ10" s="360" t="s">
        <v>3333</v>
      </c>
      <c r="BA10" s="349"/>
      <c r="BB10" s="350" t="s">
        <v>3334</v>
      </c>
      <c r="BD10" s="719"/>
      <c r="BF10" s="337" t="s">
        <v>3309</v>
      </c>
      <c r="BH10" s="357"/>
      <c r="BI10" s="349"/>
      <c r="BJ10" s="349"/>
      <c r="BK10" s="349"/>
      <c r="BL10" s="350"/>
      <c r="BN10" s="392">
        <v>0.75</v>
      </c>
    </row>
    <row r="11" spans="1:66" ht="54">
      <c r="A11" s="704"/>
      <c r="B11" s="342" t="s">
        <v>3282</v>
      </c>
      <c r="C11" s="333" t="s">
        <v>3277</v>
      </c>
      <c r="D11" s="343" t="s">
        <v>3278</v>
      </c>
      <c r="F11" s="377">
        <v>51460</v>
      </c>
      <c r="G11" s="378">
        <v>59410</v>
      </c>
      <c r="H11" s="327" t="s">
        <v>1</v>
      </c>
      <c r="I11" s="379">
        <v>490</v>
      </c>
      <c r="J11" s="380">
        <v>570</v>
      </c>
      <c r="K11" s="381" t="s">
        <v>3331</v>
      </c>
      <c r="L11" s="326" t="s">
        <v>1</v>
      </c>
      <c r="M11" s="710">
        <v>3290</v>
      </c>
      <c r="N11" s="330" t="s">
        <v>1</v>
      </c>
      <c r="O11" s="330">
        <v>30</v>
      </c>
      <c r="P11" s="335" t="s">
        <v>3279</v>
      </c>
      <c r="Q11" s="326" t="s">
        <v>1</v>
      </c>
      <c r="R11" s="382">
        <v>7950</v>
      </c>
      <c r="S11" s="344">
        <v>70</v>
      </c>
      <c r="T11" s="351" t="s">
        <v>3279</v>
      </c>
      <c r="V11" s="383"/>
      <c r="AA11" s="383" t="s">
        <v>0</v>
      </c>
      <c r="AE11" s="326" t="s">
        <v>1</v>
      </c>
      <c r="AF11" s="712">
        <v>2480</v>
      </c>
      <c r="AG11" s="333" t="s">
        <v>1</v>
      </c>
      <c r="AH11" s="333">
        <v>20</v>
      </c>
      <c r="AI11" s="343" t="s">
        <v>3304</v>
      </c>
      <c r="AJ11" s="326" t="s">
        <v>1</v>
      </c>
      <c r="AK11" s="329">
        <v>13630</v>
      </c>
      <c r="AL11" s="330" t="s">
        <v>3305</v>
      </c>
      <c r="AM11" s="330" t="s">
        <v>1</v>
      </c>
      <c r="AN11" s="330">
        <v>130</v>
      </c>
      <c r="AO11" s="335" t="s">
        <v>3306</v>
      </c>
      <c r="AP11" s="326" t="s">
        <v>1</v>
      </c>
      <c r="AQ11" s="710">
        <v>2000</v>
      </c>
      <c r="AR11" s="330" t="s">
        <v>1</v>
      </c>
      <c r="AS11" s="330">
        <v>20</v>
      </c>
      <c r="AT11" s="335" t="s">
        <v>3304</v>
      </c>
      <c r="AU11" s="326" t="s">
        <v>1</v>
      </c>
      <c r="AV11" s="329">
        <v>1170</v>
      </c>
      <c r="AW11" s="354" t="s">
        <v>1</v>
      </c>
      <c r="AX11" s="355">
        <v>10</v>
      </c>
      <c r="AY11" s="326" t="s">
        <v>1</v>
      </c>
      <c r="AZ11" s="331">
        <v>200</v>
      </c>
      <c r="BA11" s="330" t="s">
        <v>1</v>
      </c>
      <c r="BB11" s="335">
        <v>2</v>
      </c>
      <c r="BC11" s="326" t="s">
        <v>1</v>
      </c>
      <c r="BD11" s="718">
        <v>12280</v>
      </c>
      <c r="BE11" s="326" t="s">
        <v>1</v>
      </c>
      <c r="BF11" s="347">
        <v>225</v>
      </c>
      <c r="BG11" s="326" t="s">
        <v>14</v>
      </c>
      <c r="BH11" s="329">
        <v>13630</v>
      </c>
      <c r="BI11" s="330" t="s">
        <v>3307</v>
      </c>
      <c r="BJ11" s="330">
        <v>130</v>
      </c>
      <c r="BK11" s="330" t="s">
        <v>3304</v>
      </c>
      <c r="BL11" s="335" t="s">
        <v>3308</v>
      </c>
      <c r="BN11" s="384" t="s">
        <v>3337</v>
      </c>
    </row>
    <row r="12" spans="1:66" ht="27">
      <c r="A12" s="704"/>
      <c r="B12" s="348"/>
      <c r="C12" s="349"/>
      <c r="D12" s="350" t="s">
        <v>3280</v>
      </c>
      <c r="F12" s="385">
        <v>59410</v>
      </c>
      <c r="G12" s="386"/>
      <c r="H12" s="327" t="s">
        <v>1</v>
      </c>
      <c r="I12" s="387">
        <v>570</v>
      </c>
      <c r="J12" s="388"/>
      <c r="K12" s="389" t="s">
        <v>3331</v>
      </c>
      <c r="M12" s="711"/>
      <c r="N12" s="330"/>
      <c r="O12" s="330"/>
      <c r="P12" s="335"/>
      <c r="Q12" s="326" t="s">
        <v>1</v>
      </c>
      <c r="R12" s="387">
        <v>7950</v>
      </c>
      <c r="S12" s="351">
        <v>70</v>
      </c>
      <c r="T12" s="351" t="s">
        <v>3279</v>
      </c>
      <c r="U12" s="326" t="s">
        <v>1</v>
      </c>
      <c r="V12" s="390">
        <v>55660</v>
      </c>
      <c r="W12" s="352" t="s">
        <v>1</v>
      </c>
      <c r="X12" s="352">
        <v>550</v>
      </c>
      <c r="Y12" s="353" t="s">
        <v>3304</v>
      </c>
      <c r="Z12" s="326" t="s">
        <v>1</v>
      </c>
      <c r="AA12" s="391">
        <v>47710</v>
      </c>
      <c r="AB12" s="352" t="s">
        <v>1</v>
      </c>
      <c r="AC12" s="352">
        <v>470</v>
      </c>
      <c r="AD12" s="353" t="s">
        <v>3304</v>
      </c>
      <c r="AF12" s="713"/>
      <c r="AG12" s="349"/>
      <c r="AH12" s="349"/>
      <c r="AI12" s="350"/>
      <c r="AK12" s="329"/>
      <c r="AL12" s="330"/>
      <c r="AM12" s="330"/>
      <c r="AN12" s="330"/>
      <c r="AO12" s="335"/>
      <c r="AQ12" s="711"/>
      <c r="AR12" s="330"/>
      <c r="AS12" s="330"/>
      <c r="AT12" s="335"/>
      <c r="AV12" s="329" t="s">
        <v>3333</v>
      </c>
      <c r="AW12" s="354"/>
      <c r="AX12" s="355" t="s">
        <v>3334</v>
      </c>
      <c r="AZ12" s="331" t="s">
        <v>3333</v>
      </c>
      <c r="BA12" s="330"/>
      <c r="BB12" s="335" t="s">
        <v>3334</v>
      </c>
      <c r="BD12" s="719"/>
      <c r="BF12" s="337" t="s">
        <v>3309</v>
      </c>
      <c r="BH12" s="329"/>
      <c r="BI12" s="330"/>
      <c r="BJ12" s="330"/>
      <c r="BK12" s="330"/>
      <c r="BL12" s="335"/>
      <c r="BN12" s="392">
        <v>0.95</v>
      </c>
    </row>
    <row r="13" spans="1:66" ht="54">
      <c r="A13" s="704"/>
      <c r="B13" s="356" t="s">
        <v>3283</v>
      </c>
      <c r="C13" s="330" t="s">
        <v>3277</v>
      </c>
      <c r="D13" s="335" t="s">
        <v>3278</v>
      </c>
      <c r="F13" s="377">
        <v>51670</v>
      </c>
      <c r="G13" s="378">
        <v>59620</v>
      </c>
      <c r="H13" s="327" t="s">
        <v>1</v>
      </c>
      <c r="I13" s="379">
        <v>490</v>
      </c>
      <c r="J13" s="380">
        <v>570</v>
      </c>
      <c r="K13" s="381" t="s">
        <v>3331</v>
      </c>
      <c r="L13" s="326" t="s">
        <v>1</v>
      </c>
      <c r="M13" s="710">
        <v>2560</v>
      </c>
      <c r="N13" s="333" t="s">
        <v>1</v>
      </c>
      <c r="O13" s="333">
        <v>20</v>
      </c>
      <c r="P13" s="343" t="s">
        <v>3279</v>
      </c>
      <c r="Q13" s="326" t="s">
        <v>1</v>
      </c>
      <c r="R13" s="382">
        <v>7950</v>
      </c>
      <c r="S13" s="344">
        <v>70</v>
      </c>
      <c r="T13" s="351" t="s">
        <v>3279</v>
      </c>
      <c r="V13" s="383"/>
      <c r="AA13" s="383" t="s">
        <v>0</v>
      </c>
      <c r="AE13" s="326" t="s">
        <v>1</v>
      </c>
      <c r="AF13" s="714" t="s">
        <v>3332</v>
      </c>
      <c r="AG13" s="333" t="s">
        <v>1</v>
      </c>
      <c r="AH13" s="333" t="s">
        <v>14</v>
      </c>
      <c r="AI13" s="343"/>
      <c r="AJ13" s="326" t="s">
        <v>1</v>
      </c>
      <c r="AK13" s="332">
        <v>10600</v>
      </c>
      <c r="AL13" s="333" t="s">
        <v>3305</v>
      </c>
      <c r="AM13" s="333" t="s">
        <v>1</v>
      </c>
      <c r="AN13" s="333">
        <v>100</v>
      </c>
      <c r="AO13" s="343" t="s">
        <v>3306</v>
      </c>
      <c r="AP13" s="326" t="s">
        <v>1</v>
      </c>
      <c r="AQ13" s="710">
        <v>1730</v>
      </c>
      <c r="AR13" s="333" t="s">
        <v>1</v>
      </c>
      <c r="AS13" s="333">
        <v>10</v>
      </c>
      <c r="AT13" s="343" t="s">
        <v>3304</v>
      </c>
      <c r="AU13" s="326" t="s">
        <v>1</v>
      </c>
      <c r="AV13" s="332">
        <v>910</v>
      </c>
      <c r="AW13" s="345" t="s">
        <v>1</v>
      </c>
      <c r="AX13" s="346">
        <v>9</v>
      </c>
      <c r="AY13" s="326" t="s">
        <v>1</v>
      </c>
      <c r="AZ13" s="334">
        <v>160</v>
      </c>
      <c r="BA13" s="333" t="s">
        <v>1</v>
      </c>
      <c r="BB13" s="343">
        <v>1</v>
      </c>
      <c r="BC13" s="326" t="s">
        <v>1</v>
      </c>
      <c r="BD13" s="718">
        <v>9770</v>
      </c>
      <c r="BE13" s="326" t="s">
        <v>1</v>
      </c>
      <c r="BF13" s="347">
        <v>225</v>
      </c>
      <c r="BG13" s="326" t="s">
        <v>14</v>
      </c>
      <c r="BH13" s="332">
        <v>10600</v>
      </c>
      <c r="BI13" s="333" t="s">
        <v>3307</v>
      </c>
      <c r="BJ13" s="333">
        <v>100</v>
      </c>
      <c r="BK13" s="333" t="s">
        <v>3304</v>
      </c>
      <c r="BL13" s="343" t="s">
        <v>3308</v>
      </c>
      <c r="BN13" s="384" t="s">
        <v>3337</v>
      </c>
    </row>
    <row r="14" spans="1:66" ht="27">
      <c r="A14" s="704"/>
      <c r="B14" s="356"/>
      <c r="C14" s="330"/>
      <c r="D14" s="335" t="s">
        <v>3280</v>
      </c>
      <c r="F14" s="385">
        <v>59620</v>
      </c>
      <c r="G14" s="386"/>
      <c r="H14" s="327" t="s">
        <v>1</v>
      </c>
      <c r="I14" s="387">
        <v>570</v>
      </c>
      <c r="J14" s="388"/>
      <c r="K14" s="389" t="s">
        <v>3331</v>
      </c>
      <c r="M14" s="711"/>
      <c r="N14" s="349"/>
      <c r="O14" s="349"/>
      <c r="P14" s="350"/>
      <c r="Q14" s="326" t="s">
        <v>1</v>
      </c>
      <c r="R14" s="387">
        <v>7950</v>
      </c>
      <c r="S14" s="351">
        <v>70</v>
      </c>
      <c r="T14" s="351" t="s">
        <v>3279</v>
      </c>
      <c r="U14" s="326" t="s">
        <v>1</v>
      </c>
      <c r="V14" s="390">
        <v>55660</v>
      </c>
      <c r="W14" s="352" t="s">
        <v>1</v>
      </c>
      <c r="X14" s="352">
        <v>550</v>
      </c>
      <c r="Y14" s="353" t="s">
        <v>3304</v>
      </c>
      <c r="Z14" s="326" t="s">
        <v>1</v>
      </c>
      <c r="AA14" s="391">
        <v>47710</v>
      </c>
      <c r="AB14" s="352" t="s">
        <v>1</v>
      </c>
      <c r="AC14" s="352">
        <v>470</v>
      </c>
      <c r="AD14" s="353" t="s">
        <v>3304</v>
      </c>
      <c r="AF14" s="715"/>
      <c r="AG14" s="330"/>
      <c r="AH14" s="330"/>
      <c r="AI14" s="335"/>
      <c r="AK14" s="357"/>
      <c r="AL14" s="349"/>
      <c r="AM14" s="349"/>
      <c r="AN14" s="349"/>
      <c r="AO14" s="350"/>
      <c r="AQ14" s="711"/>
      <c r="AR14" s="349"/>
      <c r="AS14" s="349"/>
      <c r="AT14" s="350"/>
      <c r="AV14" s="357" t="s">
        <v>3333</v>
      </c>
      <c r="AW14" s="358"/>
      <c r="AX14" s="359" t="s">
        <v>3334</v>
      </c>
      <c r="AZ14" s="360" t="s">
        <v>3333</v>
      </c>
      <c r="BA14" s="349"/>
      <c r="BB14" s="350" t="s">
        <v>3334</v>
      </c>
      <c r="BD14" s="719"/>
      <c r="BF14" s="337" t="s">
        <v>3309</v>
      </c>
      <c r="BH14" s="357"/>
      <c r="BI14" s="349"/>
      <c r="BJ14" s="349"/>
      <c r="BK14" s="349"/>
      <c r="BL14" s="350"/>
      <c r="BN14" s="392">
        <v>0.98</v>
      </c>
    </row>
    <row r="15" spans="1:66" ht="54">
      <c r="A15" s="704"/>
      <c r="B15" s="342" t="s">
        <v>3284</v>
      </c>
      <c r="C15" s="333" t="s">
        <v>3277</v>
      </c>
      <c r="D15" s="343" t="s">
        <v>3278</v>
      </c>
      <c r="F15" s="377">
        <v>47780</v>
      </c>
      <c r="G15" s="378">
        <v>55730</v>
      </c>
      <c r="H15" s="327" t="s">
        <v>1</v>
      </c>
      <c r="I15" s="379">
        <v>450</v>
      </c>
      <c r="J15" s="380">
        <v>530</v>
      </c>
      <c r="K15" s="381" t="s">
        <v>3331</v>
      </c>
      <c r="L15" s="326" t="s">
        <v>1</v>
      </c>
      <c r="M15" s="710">
        <v>1920</v>
      </c>
      <c r="N15" s="330" t="s">
        <v>1</v>
      </c>
      <c r="O15" s="330">
        <v>10</v>
      </c>
      <c r="P15" s="335" t="s">
        <v>3279</v>
      </c>
      <c r="Q15" s="326" t="s">
        <v>1</v>
      </c>
      <c r="R15" s="382">
        <v>7950</v>
      </c>
      <c r="S15" s="344">
        <v>70</v>
      </c>
      <c r="T15" s="351" t="s">
        <v>3279</v>
      </c>
      <c r="V15" s="383"/>
      <c r="AA15" s="383" t="s">
        <v>0</v>
      </c>
      <c r="AE15" s="326" t="s">
        <v>1</v>
      </c>
      <c r="AF15" s="714" t="s">
        <v>3332</v>
      </c>
      <c r="AG15" s="330" t="s">
        <v>1</v>
      </c>
      <c r="AH15" s="330" t="s">
        <v>14</v>
      </c>
      <c r="AI15" s="335"/>
      <c r="AJ15" s="326" t="s">
        <v>1</v>
      </c>
      <c r="AK15" s="329">
        <v>7950</v>
      </c>
      <c r="AL15" s="330" t="s">
        <v>3305</v>
      </c>
      <c r="AM15" s="330" t="s">
        <v>1</v>
      </c>
      <c r="AN15" s="330">
        <v>70</v>
      </c>
      <c r="AO15" s="335" t="s">
        <v>3306</v>
      </c>
      <c r="AP15" s="326" t="s">
        <v>1</v>
      </c>
      <c r="AQ15" s="710">
        <v>1300</v>
      </c>
      <c r="AR15" s="330" t="s">
        <v>1</v>
      </c>
      <c r="AS15" s="330">
        <v>10</v>
      </c>
      <c r="AT15" s="335" t="s">
        <v>3304</v>
      </c>
      <c r="AU15" s="326" t="s">
        <v>1</v>
      </c>
      <c r="AV15" s="329">
        <v>680</v>
      </c>
      <c r="AW15" s="354" t="s">
        <v>1</v>
      </c>
      <c r="AX15" s="355">
        <v>6</v>
      </c>
      <c r="AY15" s="326" t="s">
        <v>1</v>
      </c>
      <c r="AZ15" s="331">
        <v>120</v>
      </c>
      <c r="BA15" s="330" t="s">
        <v>1</v>
      </c>
      <c r="BB15" s="335">
        <v>1</v>
      </c>
      <c r="BC15" s="326" t="s">
        <v>1</v>
      </c>
      <c r="BD15" s="718">
        <v>7500</v>
      </c>
      <c r="BE15" s="326" t="s">
        <v>1</v>
      </c>
      <c r="BF15" s="347">
        <v>225</v>
      </c>
      <c r="BG15" s="326" t="s">
        <v>14</v>
      </c>
      <c r="BH15" s="329">
        <v>7950</v>
      </c>
      <c r="BI15" s="330" t="s">
        <v>3307</v>
      </c>
      <c r="BJ15" s="330">
        <v>80</v>
      </c>
      <c r="BK15" s="330" t="s">
        <v>3304</v>
      </c>
      <c r="BL15" s="335" t="s">
        <v>3308</v>
      </c>
      <c r="BN15" s="384" t="s">
        <v>3337</v>
      </c>
    </row>
    <row r="16" spans="1:66" ht="27">
      <c r="A16" s="704"/>
      <c r="B16" s="348"/>
      <c r="C16" s="349"/>
      <c r="D16" s="350" t="s">
        <v>3280</v>
      </c>
      <c r="F16" s="385">
        <v>55730</v>
      </c>
      <c r="G16" s="386"/>
      <c r="H16" s="327" t="s">
        <v>1</v>
      </c>
      <c r="I16" s="387">
        <v>530</v>
      </c>
      <c r="J16" s="388"/>
      <c r="K16" s="389" t="s">
        <v>3331</v>
      </c>
      <c r="M16" s="711"/>
      <c r="N16" s="330"/>
      <c r="O16" s="330"/>
      <c r="P16" s="335"/>
      <c r="Q16" s="326" t="s">
        <v>1</v>
      </c>
      <c r="R16" s="387">
        <v>7950</v>
      </c>
      <c r="S16" s="351">
        <v>70</v>
      </c>
      <c r="T16" s="351" t="s">
        <v>3279</v>
      </c>
      <c r="U16" s="326" t="s">
        <v>1</v>
      </c>
      <c r="V16" s="390">
        <v>55660</v>
      </c>
      <c r="W16" s="352" t="s">
        <v>1</v>
      </c>
      <c r="X16" s="352">
        <v>550</v>
      </c>
      <c r="Y16" s="353" t="s">
        <v>3304</v>
      </c>
      <c r="Z16" s="326" t="s">
        <v>1</v>
      </c>
      <c r="AA16" s="391">
        <v>47710</v>
      </c>
      <c r="AB16" s="352" t="s">
        <v>1</v>
      </c>
      <c r="AC16" s="352">
        <v>470</v>
      </c>
      <c r="AD16" s="353" t="s">
        <v>3304</v>
      </c>
      <c r="AF16" s="715"/>
      <c r="AG16" s="330"/>
      <c r="AH16" s="330"/>
      <c r="AI16" s="335"/>
      <c r="AK16" s="329"/>
      <c r="AL16" s="330"/>
      <c r="AM16" s="330"/>
      <c r="AN16" s="330"/>
      <c r="AO16" s="335"/>
      <c r="AQ16" s="711"/>
      <c r="AR16" s="330"/>
      <c r="AS16" s="330"/>
      <c r="AT16" s="335"/>
      <c r="AV16" s="329" t="s">
        <v>3333</v>
      </c>
      <c r="AW16" s="354"/>
      <c r="AX16" s="355" t="s">
        <v>3334</v>
      </c>
      <c r="AZ16" s="331" t="s">
        <v>3333</v>
      </c>
      <c r="BA16" s="330"/>
      <c r="BB16" s="335" t="s">
        <v>3334</v>
      </c>
      <c r="BD16" s="719"/>
      <c r="BF16" s="337" t="s">
        <v>3309</v>
      </c>
      <c r="BH16" s="329"/>
      <c r="BI16" s="330"/>
      <c r="BJ16" s="330"/>
      <c r="BK16" s="330"/>
      <c r="BL16" s="335"/>
      <c r="BN16" s="392">
        <v>0.88</v>
      </c>
    </row>
    <row r="17" spans="1:66" ht="54">
      <c r="A17" s="704"/>
      <c r="B17" s="356" t="s">
        <v>3285</v>
      </c>
      <c r="C17" s="330" t="s">
        <v>3277</v>
      </c>
      <c r="D17" s="335" t="s">
        <v>3278</v>
      </c>
      <c r="F17" s="377">
        <v>42320</v>
      </c>
      <c r="G17" s="378">
        <v>50270</v>
      </c>
      <c r="H17" s="327" t="s">
        <v>1</v>
      </c>
      <c r="I17" s="379">
        <v>400</v>
      </c>
      <c r="J17" s="380">
        <v>480</v>
      </c>
      <c r="K17" s="381" t="s">
        <v>3331</v>
      </c>
      <c r="L17" s="326" t="s">
        <v>1</v>
      </c>
      <c r="M17" s="710">
        <v>1530</v>
      </c>
      <c r="N17" s="333" t="s">
        <v>1</v>
      </c>
      <c r="O17" s="333">
        <v>10</v>
      </c>
      <c r="P17" s="343" t="s">
        <v>3279</v>
      </c>
      <c r="Q17" s="326" t="s">
        <v>1</v>
      </c>
      <c r="R17" s="382">
        <v>7950</v>
      </c>
      <c r="S17" s="344">
        <v>70</v>
      </c>
      <c r="T17" s="351" t="s">
        <v>3279</v>
      </c>
      <c r="V17" s="383"/>
      <c r="AA17" s="383" t="s">
        <v>0</v>
      </c>
      <c r="AE17" s="326" t="s">
        <v>1</v>
      </c>
      <c r="AF17" s="714" t="s">
        <v>3332</v>
      </c>
      <c r="AG17" s="330" t="s">
        <v>1</v>
      </c>
      <c r="AH17" s="330" t="s">
        <v>14</v>
      </c>
      <c r="AI17" s="335"/>
      <c r="AJ17" s="326" t="s">
        <v>1</v>
      </c>
      <c r="AK17" s="332">
        <v>6360</v>
      </c>
      <c r="AL17" s="333" t="s">
        <v>3305</v>
      </c>
      <c r="AM17" s="333" t="s">
        <v>1</v>
      </c>
      <c r="AN17" s="333">
        <v>60</v>
      </c>
      <c r="AO17" s="343" t="s">
        <v>3306</v>
      </c>
      <c r="AP17" s="326" t="s">
        <v>1</v>
      </c>
      <c r="AQ17" s="710">
        <v>1040</v>
      </c>
      <c r="AR17" s="333" t="s">
        <v>1</v>
      </c>
      <c r="AS17" s="333">
        <v>10</v>
      </c>
      <c r="AT17" s="343" t="s">
        <v>3304</v>
      </c>
      <c r="AU17" s="326" t="s">
        <v>1</v>
      </c>
      <c r="AV17" s="332">
        <v>570</v>
      </c>
      <c r="AW17" s="345" t="s">
        <v>1</v>
      </c>
      <c r="AX17" s="346">
        <v>5</v>
      </c>
      <c r="AY17" s="326" t="s">
        <v>1</v>
      </c>
      <c r="AZ17" s="334">
        <v>100</v>
      </c>
      <c r="BA17" s="333" t="s">
        <v>1</v>
      </c>
      <c r="BB17" s="343">
        <v>1</v>
      </c>
      <c r="BC17" s="326" t="s">
        <v>1</v>
      </c>
      <c r="BD17" s="718">
        <v>6130</v>
      </c>
      <c r="BE17" s="326" t="s">
        <v>1</v>
      </c>
      <c r="BF17" s="347">
        <v>225</v>
      </c>
      <c r="BG17" s="326" t="s">
        <v>14</v>
      </c>
      <c r="BH17" s="332">
        <v>6360</v>
      </c>
      <c r="BI17" s="333" t="s">
        <v>3307</v>
      </c>
      <c r="BJ17" s="333">
        <v>60</v>
      </c>
      <c r="BK17" s="333" t="s">
        <v>3304</v>
      </c>
      <c r="BL17" s="343" t="s">
        <v>3308</v>
      </c>
      <c r="BN17" s="384" t="s">
        <v>3337</v>
      </c>
    </row>
    <row r="18" spans="1:66" ht="27">
      <c r="A18" s="704"/>
      <c r="B18" s="356"/>
      <c r="C18" s="330"/>
      <c r="D18" s="335" t="s">
        <v>3280</v>
      </c>
      <c r="F18" s="385">
        <v>50270</v>
      </c>
      <c r="G18" s="386"/>
      <c r="H18" s="327" t="s">
        <v>1</v>
      </c>
      <c r="I18" s="387">
        <v>480</v>
      </c>
      <c r="J18" s="388"/>
      <c r="K18" s="389" t="s">
        <v>3331</v>
      </c>
      <c r="M18" s="711"/>
      <c r="N18" s="330"/>
      <c r="O18" s="330"/>
      <c r="P18" s="335"/>
      <c r="Q18" s="326" t="s">
        <v>1</v>
      </c>
      <c r="R18" s="387">
        <v>7950</v>
      </c>
      <c r="S18" s="351">
        <v>70</v>
      </c>
      <c r="T18" s="351" t="s">
        <v>3279</v>
      </c>
      <c r="U18" s="326" t="s">
        <v>1</v>
      </c>
      <c r="V18" s="390">
        <v>55660</v>
      </c>
      <c r="W18" s="352" t="s">
        <v>1</v>
      </c>
      <c r="X18" s="352">
        <v>550</v>
      </c>
      <c r="Y18" s="353" t="s">
        <v>3304</v>
      </c>
      <c r="Z18" s="326" t="s">
        <v>1</v>
      </c>
      <c r="AA18" s="391">
        <v>47710</v>
      </c>
      <c r="AB18" s="352" t="s">
        <v>1</v>
      </c>
      <c r="AC18" s="352">
        <v>470</v>
      </c>
      <c r="AD18" s="353" t="s">
        <v>3304</v>
      </c>
      <c r="AF18" s="715"/>
      <c r="AG18" s="330"/>
      <c r="AH18" s="330"/>
      <c r="AI18" s="335"/>
      <c r="AK18" s="357"/>
      <c r="AL18" s="349"/>
      <c r="AM18" s="349"/>
      <c r="AN18" s="349"/>
      <c r="AO18" s="350"/>
      <c r="AQ18" s="711"/>
      <c r="AR18" s="349"/>
      <c r="AS18" s="349"/>
      <c r="AT18" s="350"/>
      <c r="AV18" s="357" t="s">
        <v>3333</v>
      </c>
      <c r="AW18" s="358"/>
      <c r="AX18" s="359" t="s">
        <v>3334</v>
      </c>
      <c r="AZ18" s="360" t="s">
        <v>3333</v>
      </c>
      <c r="BA18" s="349"/>
      <c r="BB18" s="350" t="s">
        <v>3334</v>
      </c>
      <c r="BD18" s="719"/>
      <c r="BF18" s="337" t="s">
        <v>3309</v>
      </c>
      <c r="BH18" s="357"/>
      <c r="BI18" s="349"/>
      <c r="BJ18" s="349"/>
      <c r="BK18" s="349"/>
      <c r="BL18" s="350"/>
      <c r="BN18" s="392">
        <v>0.91</v>
      </c>
    </row>
    <row r="19" spans="1:66" ht="54">
      <c r="A19" s="704"/>
      <c r="B19" s="342" t="s">
        <v>3286</v>
      </c>
      <c r="C19" s="333" t="s">
        <v>3277</v>
      </c>
      <c r="D19" s="343" t="s">
        <v>3278</v>
      </c>
      <c r="F19" s="377">
        <v>38650</v>
      </c>
      <c r="G19" s="378">
        <v>46600</v>
      </c>
      <c r="H19" s="327" t="s">
        <v>1</v>
      </c>
      <c r="I19" s="379">
        <v>360</v>
      </c>
      <c r="J19" s="380">
        <v>440</v>
      </c>
      <c r="K19" s="381" t="s">
        <v>3331</v>
      </c>
      <c r="L19" s="326" t="s">
        <v>1</v>
      </c>
      <c r="M19" s="710">
        <v>1280</v>
      </c>
      <c r="N19" s="333" t="s">
        <v>1</v>
      </c>
      <c r="O19" s="333">
        <v>10</v>
      </c>
      <c r="P19" s="343" t="s">
        <v>3279</v>
      </c>
      <c r="Q19" s="326" t="s">
        <v>1</v>
      </c>
      <c r="R19" s="382">
        <v>7950</v>
      </c>
      <c r="S19" s="344">
        <v>70</v>
      </c>
      <c r="T19" s="351" t="s">
        <v>3279</v>
      </c>
      <c r="V19" s="383"/>
      <c r="AA19" s="383" t="s">
        <v>0</v>
      </c>
      <c r="AE19" s="326" t="s">
        <v>1</v>
      </c>
      <c r="AF19" s="714" t="s">
        <v>3332</v>
      </c>
      <c r="AG19" s="330" t="s">
        <v>1</v>
      </c>
      <c r="AH19" s="330" t="s">
        <v>14</v>
      </c>
      <c r="AI19" s="335"/>
      <c r="AJ19" s="326" t="s">
        <v>1</v>
      </c>
      <c r="AK19" s="329">
        <v>5300</v>
      </c>
      <c r="AL19" s="330" t="s">
        <v>3305</v>
      </c>
      <c r="AM19" s="330" t="s">
        <v>1</v>
      </c>
      <c r="AN19" s="330">
        <v>50</v>
      </c>
      <c r="AO19" s="335" t="s">
        <v>3306</v>
      </c>
      <c r="AP19" s="326" t="s">
        <v>1</v>
      </c>
      <c r="AQ19" s="710">
        <v>860</v>
      </c>
      <c r="AR19" s="330" t="s">
        <v>1</v>
      </c>
      <c r="AS19" s="330">
        <v>8</v>
      </c>
      <c r="AT19" s="335" t="s">
        <v>3304</v>
      </c>
      <c r="AU19" s="326" t="s">
        <v>1</v>
      </c>
      <c r="AV19" s="329">
        <v>500</v>
      </c>
      <c r="AW19" s="354" t="s">
        <v>1</v>
      </c>
      <c r="AX19" s="355">
        <v>5</v>
      </c>
      <c r="AY19" s="326" t="s">
        <v>1</v>
      </c>
      <c r="AZ19" s="331">
        <v>80</v>
      </c>
      <c r="BA19" s="330" t="s">
        <v>1</v>
      </c>
      <c r="BB19" s="335">
        <v>1</v>
      </c>
      <c r="BC19" s="326" t="s">
        <v>1</v>
      </c>
      <c r="BD19" s="718">
        <v>5220</v>
      </c>
      <c r="BE19" s="326" t="s">
        <v>1</v>
      </c>
      <c r="BF19" s="347">
        <v>225</v>
      </c>
      <c r="BG19" s="326" t="s">
        <v>14</v>
      </c>
      <c r="BH19" s="329">
        <v>5300</v>
      </c>
      <c r="BI19" s="330" t="s">
        <v>3307</v>
      </c>
      <c r="BJ19" s="330">
        <v>50</v>
      </c>
      <c r="BK19" s="330" t="s">
        <v>3304</v>
      </c>
      <c r="BL19" s="335" t="s">
        <v>3308</v>
      </c>
      <c r="BN19" s="384" t="s">
        <v>3337</v>
      </c>
    </row>
    <row r="20" spans="1:66" ht="27">
      <c r="A20" s="704"/>
      <c r="B20" s="348"/>
      <c r="C20" s="349"/>
      <c r="D20" s="350" t="s">
        <v>3280</v>
      </c>
      <c r="F20" s="385">
        <v>46600</v>
      </c>
      <c r="G20" s="386"/>
      <c r="H20" s="327" t="s">
        <v>1</v>
      </c>
      <c r="I20" s="387">
        <v>440</v>
      </c>
      <c r="J20" s="388"/>
      <c r="K20" s="389" t="s">
        <v>3331</v>
      </c>
      <c r="M20" s="711"/>
      <c r="N20" s="349"/>
      <c r="O20" s="349"/>
      <c r="P20" s="350"/>
      <c r="Q20" s="326" t="s">
        <v>1</v>
      </c>
      <c r="R20" s="387">
        <v>7950</v>
      </c>
      <c r="S20" s="351">
        <v>70</v>
      </c>
      <c r="T20" s="351" t="s">
        <v>3279</v>
      </c>
      <c r="U20" s="326" t="s">
        <v>1</v>
      </c>
      <c r="V20" s="390">
        <v>55660</v>
      </c>
      <c r="W20" s="352" t="s">
        <v>1</v>
      </c>
      <c r="X20" s="352">
        <v>550</v>
      </c>
      <c r="Y20" s="353" t="s">
        <v>3304</v>
      </c>
      <c r="Z20" s="326" t="s">
        <v>1</v>
      </c>
      <c r="AA20" s="391">
        <v>47710</v>
      </c>
      <c r="AB20" s="352" t="s">
        <v>1</v>
      </c>
      <c r="AC20" s="352">
        <v>470</v>
      </c>
      <c r="AD20" s="353" t="s">
        <v>3304</v>
      </c>
      <c r="AF20" s="715"/>
      <c r="AG20" s="330"/>
      <c r="AH20" s="330"/>
      <c r="AI20" s="335"/>
      <c r="AK20" s="329"/>
      <c r="AL20" s="330"/>
      <c r="AM20" s="330"/>
      <c r="AN20" s="330"/>
      <c r="AO20" s="335"/>
      <c r="AQ20" s="711"/>
      <c r="AR20" s="330"/>
      <c r="AS20" s="330"/>
      <c r="AT20" s="335"/>
      <c r="AV20" s="329" t="s">
        <v>3333</v>
      </c>
      <c r="AW20" s="354"/>
      <c r="AX20" s="355" t="s">
        <v>3334</v>
      </c>
      <c r="AZ20" s="331" t="s">
        <v>3333</v>
      </c>
      <c r="BA20" s="330"/>
      <c r="BB20" s="335" t="s">
        <v>3334</v>
      </c>
      <c r="BD20" s="719"/>
      <c r="BF20" s="337" t="s">
        <v>3309</v>
      </c>
      <c r="BH20" s="329"/>
      <c r="BI20" s="330"/>
      <c r="BJ20" s="330"/>
      <c r="BK20" s="330"/>
      <c r="BL20" s="335"/>
      <c r="BN20" s="392">
        <v>0.87</v>
      </c>
    </row>
    <row r="21" spans="1:66" ht="54">
      <c r="A21" s="704"/>
      <c r="B21" s="356" t="s">
        <v>3287</v>
      </c>
      <c r="C21" s="330" t="s">
        <v>3277</v>
      </c>
      <c r="D21" s="335" t="s">
        <v>3278</v>
      </c>
      <c r="F21" s="377">
        <v>36020</v>
      </c>
      <c r="G21" s="378">
        <v>43970</v>
      </c>
      <c r="H21" s="327" t="s">
        <v>1</v>
      </c>
      <c r="I21" s="379">
        <v>340</v>
      </c>
      <c r="J21" s="380">
        <v>420</v>
      </c>
      <c r="K21" s="381" t="s">
        <v>3331</v>
      </c>
      <c r="L21" s="326" t="s">
        <v>1</v>
      </c>
      <c r="M21" s="710">
        <v>1090</v>
      </c>
      <c r="N21" s="330" t="s">
        <v>1</v>
      </c>
      <c r="O21" s="330">
        <v>10</v>
      </c>
      <c r="P21" s="335" t="s">
        <v>3279</v>
      </c>
      <c r="Q21" s="326" t="s">
        <v>1</v>
      </c>
      <c r="R21" s="382">
        <v>7950</v>
      </c>
      <c r="S21" s="344">
        <v>70</v>
      </c>
      <c r="T21" s="351" t="s">
        <v>3279</v>
      </c>
      <c r="V21" s="383"/>
      <c r="AA21" s="383" t="s">
        <v>0</v>
      </c>
      <c r="AE21" s="326" t="s">
        <v>1</v>
      </c>
      <c r="AF21" s="714" t="s">
        <v>3332</v>
      </c>
      <c r="AG21" s="330" t="s">
        <v>1</v>
      </c>
      <c r="AH21" s="330" t="s">
        <v>14</v>
      </c>
      <c r="AI21" s="335"/>
      <c r="AJ21" s="326" t="s">
        <v>1</v>
      </c>
      <c r="AK21" s="332">
        <v>4540</v>
      </c>
      <c r="AL21" s="333" t="s">
        <v>3305</v>
      </c>
      <c r="AM21" s="333" t="s">
        <v>1</v>
      </c>
      <c r="AN21" s="333">
        <v>40</v>
      </c>
      <c r="AO21" s="343" t="s">
        <v>3306</v>
      </c>
      <c r="AP21" s="326" t="s">
        <v>1</v>
      </c>
      <c r="AQ21" s="710">
        <v>740</v>
      </c>
      <c r="AR21" s="333" t="s">
        <v>1</v>
      </c>
      <c r="AS21" s="333">
        <v>7</v>
      </c>
      <c r="AT21" s="343" t="s">
        <v>3304</v>
      </c>
      <c r="AU21" s="326" t="s">
        <v>1</v>
      </c>
      <c r="AV21" s="332">
        <v>440</v>
      </c>
      <c r="AW21" s="345" t="s">
        <v>1</v>
      </c>
      <c r="AX21" s="346">
        <v>4</v>
      </c>
      <c r="AY21" s="326" t="s">
        <v>1</v>
      </c>
      <c r="AZ21" s="334">
        <v>80</v>
      </c>
      <c r="BA21" s="333" t="s">
        <v>1</v>
      </c>
      <c r="BB21" s="343">
        <v>1</v>
      </c>
      <c r="BC21" s="326" t="s">
        <v>1</v>
      </c>
      <c r="BD21" s="718">
        <v>4660</v>
      </c>
      <c r="BE21" s="326" t="s">
        <v>1</v>
      </c>
      <c r="BF21" s="347">
        <v>225</v>
      </c>
      <c r="BG21" s="326" t="s">
        <v>14</v>
      </c>
      <c r="BH21" s="332">
        <v>4540</v>
      </c>
      <c r="BI21" s="333" t="s">
        <v>3307</v>
      </c>
      <c r="BJ21" s="333">
        <v>40</v>
      </c>
      <c r="BK21" s="333" t="s">
        <v>3304</v>
      </c>
      <c r="BL21" s="343" t="s">
        <v>3308</v>
      </c>
      <c r="BN21" s="384" t="s">
        <v>3337</v>
      </c>
    </row>
    <row r="22" spans="1:66" ht="27">
      <c r="A22" s="704"/>
      <c r="B22" s="356"/>
      <c r="C22" s="330"/>
      <c r="D22" s="335" t="s">
        <v>3280</v>
      </c>
      <c r="F22" s="385">
        <v>43970</v>
      </c>
      <c r="G22" s="386"/>
      <c r="H22" s="327" t="s">
        <v>1</v>
      </c>
      <c r="I22" s="387">
        <v>420</v>
      </c>
      <c r="J22" s="388"/>
      <c r="K22" s="389" t="s">
        <v>3331</v>
      </c>
      <c r="M22" s="711"/>
      <c r="N22" s="330"/>
      <c r="O22" s="330"/>
      <c r="P22" s="335"/>
      <c r="Q22" s="326" t="s">
        <v>1</v>
      </c>
      <c r="R22" s="387">
        <v>7950</v>
      </c>
      <c r="S22" s="351">
        <v>70</v>
      </c>
      <c r="T22" s="351" t="s">
        <v>3279</v>
      </c>
      <c r="U22" s="326" t="s">
        <v>1</v>
      </c>
      <c r="V22" s="390">
        <v>55660</v>
      </c>
      <c r="W22" s="352" t="s">
        <v>1</v>
      </c>
      <c r="X22" s="352">
        <v>550</v>
      </c>
      <c r="Y22" s="353" t="s">
        <v>3304</v>
      </c>
      <c r="Z22" s="326" t="s">
        <v>1</v>
      </c>
      <c r="AA22" s="391">
        <v>47710</v>
      </c>
      <c r="AB22" s="352" t="s">
        <v>1</v>
      </c>
      <c r="AC22" s="352">
        <v>470</v>
      </c>
      <c r="AD22" s="353" t="s">
        <v>3304</v>
      </c>
      <c r="AF22" s="715"/>
      <c r="AG22" s="330"/>
      <c r="AH22" s="330"/>
      <c r="AI22" s="335"/>
      <c r="AK22" s="357"/>
      <c r="AL22" s="349"/>
      <c r="AM22" s="349"/>
      <c r="AN22" s="349"/>
      <c r="AO22" s="350"/>
      <c r="AQ22" s="711"/>
      <c r="AR22" s="349"/>
      <c r="AS22" s="349"/>
      <c r="AT22" s="350"/>
      <c r="AV22" s="357" t="s">
        <v>3333</v>
      </c>
      <c r="AW22" s="358"/>
      <c r="AX22" s="359" t="s">
        <v>3334</v>
      </c>
      <c r="AZ22" s="360" t="s">
        <v>3333</v>
      </c>
      <c r="BA22" s="349"/>
      <c r="BB22" s="350" t="s">
        <v>3334</v>
      </c>
      <c r="BD22" s="719"/>
      <c r="BF22" s="337" t="s">
        <v>3309</v>
      </c>
      <c r="BH22" s="357"/>
      <c r="BI22" s="349"/>
      <c r="BJ22" s="349"/>
      <c r="BK22" s="349"/>
      <c r="BL22" s="350"/>
      <c r="BN22" s="392">
        <v>0.9</v>
      </c>
    </row>
    <row r="23" spans="1:66" ht="54">
      <c r="A23" s="704"/>
      <c r="B23" s="342" t="s">
        <v>3288</v>
      </c>
      <c r="C23" s="333" t="s">
        <v>3277</v>
      </c>
      <c r="D23" s="343" t="s">
        <v>3278</v>
      </c>
      <c r="F23" s="377">
        <v>34080</v>
      </c>
      <c r="G23" s="378">
        <v>42030</v>
      </c>
      <c r="H23" s="327" t="s">
        <v>1</v>
      </c>
      <c r="I23" s="379">
        <v>320</v>
      </c>
      <c r="J23" s="380">
        <v>400</v>
      </c>
      <c r="K23" s="381" t="s">
        <v>3331</v>
      </c>
      <c r="L23" s="326" t="s">
        <v>1</v>
      </c>
      <c r="M23" s="710">
        <v>960</v>
      </c>
      <c r="N23" s="333" t="s">
        <v>1</v>
      </c>
      <c r="O23" s="333">
        <v>9</v>
      </c>
      <c r="P23" s="343" t="s">
        <v>3279</v>
      </c>
      <c r="Q23" s="326" t="s">
        <v>1</v>
      </c>
      <c r="R23" s="382">
        <v>7950</v>
      </c>
      <c r="S23" s="344">
        <v>70</v>
      </c>
      <c r="T23" s="351" t="s">
        <v>3279</v>
      </c>
      <c r="V23" s="383"/>
      <c r="AA23" s="383" t="s">
        <v>0</v>
      </c>
      <c r="AE23" s="326" t="s">
        <v>1</v>
      </c>
      <c r="AF23" s="714" t="s">
        <v>3332</v>
      </c>
      <c r="AG23" s="330" t="s">
        <v>1</v>
      </c>
      <c r="AH23" s="330" t="s">
        <v>14</v>
      </c>
      <c r="AI23" s="335"/>
      <c r="AJ23" s="326" t="s">
        <v>1</v>
      </c>
      <c r="AK23" s="329">
        <v>3970</v>
      </c>
      <c r="AL23" s="330" t="s">
        <v>3305</v>
      </c>
      <c r="AM23" s="330" t="s">
        <v>1</v>
      </c>
      <c r="AN23" s="330">
        <v>30</v>
      </c>
      <c r="AO23" s="335" t="s">
        <v>3306</v>
      </c>
      <c r="AP23" s="326" t="s">
        <v>1</v>
      </c>
      <c r="AQ23" s="710">
        <v>650</v>
      </c>
      <c r="AR23" s="330" t="s">
        <v>1</v>
      </c>
      <c r="AS23" s="330">
        <v>6</v>
      </c>
      <c r="AT23" s="335" t="s">
        <v>3304</v>
      </c>
      <c r="AU23" s="326" t="s">
        <v>1</v>
      </c>
      <c r="AV23" s="329">
        <v>410</v>
      </c>
      <c r="AW23" s="354" t="s">
        <v>1</v>
      </c>
      <c r="AX23" s="355">
        <v>4</v>
      </c>
      <c r="AY23" s="326" t="s">
        <v>1</v>
      </c>
      <c r="AZ23" s="331">
        <v>70</v>
      </c>
      <c r="BA23" s="330" t="s">
        <v>1</v>
      </c>
      <c r="BB23" s="335">
        <v>1</v>
      </c>
      <c r="BC23" s="326" t="s">
        <v>1</v>
      </c>
      <c r="BD23" s="718">
        <v>4250</v>
      </c>
      <c r="BE23" s="326" t="s">
        <v>1</v>
      </c>
      <c r="BF23" s="347">
        <v>225</v>
      </c>
      <c r="BG23" s="326" t="s">
        <v>14</v>
      </c>
      <c r="BH23" s="329">
        <v>3970</v>
      </c>
      <c r="BI23" s="330" t="s">
        <v>3307</v>
      </c>
      <c r="BJ23" s="330">
        <v>40</v>
      </c>
      <c r="BK23" s="330" t="s">
        <v>3304</v>
      </c>
      <c r="BL23" s="335" t="s">
        <v>3308</v>
      </c>
      <c r="BN23" s="384" t="s">
        <v>3337</v>
      </c>
    </row>
    <row r="24" spans="1:66" ht="27">
      <c r="A24" s="704"/>
      <c r="B24" s="348"/>
      <c r="C24" s="349"/>
      <c r="D24" s="350" t="s">
        <v>3280</v>
      </c>
      <c r="F24" s="385">
        <v>42030</v>
      </c>
      <c r="G24" s="386"/>
      <c r="H24" s="327" t="s">
        <v>1</v>
      </c>
      <c r="I24" s="387">
        <v>400</v>
      </c>
      <c r="J24" s="388"/>
      <c r="K24" s="389" t="s">
        <v>3331</v>
      </c>
      <c r="M24" s="711"/>
      <c r="N24" s="349"/>
      <c r="O24" s="349"/>
      <c r="P24" s="350"/>
      <c r="Q24" s="326" t="s">
        <v>1</v>
      </c>
      <c r="R24" s="387">
        <v>7950</v>
      </c>
      <c r="S24" s="351">
        <v>70</v>
      </c>
      <c r="T24" s="351" t="s">
        <v>3279</v>
      </c>
      <c r="U24" s="326" t="s">
        <v>1</v>
      </c>
      <c r="V24" s="390">
        <v>55660</v>
      </c>
      <c r="W24" s="352" t="s">
        <v>1</v>
      </c>
      <c r="X24" s="352">
        <v>550</v>
      </c>
      <c r="Y24" s="353" t="s">
        <v>3304</v>
      </c>
      <c r="Z24" s="326" t="s">
        <v>1</v>
      </c>
      <c r="AA24" s="391">
        <v>47710</v>
      </c>
      <c r="AB24" s="352" t="s">
        <v>1</v>
      </c>
      <c r="AC24" s="352">
        <v>470</v>
      </c>
      <c r="AD24" s="353" t="s">
        <v>3304</v>
      </c>
      <c r="AF24" s="715"/>
      <c r="AG24" s="349"/>
      <c r="AH24" s="349"/>
      <c r="AI24" s="350"/>
      <c r="AK24" s="329"/>
      <c r="AL24" s="330"/>
      <c r="AM24" s="330"/>
      <c r="AN24" s="330"/>
      <c r="AO24" s="335"/>
      <c r="AQ24" s="711"/>
      <c r="AR24" s="330"/>
      <c r="AS24" s="330"/>
      <c r="AT24" s="335"/>
      <c r="AV24" s="329" t="s">
        <v>3333</v>
      </c>
      <c r="AW24" s="354"/>
      <c r="AX24" s="355" t="s">
        <v>3334</v>
      </c>
      <c r="AZ24" s="331" t="s">
        <v>3333</v>
      </c>
      <c r="BA24" s="330"/>
      <c r="BB24" s="335" t="s">
        <v>3334</v>
      </c>
      <c r="BD24" s="719"/>
      <c r="BF24" s="337" t="s">
        <v>3309</v>
      </c>
      <c r="BH24" s="329"/>
      <c r="BI24" s="330"/>
      <c r="BJ24" s="330"/>
      <c r="BK24" s="330"/>
      <c r="BL24" s="335"/>
      <c r="BN24" s="392">
        <v>0.92</v>
      </c>
    </row>
    <row r="25" spans="1:66" ht="54">
      <c r="A25" s="704"/>
      <c r="B25" s="356" t="s">
        <v>3289</v>
      </c>
      <c r="C25" s="330" t="s">
        <v>3277</v>
      </c>
      <c r="D25" s="335" t="s">
        <v>3278</v>
      </c>
      <c r="F25" s="377">
        <v>32540</v>
      </c>
      <c r="G25" s="378">
        <v>40490</v>
      </c>
      <c r="H25" s="327" t="s">
        <v>1</v>
      </c>
      <c r="I25" s="379">
        <v>300</v>
      </c>
      <c r="J25" s="380">
        <v>380</v>
      </c>
      <c r="K25" s="381" t="s">
        <v>3331</v>
      </c>
      <c r="L25" s="326" t="s">
        <v>1</v>
      </c>
      <c r="M25" s="710">
        <v>850</v>
      </c>
      <c r="N25" s="330" t="s">
        <v>1</v>
      </c>
      <c r="O25" s="330">
        <v>8</v>
      </c>
      <c r="P25" s="335" t="s">
        <v>3279</v>
      </c>
      <c r="Q25" s="326" t="s">
        <v>1</v>
      </c>
      <c r="R25" s="382">
        <v>7950</v>
      </c>
      <c r="S25" s="344">
        <v>70</v>
      </c>
      <c r="T25" s="351" t="s">
        <v>3279</v>
      </c>
      <c r="V25" s="383"/>
      <c r="AA25" s="383" t="s">
        <v>0</v>
      </c>
      <c r="AE25" s="326" t="s">
        <v>1</v>
      </c>
      <c r="AF25" s="712">
        <v>640</v>
      </c>
      <c r="AG25" s="330" t="s">
        <v>1</v>
      </c>
      <c r="AH25" s="330">
        <v>6</v>
      </c>
      <c r="AI25" s="335" t="s">
        <v>3304</v>
      </c>
      <c r="AJ25" s="326" t="s">
        <v>1</v>
      </c>
      <c r="AK25" s="332">
        <v>3530</v>
      </c>
      <c r="AL25" s="333" t="s">
        <v>3305</v>
      </c>
      <c r="AM25" s="333" t="s">
        <v>1</v>
      </c>
      <c r="AN25" s="333">
        <v>30</v>
      </c>
      <c r="AO25" s="343" t="s">
        <v>3306</v>
      </c>
      <c r="AP25" s="326" t="s">
        <v>1</v>
      </c>
      <c r="AQ25" s="710">
        <v>570</v>
      </c>
      <c r="AR25" s="333" t="s">
        <v>1</v>
      </c>
      <c r="AS25" s="333">
        <v>5</v>
      </c>
      <c r="AT25" s="343" t="s">
        <v>3304</v>
      </c>
      <c r="AU25" s="326" t="s">
        <v>1</v>
      </c>
      <c r="AV25" s="332">
        <v>370</v>
      </c>
      <c r="AW25" s="345" t="s">
        <v>1</v>
      </c>
      <c r="AX25" s="346">
        <v>3</v>
      </c>
      <c r="AY25" s="326" t="s">
        <v>1</v>
      </c>
      <c r="AZ25" s="334">
        <v>60</v>
      </c>
      <c r="BA25" s="333" t="s">
        <v>1</v>
      </c>
      <c r="BB25" s="343">
        <v>1</v>
      </c>
      <c r="BC25" s="326" t="s">
        <v>1</v>
      </c>
      <c r="BD25" s="718">
        <v>3920</v>
      </c>
      <c r="BE25" s="326" t="s">
        <v>1</v>
      </c>
      <c r="BF25" s="347">
        <v>225</v>
      </c>
      <c r="BG25" s="326" t="s">
        <v>14</v>
      </c>
      <c r="BH25" s="332">
        <v>3530</v>
      </c>
      <c r="BI25" s="333" t="s">
        <v>3307</v>
      </c>
      <c r="BJ25" s="333">
        <v>30</v>
      </c>
      <c r="BK25" s="333" t="s">
        <v>3304</v>
      </c>
      <c r="BL25" s="343" t="s">
        <v>3308</v>
      </c>
      <c r="BN25" s="384" t="s">
        <v>3337</v>
      </c>
    </row>
    <row r="26" spans="1:66" ht="27">
      <c r="A26" s="704"/>
      <c r="B26" s="356"/>
      <c r="C26" s="330"/>
      <c r="D26" s="335" t="s">
        <v>3280</v>
      </c>
      <c r="F26" s="385">
        <v>40490</v>
      </c>
      <c r="G26" s="386"/>
      <c r="H26" s="327" t="s">
        <v>1</v>
      </c>
      <c r="I26" s="387">
        <v>380</v>
      </c>
      <c r="J26" s="388"/>
      <c r="K26" s="389" t="s">
        <v>3331</v>
      </c>
      <c r="M26" s="711"/>
      <c r="N26" s="349"/>
      <c r="O26" s="349"/>
      <c r="P26" s="350"/>
      <c r="Q26" s="326" t="s">
        <v>1</v>
      </c>
      <c r="R26" s="387">
        <v>7950</v>
      </c>
      <c r="S26" s="351">
        <v>70</v>
      </c>
      <c r="T26" s="351" t="s">
        <v>3279</v>
      </c>
      <c r="U26" s="326" t="s">
        <v>1</v>
      </c>
      <c r="V26" s="390">
        <v>55660</v>
      </c>
      <c r="W26" s="352" t="s">
        <v>1</v>
      </c>
      <c r="X26" s="352">
        <v>550</v>
      </c>
      <c r="Y26" s="353" t="s">
        <v>3304</v>
      </c>
      <c r="Z26" s="326" t="s">
        <v>1</v>
      </c>
      <c r="AA26" s="391">
        <v>47710</v>
      </c>
      <c r="AB26" s="352" t="s">
        <v>1</v>
      </c>
      <c r="AC26" s="352">
        <v>470</v>
      </c>
      <c r="AD26" s="353" t="s">
        <v>3304</v>
      </c>
      <c r="AF26" s="713"/>
      <c r="AG26" s="330"/>
      <c r="AH26" s="330"/>
      <c r="AI26" s="335"/>
      <c r="AK26" s="357"/>
      <c r="AL26" s="349"/>
      <c r="AM26" s="349"/>
      <c r="AN26" s="349"/>
      <c r="AO26" s="350"/>
      <c r="AQ26" s="711"/>
      <c r="AR26" s="349"/>
      <c r="AS26" s="349"/>
      <c r="AT26" s="350"/>
      <c r="AV26" s="357" t="s">
        <v>3333</v>
      </c>
      <c r="AW26" s="358"/>
      <c r="AX26" s="359" t="s">
        <v>3334</v>
      </c>
      <c r="AZ26" s="331" t="s">
        <v>3333</v>
      </c>
      <c r="BA26" s="330"/>
      <c r="BB26" s="335" t="s">
        <v>3334</v>
      </c>
      <c r="BD26" s="719"/>
      <c r="BF26" s="337" t="s">
        <v>3309</v>
      </c>
      <c r="BH26" s="357"/>
      <c r="BI26" s="349"/>
      <c r="BJ26" s="349"/>
      <c r="BK26" s="349"/>
      <c r="BL26" s="350"/>
      <c r="BN26" s="392">
        <v>0.94</v>
      </c>
    </row>
    <row r="27" spans="1:66" ht="54">
      <c r="A27" s="704"/>
      <c r="B27" s="342" t="s">
        <v>3290</v>
      </c>
      <c r="C27" s="333" t="s">
        <v>3277</v>
      </c>
      <c r="D27" s="343" t="s">
        <v>3278</v>
      </c>
      <c r="F27" s="377">
        <v>31340</v>
      </c>
      <c r="G27" s="378">
        <v>39290</v>
      </c>
      <c r="H27" s="327" t="s">
        <v>1</v>
      </c>
      <c r="I27" s="379">
        <v>290</v>
      </c>
      <c r="J27" s="380">
        <v>370</v>
      </c>
      <c r="K27" s="381" t="s">
        <v>3331</v>
      </c>
      <c r="L27" s="326" t="s">
        <v>1</v>
      </c>
      <c r="M27" s="710">
        <v>760</v>
      </c>
      <c r="N27" s="330" t="s">
        <v>1</v>
      </c>
      <c r="O27" s="330">
        <v>7</v>
      </c>
      <c r="P27" s="335" t="s">
        <v>3279</v>
      </c>
      <c r="Q27" s="326" t="s">
        <v>1</v>
      </c>
      <c r="R27" s="382">
        <v>7950</v>
      </c>
      <c r="S27" s="344">
        <v>70</v>
      </c>
      <c r="T27" s="351" t="s">
        <v>3279</v>
      </c>
      <c r="V27" s="383"/>
      <c r="AA27" s="383" t="s">
        <v>0</v>
      </c>
      <c r="AE27" s="326" t="s">
        <v>1</v>
      </c>
      <c r="AF27" s="712">
        <v>570</v>
      </c>
      <c r="AG27" s="333" t="s">
        <v>1</v>
      </c>
      <c r="AH27" s="333">
        <v>5</v>
      </c>
      <c r="AI27" s="343" t="s">
        <v>3304</v>
      </c>
      <c r="AJ27" s="326" t="s">
        <v>1</v>
      </c>
      <c r="AK27" s="329">
        <v>3180</v>
      </c>
      <c r="AL27" s="330" t="s">
        <v>3305</v>
      </c>
      <c r="AM27" s="330" t="s">
        <v>1</v>
      </c>
      <c r="AN27" s="330">
        <v>30</v>
      </c>
      <c r="AO27" s="335" t="s">
        <v>3306</v>
      </c>
      <c r="AP27" s="326" t="s">
        <v>1</v>
      </c>
      <c r="AQ27" s="710">
        <v>520</v>
      </c>
      <c r="AR27" s="330" t="s">
        <v>1</v>
      </c>
      <c r="AS27" s="330">
        <v>5</v>
      </c>
      <c r="AT27" s="335" t="s">
        <v>3304</v>
      </c>
      <c r="AU27" s="326" t="s">
        <v>1</v>
      </c>
      <c r="AV27" s="329">
        <v>350</v>
      </c>
      <c r="AW27" s="354" t="s">
        <v>1</v>
      </c>
      <c r="AX27" s="355">
        <v>3</v>
      </c>
      <c r="AY27" s="326" t="s">
        <v>1</v>
      </c>
      <c r="AZ27" s="334">
        <v>60</v>
      </c>
      <c r="BA27" s="333" t="s">
        <v>1</v>
      </c>
      <c r="BB27" s="343">
        <v>1</v>
      </c>
      <c r="BC27" s="326" t="s">
        <v>1</v>
      </c>
      <c r="BD27" s="718">
        <v>3660</v>
      </c>
      <c r="BE27" s="326" t="s">
        <v>1</v>
      </c>
      <c r="BF27" s="347">
        <v>225</v>
      </c>
      <c r="BG27" s="326" t="s">
        <v>14</v>
      </c>
      <c r="BH27" s="329">
        <v>3180</v>
      </c>
      <c r="BI27" s="330" t="s">
        <v>3307</v>
      </c>
      <c r="BJ27" s="330">
        <v>30</v>
      </c>
      <c r="BK27" s="330" t="s">
        <v>3304</v>
      </c>
      <c r="BL27" s="335" t="s">
        <v>3308</v>
      </c>
      <c r="BN27" s="384" t="s">
        <v>3337</v>
      </c>
    </row>
    <row r="28" spans="1:66" ht="27">
      <c r="A28" s="704"/>
      <c r="B28" s="348"/>
      <c r="C28" s="349"/>
      <c r="D28" s="350" t="s">
        <v>3280</v>
      </c>
      <c r="F28" s="385">
        <v>39290</v>
      </c>
      <c r="G28" s="386"/>
      <c r="H28" s="327" t="s">
        <v>1</v>
      </c>
      <c r="I28" s="387">
        <v>370</v>
      </c>
      <c r="J28" s="388"/>
      <c r="K28" s="389" t="s">
        <v>3331</v>
      </c>
      <c r="M28" s="711"/>
      <c r="N28" s="330"/>
      <c r="O28" s="330"/>
      <c r="P28" s="335"/>
      <c r="Q28" s="326" t="s">
        <v>1</v>
      </c>
      <c r="R28" s="387">
        <v>7950</v>
      </c>
      <c r="S28" s="351">
        <v>70</v>
      </c>
      <c r="T28" s="351" t="s">
        <v>3279</v>
      </c>
      <c r="U28" s="326" t="s">
        <v>1</v>
      </c>
      <c r="V28" s="390">
        <v>55660</v>
      </c>
      <c r="W28" s="352" t="s">
        <v>1</v>
      </c>
      <c r="X28" s="352">
        <v>550</v>
      </c>
      <c r="Y28" s="353" t="s">
        <v>3304</v>
      </c>
      <c r="Z28" s="326" t="s">
        <v>1</v>
      </c>
      <c r="AA28" s="391">
        <v>47710</v>
      </c>
      <c r="AB28" s="352" t="s">
        <v>1</v>
      </c>
      <c r="AC28" s="352">
        <v>470</v>
      </c>
      <c r="AD28" s="353" t="s">
        <v>3304</v>
      </c>
      <c r="AF28" s="713"/>
      <c r="AG28" s="349"/>
      <c r="AH28" s="349"/>
      <c r="AI28" s="350"/>
      <c r="AK28" s="329"/>
      <c r="AL28" s="330"/>
      <c r="AM28" s="330"/>
      <c r="AN28" s="330"/>
      <c r="AO28" s="335"/>
      <c r="AQ28" s="711"/>
      <c r="AR28" s="330"/>
      <c r="AS28" s="330"/>
      <c r="AT28" s="335"/>
      <c r="AV28" s="329" t="s">
        <v>3333</v>
      </c>
      <c r="AW28" s="354"/>
      <c r="AX28" s="355" t="s">
        <v>3334</v>
      </c>
      <c r="AZ28" s="360" t="s">
        <v>3333</v>
      </c>
      <c r="BA28" s="349"/>
      <c r="BB28" s="350" t="s">
        <v>3334</v>
      </c>
      <c r="BD28" s="719"/>
      <c r="BF28" s="337" t="s">
        <v>3309</v>
      </c>
      <c r="BH28" s="329"/>
      <c r="BI28" s="330"/>
      <c r="BJ28" s="330"/>
      <c r="BK28" s="330"/>
      <c r="BL28" s="335"/>
      <c r="BN28" s="392">
        <v>0.98</v>
      </c>
    </row>
    <row r="29" spans="1:66" ht="54">
      <c r="A29" s="704"/>
      <c r="B29" s="356" t="s">
        <v>3291</v>
      </c>
      <c r="C29" s="330" t="s">
        <v>3277</v>
      </c>
      <c r="D29" s="335" t="s">
        <v>3278</v>
      </c>
      <c r="F29" s="377">
        <v>29510</v>
      </c>
      <c r="G29" s="378">
        <v>37460</v>
      </c>
      <c r="H29" s="327" t="s">
        <v>1</v>
      </c>
      <c r="I29" s="379">
        <v>270</v>
      </c>
      <c r="J29" s="380">
        <v>350</v>
      </c>
      <c r="K29" s="381" t="s">
        <v>3331</v>
      </c>
      <c r="L29" s="326" t="s">
        <v>1</v>
      </c>
      <c r="M29" s="710">
        <v>640</v>
      </c>
      <c r="N29" s="333" t="s">
        <v>1</v>
      </c>
      <c r="O29" s="333">
        <v>6</v>
      </c>
      <c r="P29" s="343" t="s">
        <v>3279</v>
      </c>
      <c r="Q29" s="326" t="s">
        <v>1</v>
      </c>
      <c r="R29" s="382">
        <v>7950</v>
      </c>
      <c r="S29" s="344">
        <v>70</v>
      </c>
      <c r="T29" s="351" t="s">
        <v>3279</v>
      </c>
      <c r="V29" s="383"/>
      <c r="AA29" s="383" t="s">
        <v>0</v>
      </c>
      <c r="AE29" s="326" t="s">
        <v>1</v>
      </c>
      <c r="AF29" s="712">
        <v>480</v>
      </c>
      <c r="AG29" s="330" t="s">
        <v>1</v>
      </c>
      <c r="AH29" s="330">
        <v>4</v>
      </c>
      <c r="AI29" s="335" t="s">
        <v>3304</v>
      </c>
      <c r="AJ29" s="326" t="s">
        <v>1</v>
      </c>
      <c r="AK29" s="332">
        <v>2650</v>
      </c>
      <c r="AL29" s="333" t="s">
        <v>3305</v>
      </c>
      <c r="AM29" s="333" t="s">
        <v>1</v>
      </c>
      <c r="AN29" s="333">
        <v>20</v>
      </c>
      <c r="AO29" s="343" t="s">
        <v>3306</v>
      </c>
      <c r="AP29" s="326" t="s">
        <v>1</v>
      </c>
      <c r="AQ29" s="710">
        <v>500</v>
      </c>
      <c r="AR29" s="333" t="s">
        <v>1</v>
      </c>
      <c r="AS29" s="333">
        <v>5</v>
      </c>
      <c r="AT29" s="343" t="s">
        <v>3304</v>
      </c>
      <c r="AU29" s="326" t="s">
        <v>1</v>
      </c>
      <c r="AV29" s="332">
        <v>300</v>
      </c>
      <c r="AW29" s="345" t="s">
        <v>1</v>
      </c>
      <c r="AX29" s="346">
        <v>3</v>
      </c>
      <c r="AY29" s="326" t="s">
        <v>1</v>
      </c>
      <c r="AZ29" s="331">
        <v>50</v>
      </c>
      <c r="BA29" s="330" t="s">
        <v>1</v>
      </c>
      <c r="BB29" s="335">
        <v>1</v>
      </c>
      <c r="BC29" s="326" t="s">
        <v>1</v>
      </c>
      <c r="BD29" s="718">
        <v>3160</v>
      </c>
      <c r="BE29" s="326" t="s">
        <v>1</v>
      </c>
      <c r="BF29" s="347">
        <v>225</v>
      </c>
      <c r="BG29" s="326" t="s">
        <v>14</v>
      </c>
      <c r="BH29" s="332">
        <v>2650</v>
      </c>
      <c r="BI29" s="333" t="s">
        <v>3307</v>
      </c>
      <c r="BJ29" s="333">
        <v>20</v>
      </c>
      <c r="BK29" s="333" t="s">
        <v>3304</v>
      </c>
      <c r="BL29" s="343" t="s">
        <v>3308</v>
      </c>
      <c r="BN29" s="384" t="s">
        <v>3337</v>
      </c>
    </row>
    <row r="30" spans="1:66" ht="27">
      <c r="A30" s="704"/>
      <c r="B30" s="356"/>
      <c r="C30" s="330"/>
      <c r="D30" s="335" t="s">
        <v>3280</v>
      </c>
      <c r="F30" s="385">
        <v>37460</v>
      </c>
      <c r="G30" s="386"/>
      <c r="H30" s="327" t="s">
        <v>1</v>
      </c>
      <c r="I30" s="387">
        <v>350</v>
      </c>
      <c r="J30" s="388"/>
      <c r="K30" s="389" t="s">
        <v>3331</v>
      </c>
      <c r="M30" s="711"/>
      <c r="N30" s="349"/>
      <c r="O30" s="349"/>
      <c r="P30" s="350"/>
      <c r="Q30" s="326" t="s">
        <v>1</v>
      </c>
      <c r="R30" s="387">
        <v>7950</v>
      </c>
      <c r="S30" s="351">
        <v>70</v>
      </c>
      <c r="T30" s="351" t="s">
        <v>3279</v>
      </c>
      <c r="U30" s="326" t="s">
        <v>1</v>
      </c>
      <c r="V30" s="390">
        <v>55660</v>
      </c>
      <c r="W30" s="352" t="s">
        <v>1</v>
      </c>
      <c r="X30" s="352">
        <v>550</v>
      </c>
      <c r="Y30" s="353" t="s">
        <v>3304</v>
      </c>
      <c r="Z30" s="326" t="s">
        <v>1</v>
      </c>
      <c r="AA30" s="391">
        <v>47710</v>
      </c>
      <c r="AB30" s="352" t="s">
        <v>1</v>
      </c>
      <c r="AC30" s="352">
        <v>470</v>
      </c>
      <c r="AD30" s="353" t="s">
        <v>3304</v>
      </c>
      <c r="AF30" s="713"/>
      <c r="AG30" s="330"/>
      <c r="AH30" s="330"/>
      <c r="AI30" s="335"/>
      <c r="AK30" s="357"/>
      <c r="AL30" s="349"/>
      <c r="AM30" s="349"/>
      <c r="AN30" s="349"/>
      <c r="AO30" s="350"/>
      <c r="AQ30" s="711"/>
      <c r="AR30" s="349"/>
      <c r="AS30" s="349"/>
      <c r="AT30" s="350"/>
      <c r="AV30" s="357" t="s">
        <v>3333</v>
      </c>
      <c r="AW30" s="358"/>
      <c r="AX30" s="359" t="s">
        <v>3334</v>
      </c>
      <c r="AZ30" s="360" t="s">
        <v>3333</v>
      </c>
      <c r="BA30" s="349"/>
      <c r="BB30" s="350" t="s">
        <v>3334</v>
      </c>
      <c r="BD30" s="719"/>
      <c r="BF30" s="337" t="s">
        <v>3309</v>
      </c>
      <c r="BH30" s="357"/>
      <c r="BI30" s="349"/>
      <c r="BJ30" s="349"/>
      <c r="BK30" s="349"/>
      <c r="BL30" s="350"/>
      <c r="BN30" s="392">
        <v>0.91</v>
      </c>
    </row>
    <row r="31" spans="1:66" ht="54">
      <c r="A31" s="704"/>
      <c r="B31" s="342" t="s">
        <v>3292</v>
      </c>
      <c r="C31" s="333" t="s">
        <v>3277</v>
      </c>
      <c r="D31" s="343" t="s">
        <v>3278</v>
      </c>
      <c r="F31" s="377">
        <v>28190</v>
      </c>
      <c r="G31" s="378">
        <v>36140</v>
      </c>
      <c r="H31" s="327" t="s">
        <v>1</v>
      </c>
      <c r="I31" s="379">
        <v>260</v>
      </c>
      <c r="J31" s="380">
        <v>340</v>
      </c>
      <c r="K31" s="381" t="s">
        <v>3331</v>
      </c>
      <c r="L31" s="326" t="s">
        <v>1</v>
      </c>
      <c r="M31" s="710">
        <v>540</v>
      </c>
      <c r="N31" s="330" t="s">
        <v>1</v>
      </c>
      <c r="O31" s="330">
        <v>5</v>
      </c>
      <c r="P31" s="335" t="s">
        <v>3279</v>
      </c>
      <c r="Q31" s="326" t="s">
        <v>1</v>
      </c>
      <c r="R31" s="382">
        <v>7950</v>
      </c>
      <c r="S31" s="344">
        <v>70</v>
      </c>
      <c r="T31" s="351" t="s">
        <v>3279</v>
      </c>
      <c r="V31" s="383"/>
      <c r="AA31" s="383" t="s">
        <v>0</v>
      </c>
      <c r="AE31" s="326" t="s">
        <v>1</v>
      </c>
      <c r="AF31" s="712">
        <v>410</v>
      </c>
      <c r="AG31" s="333" t="s">
        <v>1</v>
      </c>
      <c r="AH31" s="333">
        <v>4</v>
      </c>
      <c r="AI31" s="343" t="s">
        <v>3304</v>
      </c>
      <c r="AJ31" s="326" t="s">
        <v>1</v>
      </c>
      <c r="AK31" s="329">
        <v>2270</v>
      </c>
      <c r="AL31" s="330" t="s">
        <v>3305</v>
      </c>
      <c r="AM31" s="330" t="s">
        <v>1</v>
      </c>
      <c r="AN31" s="330">
        <v>20</v>
      </c>
      <c r="AO31" s="335" t="s">
        <v>3306</v>
      </c>
      <c r="AP31" s="326" t="s">
        <v>1</v>
      </c>
      <c r="AQ31" s="710">
        <v>500</v>
      </c>
      <c r="AR31" s="330" t="s">
        <v>1</v>
      </c>
      <c r="AS31" s="330">
        <v>5</v>
      </c>
      <c r="AT31" s="335" t="s">
        <v>3304</v>
      </c>
      <c r="AU31" s="326" t="s">
        <v>1</v>
      </c>
      <c r="AV31" s="329">
        <v>270</v>
      </c>
      <c r="AW31" s="354" t="s">
        <v>1</v>
      </c>
      <c r="AX31" s="355">
        <v>2</v>
      </c>
      <c r="AY31" s="326" t="s">
        <v>1</v>
      </c>
      <c r="AZ31" s="331">
        <v>40</v>
      </c>
      <c r="BA31" s="330" t="s">
        <v>1</v>
      </c>
      <c r="BB31" s="335">
        <v>1</v>
      </c>
      <c r="BC31" s="326" t="s">
        <v>1</v>
      </c>
      <c r="BD31" s="718">
        <v>2810</v>
      </c>
      <c r="BE31" s="326" t="s">
        <v>1</v>
      </c>
      <c r="BF31" s="347">
        <v>225</v>
      </c>
      <c r="BG31" s="326" t="s">
        <v>14</v>
      </c>
      <c r="BH31" s="329">
        <v>2270</v>
      </c>
      <c r="BI31" s="330" t="s">
        <v>3307</v>
      </c>
      <c r="BJ31" s="330">
        <v>20</v>
      </c>
      <c r="BK31" s="330" t="s">
        <v>3304</v>
      </c>
      <c r="BL31" s="335" t="s">
        <v>3308</v>
      </c>
      <c r="BN31" s="384" t="s">
        <v>3337</v>
      </c>
    </row>
    <row r="32" spans="1:66" ht="27">
      <c r="A32" s="704"/>
      <c r="B32" s="348"/>
      <c r="C32" s="349"/>
      <c r="D32" s="350" t="s">
        <v>3280</v>
      </c>
      <c r="F32" s="385">
        <v>36140</v>
      </c>
      <c r="G32" s="386"/>
      <c r="H32" s="327" t="s">
        <v>1</v>
      </c>
      <c r="I32" s="387">
        <v>340</v>
      </c>
      <c r="J32" s="388"/>
      <c r="K32" s="389" t="s">
        <v>3331</v>
      </c>
      <c r="M32" s="711"/>
      <c r="N32" s="330"/>
      <c r="O32" s="330"/>
      <c r="P32" s="335"/>
      <c r="Q32" s="326" t="s">
        <v>1</v>
      </c>
      <c r="R32" s="387">
        <v>7950</v>
      </c>
      <c r="S32" s="351">
        <v>70</v>
      </c>
      <c r="T32" s="351" t="s">
        <v>3279</v>
      </c>
      <c r="U32" s="326" t="s">
        <v>1</v>
      </c>
      <c r="V32" s="390">
        <v>55660</v>
      </c>
      <c r="W32" s="352" t="s">
        <v>1</v>
      </c>
      <c r="X32" s="352">
        <v>550</v>
      </c>
      <c r="Y32" s="353" t="s">
        <v>3304</v>
      </c>
      <c r="Z32" s="326" t="s">
        <v>1</v>
      </c>
      <c r="AA32" s="391">
        <v>47710</v>
      </c>
      <c r="AB32" s="352" t="s">
        <v>1</v>
      </c>
      <c r="AC32" s="352">
        <v>470</v>
      </c>
      <c r="AD32" s="353" t="s">
        <v>3304</v>
      </c>
      <c r="AF32" s="713"/>
      <c r="AG32" s="349"/>
      <c r="AH32" s="349"/>
      <c r="AI32" s="350"/>
      <c r="AK32" s="329"/>
      <c r="AL32" s="330"/>
      <c r="AM32" s="330"/>
      <c r="AN32" s="330"/>
      <c r="AO32" s="335"/>
      <c r="AQ32" s="711"/>
      <c r="AR32" s="330"/>
      <c r="AS32" s="330"/>
      <c r="AT32" s="335"/>
      <c r="AV32" s="329" t="s">
        <v>3333</v>
      </c>
      <c r="AW32" s="354"/>
      <c r="AX32" s="355" t="s">
        <v>3334</v>
      </c>
      <c r="AZ32" s="331" t="s">
        <v>3333</v>
      </c>
      <c r="BA32" s="330"/>
      <c r="BB32" s="335" t="s">
        <v>3334</v>
      </c>
      <c r="BD32" s="719"/>
      <c r="BF32" s="337" t="s">
        <v>3309</v>
      </c>
      <c r="BH32" s="329"/>
      <c r="BI32" s="330"/>
      <c r="BJ32" s="330"/>
      <c r="BK32" s="330"/>
      <c r="BL32" s="335"/>
      <c r="BN32" s="392">
        <v>0.94</v>
      </c>
    </row>
    <row r="33" spans="1:66" ht="54">
      <c r="A33" s="704"/>
      <c r="B33" s="356" t="s">
        <v>3293</v>
      </c>
      <c r="C33" s="330" t="s">
        <v>3277</v>
      </c>
      <c r="D33" s="335" t="s">
        <v>3278</v>
      </c>
      <c r="F33" s="377">
        <v>27210</v>
      </c>
      <c r="G33" s="378">
        <v>35160</v>
      </c>
      <c r="H33" s="327" t="s">
        <v>1</v>
      </c>
      <c r="I33" s="379">
        <v>250</v>
      </c>
      <c r="J33" s="380">
        <v>330</v>
      </c>
      <c r="K33" s="381" t="s">
        <v>3331</v>
      </c>
      <c r="L33" s="326" t="s">
        <v>1</v>
      </c>
      <c r="M33" s="710">
        <v>480</v>
      </c>
      <c r="N33" s="333" t="s">
        <v>1</v>
      </c>
      <c r="O33" s="333">
        <v>4</v>
      </c>
      <c r="P33" s="343" t="s">
        <v>3279</v>
      </c>
      <c r="Q33" s="326" t="s">
        <v>1</v>
      </c>
      <c r="R33" s="382">
        <v>7950</v>
      </c>
      <c r="S33" s="344">
        <v>70</v>
      </c>
      <c r="T33" s="351" t="s">
        <v>3279</v>
      </c>
      <c r="V33" s="383"/>
      <c r="AA33" s="383" t="s">
        <v>0</v>
      </c>
      <c r="AE33" s="326" t="s">
        <v>1</v>
      </c>
      <c r="AF33" s="712">
        <v>360</v>
      </c>
      <c r="AG33" s="330" t="s">
        <v>1</v>
      </c>
      <c r="AH33" s="330">
        <v>3</v>
      </c>
      <c r="AI33" s="335" t="s">
        <v>3304</v>
      </c>
      <c r="AJ33" s="326" t="s">
        <v>1</v>
      </c>
      <c r="AK33" s="332">
        <v>1980</v>
      </c>
      <c r="AL33" s="333" t="s">
        <v>3305</v>
      </c>
      <c r="AM33" s="333" t="s">
        <v>1</v>
      </c>
      <c r="AN33" s="333">
        <v>10</v>
      </c>
      <c r="AO33" s="343" t="s">
        <v>3306</v>
      </c>
      <c r="AP33" s="326" t="s">
        <v>1</v>
      </c>
      <c r="AQ33" s="710">
        <v>500</v>
      </c>
      <c r="AR33" s="333" t="s">
        <v>1</v>
      </c>
      <c r="AS33" s="333">
        <v>5</v>
      </c>
      <c r="AT33" s="343" t="s">
        <v>3304</v>
      </c>
      <c r="AU33" s="326" t="s">
        <v>1</v>
      </c>
      <c r="AV33" s="332">
        <v>250</v>
      </c>
      <c r="AW33" s="345" t="s">
        <v>1</v>
      </c>
      <c r="AX33" s="346">
        <v>2</v>
      </c>
      <c r="AY33" s="326" t="s">
        <v>1</v>
      </c>
      <c r="AZ33" s="334">
        <v>40</v>
      </c>
      <c r="BA33" s="333" t="s">
        <v>1</v>
      </c>
      <c r="BB33" s="343">
        <v>1</v>
      </c>
      <c r="BC33" s="326" t="s">
        <v>1</v>
      </c>
      <c r="BD33" s="718">
        <v>2540</v>
      </c>
      <c r="BE33" s="326" t="s">
        <v>1</v>
      </c>
      <c r="BF33" s="347">
        <v>225</v>
      </c>
      <c r="BG33" s="326" t="s">
        <v>14</v>
      </c>
      <c r="BH33" s="332">
        <v>1980</v>
      </c>
      <c r="BI33" s="333" t="s">
        <v>3307</v>
      </c>
      <c r="BJ33" s="333">
        <v>20</v>
      </c>
      <c r="BK33" s="333" t="s">
        <v>3304</v>
      </c>
      <c r="BL33" s="343" t="s">
        <v>3308</v>
      </c>
      <c r="BN33" s="384" t="s">
        <v>3337</v>
      </c>
    </row>
    <row r="34" spans="1:66" ht="27">
      <c r="A34" s="704"/>
      <c r="B34" s="356"/>
      <c r="C34" s="330"/>
      <c r="D34" s="335" t="s">
        <v>3280</v>
      </c>
      <c r="F34" s="385">
        <v>35160</v>
      </c>
      <c r="G34" s="386"/>
      <c r="H34" s="327" t="s">
        <v>1</v>
      </c>
      <c r="I34" s="387">
        <v>330</v>
      </c>
      <c r="J34" s="388"/>
      <c r="K34" s="389" t="s">
        <v>3331</v>
      </c>
      <c r="M34" s="711"/>
      <c r="N34" s="349"/>
      <c r="O34" s="349"/>
      <c r="P34" s="350"/>
      <c r="Q34" s="326" t="s">
        <v>1</v>
      </c>
      <c r="R34" s="387">
        <v>7950</v>
      </c>
      <c r="S34" s="351">
        <v>70</v>
      </c>
      <c r="T34" s="351" t="s">
        <v>3279</v>
      </c>
      <c r="U34" s="326" t="s">
        <v>1</v>
      </c>
      <c r="V34" s="390">
        <v>55660</v>
      </c>
      <c r="W34" s="352" t="s">
        <v>1</v>
      </c>
      <c r="X34" s="352">
        <v>550</v>
      </c>
      <c r="Y34" s="353" t="s">
        <v>3304</v>
      </c>
      <c r="Z34" s="326" t="s">
        <v>1</v>
      </c>
      <c r="AA34" s="391">
        <v>47710</v>
      </c>
      <c r="AB34" s="352" t="s">
        <v>1</v>
      </c>
      <c r="AC34" s="352">
        <v>470</v>
      </c>
      <c r="AD34" s="353" t="s">
        <v>3304</v>
      </c>
      <c r="AF34" s="713"/>
      <c r="AG34" s="330"/>
      <c r="AH34" s="330"/>
      <c r="AI34" s="335"/>
      <c r="AK34" s="357"/>
      <c r="AL34" s="349"/>
      <c r="AM34" s="349"/>
      <c r="AN34" s="349"/>
      <c r="AO34" s="350"/>
      <c r="AQ34" s="711"/>
      <c r="AR34" s="349"/>
      <c r="AS34" s="349"/>
      <c r="AT34" s="350"/>
      <c r="AV34" s="357" t="s">
        <v>3333</v>
      </c>
      <c r="AW34" s="358"/>
      <c r="AX34" s="359" t="s">
        <v>3334</v>
      </c>
      <c r="AZ34" s="360" t="s">
        <v>3333</v>
      </c>
      <c r="BA34" s="349"/>
      <c r="BB34" s="350" t="s">
        <v>3334</v>
      </c>
      <c r="BD34" s="719"/>
      <c r="BF34" s="337" t="s">
        <v>3309</v>
      </c>
      <c r="BH34" s="357"/>
      <c r="BI34" s="349"/>
      <c r="BJ34" s="349"/>
      <c r="BK34" s="349"/>
      <c r="BL34" s="350"/>
      <c r="BN34" s="392">
        <v>0.99</v>
      </c>
    </row>
    <row r="35" spans="1:66" ht="54">
      <c r="A35" s="704"/>
      <c r="B35" s="342" t="s">
        <v>3294</v>
      </c>
      <c r="C35" s="333" t="s">
        <v>3277</v>
      </c>
      <c r="D35" s="343" t="s">
        <v>3278</v>
      </c>
      <c r="F35" s="377">
        <v>26450</v>
      </c>
      <c r="G35" s="378">
        <v>34400</v>
      </c>
      <c r="H35" s="327" t="s">
        <v>1</v>
      </c>
      <c r="I35" s="379">
        <v>240</v>
      </c>
      <c r="J35" s="380">
        <v>320</v>
      </c>
      <c r="K35" s="381" t="s">
        <v>3331</v>
      </c>
      <c r="L35" s="326" t="s">
        <v>1</v>
      </c>
      <c r="M35" s="710">
        <v>420</v>
      </c>
      <c r="N35" s="330" t="s">
        <v>1</v>
      </c>
      <c r="O35" s="330">
        <v>4</v>
      </c>
      <c r="P35" s="335" t="s">
        <v>3279</v>
      </c>
      <c r="Q35" s="326" t="s">
        <v>1</v>
      </c>
      <c r="R35" s="382">
        <v>7950</v>
      </c>
      <c r="S35" s="344">
        <v>70</v>
      </c>
      <c r="T35" s="351" t="s">
        <v>3279</v>
      </c>
      <c r="V35" s="383"/>
      <c r="AA35" s="383" t="s">
        <v>0</v>
      </c>
      <c r="AE35" s="326" t="s">
        <v>1</v>
      </c>
      <c r="AF35" s="712">
        <v>320</v>
      </c>
      <c r="AG35" s="333" t="s">
        <v>1</v>
      </c>
      <c r="AH35" s="333">
        <v>3</v>
      </c>
      <c r="AI35" s="343" t="s">
        <v>3304</v>
      </c>
      <c r="AJ35" s="326" t="s">
        <v>1</v>
      </c>
      <c r="AK35" s="329">
        <v>1760</v>
      </c>
      <c r="AL35" s="330" t="s">
        <v>3305</v>
      </c>
      <c r="AM35" s="330" t="s">
        <v>1</v>
      </c>
      <c r="AN35" s="330">
        <v>10</v>
      </c>
      <c r="AO35" s="335" t="s">
        <v>3306</v>
      </c>
      <c r="AP35" s="326" t="s">
        <v>1</v>
      </c>
      <c r="AQ35" s="710">
        <v>500</v>
      </c>
      <c r="AR35" s="330" t="s">
        <v>1</v>
      </c>
      <c r="AS35" s="330">
        <v>5</v>
      </c>
      <c r="AT35" s="335" t="s">
        <v>3304</v>
      </c>
      <c r="AU35" s="326" t="s">
        <v>1</v>
      </c>
      <c r="AV35" s="329">
        <v>220</v>
      </c>
      <c r="AW35" s="354" t="s">
        <v>1</v>
      </c>
      <c r="AX35" s="355">
        <v>2</v>
      </c>
      <c r="AY35" s="326" t="s">
        <v>1</v>
      </c>
      <c r="AZ35" s="331">
        <v>40</v>
      </c>
      <c r="BA35" s="330" t="s">
        <v>1</v>
      </c>
      <c r="BB35" s="335">
        <v>1</v>
      </c>
      <c r="BC35" s="326" t="s">
        <v>1</v>
      </c>
      <c r="BD35" s="718">
        <v>2440</v>
      </c>
      <c r="BE35" s="326" t="s">
        <v>1</v>
      </c>
      <c r="BF35" s="347">
        <v>225</v>
      </c>
      <c r="BG35" s="326" t="s">
        <v>14</v>
      </c>
      <c r="BH35" s="329">
        <v>1760</v>
      </c>
      <c r="BI35" s="330" t="s">
        <v>3307</v>
      </c>
      <c r="BJ35" s="330">
        <v>10</v>
      </c>
      <c r="BK35" s="330" t="s">
        <v>3304</v>
      </c>
      <c r="BL35" s="335" t="s">
        <v>3308</v>
      </c>
      <c r="BN35" s="384" t="s">
        <v>3337</v>
      </c>
    </row>
    <row r="36" spans="1:66" ht="27">
      <c r="A36" s="704"/>
      <c r="B36" s="348"/>
      <c r="C36" s="349"/>
      <c r="D36" s="350" t="s">
        <v>3280</v>
      </c>
      <c r="F36" s="385">
        <v>34400</v>
      </c>
      <c r="G36" s="386"/>
      <c r="H36" s="327" t="s">
        <v>1</v>
      </c>
      <c r="I36" s="387">
        <v>320</v>
      </c>
      <c r="J36" s="388"/>
      <c r="K36" s="389" t="s">
        <v>3331</v>
      </c>
      <c r="M36" s="711"/>
      <c r="N36" s="330"/>
      <c r="O36" s="330"/>
      <c r="P36" s="335"/>
      <c r="Q36" s="326" t="s">
        <v>1</v>
      </c>
      <c r="R36" s="387">
        <v>7950</v>
      </c>
      <c r="S36" s="351">
        <v>70</v>
      </c>
      <c r="T36" s="351" t="s">
        <v>3279</v>
      </c>
      <c r="U36" s="326" t="s">
        <v>1</v>
      </c>
      <c r="V36" s="390">
        <v>55660</v>
      </c>
      <c r="W36" s="352" t="s">
        <v>1</v>
      </c>
      <c r="X36" s="352">
        <v>550</v>
      </c>
      <c r="Y36" s="353" t="s">
        <v>3304</v>
      </c>
      <c r="Z36" s="326" t="s">
        <v>1</v>
      </c>
      <c r="AA36" s="391">
        <v>47710</v>
      </c>
      <c r="AB36" s="352" t="s">
        <v>1</v>
      </c>
      <c r="AC36" s="352">
        <v>470</v>
      </c>
      <c r="AD36" s="353" t="s">
        <v>3304</v>
      </c>
      <c r="AF36" s="713"/>
      <c r="AG36" s="349"/>
      <c r="AH36" s="349"/>
      <c r="AI36" s="350"/>
      <c r="AK36" s="329"/>
      <c r="AL36" s="330"/>
      <c r="AM36" s="330"/>
      <c r="AN36" s="330"/>
      <c r="AO36" s="335"/>
      <c r="AQ36" s="711"/>
      <c r="AR36" s="330"/>
      <c r="AS36" s="330"/>
      <c r="AT36" s="335"/>
      <c r="AV36" s="329" t="s">
        <v>3333</v>
      </c>
      <c r="AW36" s="354"/>
      <c r="AX36" s="355" t="s">
        <v>3334</v>
      </c>
      <c r="AZ36" s="331" t="s">
        <v>3333</v>
      </c>
      <c r="BA36" s="330"/>
      <c r="BB36" s="335" t="s">
        <v>3334</v>
      </c>
      <c r="BD36" s="719"/>
      <c r="BF36" s="337" t="s">
        <v>3309</v>
      </c>
      <c r="BH36" s="329"/>
      <c r="BI36" s="330"/>
      <c r="BJ36" s="330"/>
      <c r="BK36" s="330"/>
      <c r="BL36" s="335"/>
      <c r="BN36" s="392">
        <v>0.98</v>
      </c>
    </row>
    <row r="37" spans="1:66" ht="54">
      <c r="A37" s="704"/>
      <c r="B37" s="356" t="s">
        <v>3295</v>
      </c>
      <c r="C37" s="330" t="s">
        <v>3277</v>
      </c>
      <c r="D37" s="335" t="s">
        <v>3278</v>
      </c>
      <c r="F37" s="377">
        <v>25850</v>
      </c>
      <c r="G37" s="378">
        <v>33800</v>
      </c>
      <c r="H37" s="327" t="s">
        <v>1</v>
      </c>
      <c r="I37" s="379">
        <v>240</v>
      </c>
      <c r="J37" s="380">
        <v>310</v>
      </c>
      <c r="K37" s="381" t="s">
        <v>3331</v>
      </c>
      <c r="L37" s="326" t="s">
        <v>1</v>
      </c>
      <c r="M37" s="710">
        <v>380</v>
      </c>
      <c r="N37" s="333" t="s">
        <v>1</v>
      </c>
      <c r="O37" s="333">
        <v>3</v>
      </c>
      <c r="P37" s="343" t="s">
        <v>3279</v>
      </c>
      <c r="Q37" s="326" t="s">
        <v>1</v>
      </c>
      <c r="R37" s="382">
        <v>7950</v>
      </c>
      <c r="S37" s="344">
        <v>70</v>
      </c>
      <c r="T37" s="351" t="s">
        <v>3279</v>
      </c>
      <c r="V37" s="383"/>
      <c r="AA37" s="383" t="s">
        <v>0</v>
      </c>
      <c r="AE37" s="326" t="s">
        <v>1</v>
      </c>
      <c r="AF37" s="712">
        <v>280</v>
      </c>
      <c r="AG37" s="333" t="s">
        <v>1</v>
      </c>
      <c r="AH37" s="333">
        <v>2</v>
      </c>
      <c r="AI37" s="343" t="s">
        <v>3304</v>
      </c>
      <c r="AJ37" s="326" t="s">
        <v>1</v>
      </c>
      <c r="AK37" s="332">
        <v>1590</v>
      </c>
      <c r="AL37" s="333" t="s">
        <v>3305</v>
      </c>
      <c r="AM37" s="333" t="s">
        <v>1</v>
      </c>
      <c r="AN37" s="333">
        <v>10</v>
      </c>
      <c r="AO37" s="343" t="s">
        <v>3306</v>
      </c>
      <c r="AP37" s="326" t="s">
        <v>1</v>
      </c>
      <c r="AQ37" s="710">
        <v>500</v>
      </c>
      <c r="AR37" s="333" t="s">
        <v>1</v>
      </c>
      <c r="AS37" s="333">
        <v>5</v>
      </c>
      <c r="AT37" s="343" t="s">
        <v>3304</v>
      </c>
      <c r="AU37" s="326" t="s">
        <v>1</v>
      </c>
      <c r="AV37" s="332">
        <v>200</v>
      </c>
      <c r="AW37" s="345" t="s">
        <v>1</v>
      </c>
      <c r="AX37" s="346">
        <v>2</v>
      </c>
      <c r="AY37" s="326" t="s">
        <v>1</v>
      </c>
      <c r="AZ37" s="334">
        <v>30</v>
      </c>
      <c r="BA37" s="333" t="s">
        <v>1</v>
      </c>
      <c r="BB37" s="343">
        <v>1</v>
      </c>
      <c r="BC37" s="326" t="s">
        <v>1</v>
      </c>
      <c r="BD37" s="718">
        <v>2360</v>
      </c>
      <c r="BE37" s="326" t="s">
        <v>1</v>
      </c>
      <c r="BF37" s="347">
        <v>225</v>
      </c>
      <c r="BG37" s="326" t="s">
        <v>14</v>
      </c>
      <c r="BH37" s="332">
        <v>1590</v>
      </c>
      <c r="BI37" s="333" t="s">
        <v>3307</v>
      </c>
      <c r="BJ37" s="333">
        <v>10</v>
      </c>
      <c r="BK37" s="333" t="s">
        <v>3304</v>
      </c>
      <c r="BL37" s="343" t="s">
        <v>3308</v>
      </c>
      <c r="BN37" s="384" t="s">
        <v>3337</v>
      </c>
    </row>
    <row r="38" spans="1:66" ht="27">
      <c r="A38" s="704"/>
      <c r="B38" s="356"/>
      <c r="C38" s="330"/>
      <c r="D38" s="335" t="s">
        <v>3280</v>
      </c>
      <c r="F38" s="385">
        <v>33800</v>
      </c>
      <c r="G38" s="386"/>
      <c r="H38" s="327" t="s">
        <v>1</v>
      </c>
      <c r="I38" s="387">
        <v>310</v>
      </c>
      <c r="J38" s="388"/>
      <c r="K38" s="389" t="s">
        <v>3331</v>
      </c>
      <c r="M38" s="711"/>
      <c r="N38" s="349"/>
      <c r="O38" s="349"/>
      <c r="P38" s="350"/>
      <c r="Q38" s="326" t="s">
        <v>1</v>
      </c>
      <c r="R38" s="387">
        <v>7950</v>
      </c>
      <c r="S38" s="351">
        <v>70</v>
      </c>
      <c r="T38" s="351" t="s">
        <v>3279</v>
      </c>
      <c r="U38" s="326" t="s">
        <v>1</v>
      </c>
      <c r="V38" s="390">
        <v>55660</v>
      </c>
      <c r="W38" s="352" t="s">
        <v>1</v>
      </c>
      <c r="X38" s="352">
        <v>550</v>
      </c>
      <c r="Y38" s="353" t="s">
        <v>3304</v>
      </c>
      <c r="Z38" s="326" t="s">
        <v>1</v>
      </c>
      <c r="AA38" s="391">
        <v>47710</v>
      </c>
      <c r="AB38" s="352" t="s">
        <v>1</v>
      </c>
      <c r="AC38" s="352">
        <v>470</v>
      </c>
      <c r="AD38" s="353" t="s">
        <v>3304</v>
      </c>
      <c r="AF38" s="713"/>
      <c r="AG38" s="330"/>
      <c r="AH38" s="330"/>
      <c r="AI38" s="335"/>
      <c r="AK38" s="357"/>
      <c r="AL38" s="349"/>
      <c r="AM38" s="349"/>
      <c r="AN38" s="349"/>
      <c r="AO38" s="350"/>
      <c r="AQ38" s="711"/>
      <c r="AR38" s="349"/>
      <c r="AS38" s="349"/>
      <c r="AT38" s="350"/>
      <c r="AV38" s="357" t="s">
        <v>3333</v>
      </c>
      <c r="AW38" s="358"/>
      <c r="AX38" s="359" t="s">
        <v>3334</v>
      </c>
      <c r="AZ38" s="360" t="s">
        <v>3333</v>
      </c>
      <c r="BA38" s="349"/>
      <c r="BB38" s="350" t="s">
        <v>3334</v>
      </c>
      <c r="BD38" s="719"/>
      <c r="BF38" s="337" t="s">
        <v>3309</v>
      </c>
      <c r="BH38" s="357"/>
      <c r="BI38" s="349"/>
      <c r="BJ38" s="349"/>
      <c r="BK38" s="349"/>
      <c r="BL38" s="350"/>
      <c r="BN38" s="392">
        <v>0.98</v>
      </c>
    </row>
    <row r="39" spans="1:66" ht="27">
      <c r="A39" s="704"/>
      <c r="B39" s="342" t="s">
        <v>3296</v>
      </c>
      <c r="C39" s="333" t="s">
        <v>3277</v>
      </c>
      <c r="D39" s="343" t="s">
        <v>3278</v>
      </c>
      <c r="F39" s="377">
        <v>23910</v>
      </c>
      <c r="G39" s="378">
        <v>31860</v>
      </c>
      <c r="H39" s="327" t="s">
        <v>1</v>
      </c>
      <c r="I39" s="379">
        <v>220</v>
      </c>
      <c r="J39" s="380">
        <v>300</v>
      </c>
      <c r="K39" s="381" t="s">
        <v>3331</v>
      </c>
      <c r="L39" s="326" t="s">
        <v>1</v>
      </c>
      <c r="M39" s="710">
        <v>340</v>
      </c>
      <c r="N39" s="330" t="s">
        <v>1</v>
      </c>
      <c r="O39" s="330">
        <v>3</v>
      </c>
      <c r="P39" s="335" t="s">
        <v>3279</v>
      </c>
      <c r="Q39" s="326" t="s">
        <v>1</v>
      </c>
      <c r="R39" s="382">
        <v>7950</v>
      </c>
      <c r="S39" s="344">
        <v>70</v>
      </c>
      <c r="T39" s="351" t="s">
        <v>3279</v>
      </c>
      <c r="V39" s="383"/>
      <c r="AA39" s="383" t="s">
        <v>0</v>
      </c>
      <c r="AE39" s="326" t="s">
        <v>1</v>
      </c>
      <c r="AF39" s="712">
        <v>260</v>
      </c>
      <c r="AG39" s="333" t="s">
        <v>1</v>
      </c>
      <c r="AH39" s="333">
        <v>2</v>
      </c>
      <c r="AI39" s="343" t="s">
        <v>3304</v>
      </c>
      <c r="AJ39" s="326" t="s">
        <v>1</v>
      </c>
      <c r="AK39" s="329">
        <v>1440</v>
      </c>
      <c r="AL39" s="330" t="s">
        <v>3305</v>
      </c>
      <c r="AM39" s="330" t="s">
        <v>1</v>
      </c>
      <c r="AN39" s="330">
        <v>10</v>
      </c>
      <c r="AO39" s="335" t="s">
        <v>3306</v>
      </c>
      <c r="AP39" s="326" t="s">
        <v>1</v>
      </c>
      <c r="AQ39" s="710">
        <v>500</v>
      </c>
      <c r="AR39" s="330" t="s">
        <v>1</v>
      </c>
      <c r="AS39" s="330">
        <v>5</v>
      </c>
      <c r="AT39" s="335" t="s">
        <v>3304</v>
      </c>
      <c r="AU39" s="326" t="s">
        <v>1</v>
      </c>
      <c r="AV39" s="329">
        <v>180</v>
      </c>
      <c r="AW39" s="354" t="s">
        <v>1</v>
      </c>
      <c r="AX39" s="355">
        <v>1</v>
      </c>
      <c r="AY39" s="326" t="s">
        <v>1</v>
      </c>
      <c r="AZ39" s="331">
        <v>30</v>
      </c>
      <c r="BA39" s="330" t="s">
        <v>1</v>
      </c>
      <c r="BB39" s="335">
        <v>1</v>
      </c>
      <c r="BC39" s="326" t="s">
        <v>1</v>
      </c>
      <c r="BD39" s="718">
        <v>2150</v>
      </c>
      <c r="BE39" s="326" t="s">
        <v>1</v>
      </c>
      <c r="BF39" s="347">
        <v>225</v>
      </c>
      <c r="BG39" s="326" t="s">
        <v>14</v>
      </c>
      <c r="BH39" s="329">
        <v>1440</v>
      </c>
      <c r="BI39" s="330" t="s">
        <v>3307</v>
      </c>
      <c r="BJ39" s="330">
        <v>10</v>
      </c>
      <c r="BK39" s="330" t="s">
        <v>3304</v>
      </c>
      <c r="BL39" s="335" t="s">
        <v>3308</v>
      </c>
      <c r="BN39" s="384" t="s">
        <v>3337</v>
      </c>
    </row>
    <row r="40" spans="1:66" ht="27">
      <c r="A40" s="704"/>
      <c r="B40" s="348"/>
      <c r="C40" s="349"/>
      <c r="D40" s="350" t="s">
        <v>3280</v>
      </c>
      <c r="F40" s="385">
        <v>31860</v>
      </c>
      <c r="G40" s="386"/>
      <c r="H40" s="327" t="s">
        <v>1</v>
      </c>
      <c r="I40" s="387">
        <v>300</v>
      </c>
      <c r="J40" s="388"/>
      <c r="K40" s="389" t="s">
        <v>3331</v>
      </c>
      <c r="M40" s="711"/>
      <c r="N40" s="330"/>
      <c r="O40" s="330"/>
      <c r="P40" s="335"/>
      <c r="Q40" s="326" t="s">
        <v>1</v>
      </c>
      <c r="R40" s="387">
        <v>7950</v>
      </c>
      <c r="S40" s="351">
        <v>70</v>
      </c>
      <c r="T40" s="351" t="s">
        <v>3279</v>
      </c>
      <c r="U40" s="326" t="s">
        <v>1</v>
      </c>
      <c r="V40" s="390">
        <v>55660</v>
      </c>
      <c r="W40" s="352" t="s">
        <v>1</v>
      </c>
      <c r="X40" s="352">
        <v>550</v>
      </c>
      <c r="Y40" s="353" t="s">
        <v>3304</v>
      </c>
      <c r="Z40" s="326" t="s">
        <v>1</v>
      </c>
      <c r="AA40" s="391">
        <v>47710</v>
      </c>
      <c r="AB40" s="352" t="s">
        <v>1</v>
      </c>
      <c r="AC40" s="352">
        <v>470</v>
      </c>
      <c r="AD40" s="353" t="s">
        <v>3304</v>
      </c>
      <c r="AF40" s="713"/>
      <c r="AG40" s="349"/>
      <c r="AH40" s="349"/>
      <c r="AI40" s="350"/>
      <c r="AK40" s="329"/>
      <c r="AL40" s="330"/>
      <c r="AM40" s="330"/>
      <c r="AN40" s="330"/>
      <c r="AO40" s="335"/>
      <c r="AQ40" s="711"/>
      <c r="AR40" s="330"/>
      <c r="AS40" s="330"/>
      <c r="AT40" s="335"/>
      <c r="AV40" s="329" t="s">
        <v>3333</v>
      </c>
      <c r="AW40" s="354"/>
      <c r="AX40" s="355" t="s">
        <v>3334</v>
      </c>
      <c r="AZ40" s="331" t="s">
        <v>3333</v>
      </c>
      <c r="BA40" s="330"/>
      <c r="BB40" s="335" t="s">
        <v>3334</v>
      </c>
      <c r="BD40" s="719"/>
      <c r="BF40" s="337" t="s">
        <v>3309</v>
      </c>
      <c r="BH40" s="329"/>
      <c r="BI40" s="330"/>
      <c r="BJ40" s="330"/>
      <c r="BK40" s="330"/>
      <c r="BL40" s="335"/>
      <c r="BN40" s="393">
        <v>0.98</v>
      </c>
    </row>
    <row r="41" spans="1:66" ht="27">
      <c r="A41" s="704" t="s">
        <v>3297</v>
      </c>
      <c r="B41" s="356" t="s">
        <v>3276</v>
      </c>
      <c r="C41" s="330" t="s">
        <v>3277</v>
      </c>
      <c r="D41" s="335" t="s">
        <v>3278</v>
      </c>
      <c r="F41" s="377">
        <v>110850</v>
      </c>
      <c r="G41" s="378">
        <v>118560</v>
      </c>
      <c r="H41" s="327" t="s">
        <v>1</v>
      </c>
      <c r="I41" s="379">
        <v>1090</v>
      </c>
      <c r="J41" s="380">
        <v>1160</v>
      </c>
      <c r="K41" s="381" t="s">
        <v>3331</v>
      </c>
      <c r="L41" s="326" t="s">
        <v>1</v>
      </c>
      <c r="M41" s="710">
        <v>7420</v>
      </c>
      <c r="N41" s="333" t="s">
        <v>1</v>
      </c>
      <c r="O41" s="333">
        <v>70</v>
      </c>
      <c r="P41" s="343" t="s">
        <v>3279</v>
      </c>
      <c r="Q41" s="326" t="s">
        <v>1</v>
      </c>
      <c r="R41" s="382">
        <v>7710</v>
      </c>
      <c r="S41" s="344">
        <v>70</v>
      </c>
      <c r="T41" s="351" t="s">
        <v>3279</v>
      </c>
      <c r="V41" s="383"/>
      <c r="AA41" s="383" t="s">
        <v>0</v>
      </c>
      <c r="AE41" s="326" t="s">
        <v>1</v>
      </c>
      <c r="AF41" s="712">
        <v>5780</v>
      </c>
      <c r="AG41" s="330" t="s">
        <v>1</v>
      </c>
      <c r="AH41" s="330">
        <v>50</v>
      </c>
      <c r="AI41" s="335" t="s">
        <v>3304</v>
      </c>
      <c r="AJ41" s="326" t="s">
        <v>1</v>
      </c>
      <c r="AK41" s="332">
        <v>30830</v>
      </c>
      <c r="AL41" s="333" t="s">
        <v>3305</v>
      </c>
      <c r="AM41" s="333" t="s">
        <v>1</v>
      </c>
      <c r="AN41" s="333">
        <v>300</v>
      </c>
      <c r="AO41" s="343" t="s">
        <v>3306</v>
      </c>
      <c r="AP41" s="326" t="s">
        <v>1</v>
      </c>
      <c r="AQ41" s="710">
        <v>3640</v>
      </c>
      <c r="AR41" s="333" t="s">
        <v>1</v>
      </c>
      <c r="AS41" s="333">
        <v>30</v>
      </c>
      <c r="AT41" s="343" t="s">
        <v>3304</v>
      </c>
      <c r="AU41" s="326" t="s">
        <v>1</v>
      </c>
      <c r="AV41" s="332">
        <v>2730</v>
      </c>
      <c r="AW41" s="345" t="s">
        <v>1</v>
      </c>
      <c r="AX41" s="346">
        <v>20</v>
      </c>
      <c r="AY41" s="326" t="s">
        <v>1</v>
      </c>
      <c r="AZ41" s="334">
        <v>480</v>
      </c>
      <c r="BA41" s="333" t="s">
        <v>1</v>
      </c>
      <c r="BB41" s="343">
        <v>4</v>
      </c>
      <c r="BC41" s="326" t="s">
        <v>1</v>
      </c>
      <c r="BD41" s="718">
        <v>27330</v>
      </c>
      <c r="BE41" s="326" t="s">
        <v>1</v>
      </c>
      <c r="BF41" s="347">
        <v>225</v>
      </c>
      <c r="BG41" s="326" t="s">
        <v>14</v>
      </c>
      <c r="BH41" s="332">
        <v>30830</v>
      </c>
      <c r="BI41" s="333" t="s">
        <v>3307</v>
      </c>
      <c r="BJ41" s="333">
        <v>300</v>
      </c>
      <c r="BK41" s="333" t="s">
        <v>3304</v>
      </c>
      <c r="BL41" s="343" t="s">
        <v>3308</v>
      </c>
      <c r="BN41" s="384" t="s">
        <v>3337</v>
      </c>
    </row>
    <row r="42" spans="1:66" ht="27">
      <c r="A42" s="704"/>
      <c r="B42" s="356"/>
      <c r="C42" s="330"/>
      <c r="D42" s="335" t="s">
        <v>3280</v>
      </c>
      <c r="F42" s="385">
        <v>118560</v>
      </c>
      <c r="G42" s="386"/>
      <c r="H42" s="327" t="s">
        <v>1</v>
      </c>
      <c r="I42" s="387">
        <v>1160</v>
      </c>
      <c r="J42" s="388"/>
      <c r="K42" s="389" t="s">
        <v>3331</v>
      </c>
      <c r="M42" s="711"/>
      <c r="N42" s="349"/>
      <c r="O42" s="349"/>
      <c r="P42" s="350"/>
      <c r="Q42" s="326" t="s">
        <v>1</v>
      </c>
      <c r="R42" s="387">
        <v>7710</v>
      </c>
      <c r="S42" s="351">
        <v>70</v>
      </c>
      <c r="T42" s="351" t="s">
        <v>3279</v>
      </c>
      <c r="U42" s="326" t="s">
        <v>1</v>
      </c>
      <c r="V42" s="390">
        <v>53960</v>
      </c>
      <c r="W42" s="352" t="s">
        <v>1</v>
      </c>
      <c r="X42" s="352">
        <v>530</v>
      </c>
      <c r="Y42" s="353" t="s">
        <v>3304</v>
      </c>
      <c r="Z42" s="326" t="s">
        <v>1</v>
      </c>
      <c r="AA42" s="391">
        <v>46250</v>
      </c>
      <c r="AB42" s="352" t="s">
        <v>1</v>
      </c>
      <c r="AC42" s="352">
        <v>460</v>
      </c>
      <c r="AD42" s="353" t="s">
        <v>3304</v>
      </c>
      <c r="AF42" s="713"/>
      <c r="AG42" s="349"/>
      <c r="AH42" s="349"/>
      <c r="AI42" s="350"/>
      <c r="AK42" s="357"/>
      <c r="AL42" s="349"/>
      <c r="AM42" s="349"/>
      <c r="AN42" s="349"/>
      <c r="AO42" s="350"/>
      <c r="AQ42" s="711"/>
      <c r="AR42" s="349"/>
      <c r="AS42" s="349"/>
      <c r="AT42" s="350"/>
      <c r="AV42" s="329" t="s">
        <v>3333</v>
      </c>
      <c r="AW42" s="354"/>
      <c r="AX42" s="355" t="s">
        <v>3334</v>
      </c>
      <c r="AZ42" s="360" t="s">
        <v>3333</v>
      </c>
      <c r="BA42" s="349"/>
      <c r="BB42" s="350" t="s">
        <v>3334</v>
      </c>
      <c r="BD42" s="719"/>
      <c r="BF42" s="337" t="s">
        <v>3309</v>
      </c>
      <c r="BH42" s="357"/>
      <c r="BI42" s="349"/>
      <c r="BJ42" s="349"/>
      <c r="BK42" s="349"/>
      <c r="BL42" s="350"/>
      <c r="BN42" s="392">
        <v>0.63</v>
      </c>
    </row>
    <row r="43" spans="1:66" ht="54">
      <c r="A43" s="704"/>
      <c r="B43" s="342" t="s">
        <v>3281</v>
      </c>
      <c r="C43" s="333" t="s">
        <v>3277</v>
      </c>
      <c r="D43" s="343" t="s">
        <v>3278</v>
      </c>
      <c r="F43" s="377">
        <v>68280</v>
      </c>
      <c r="G43" s="378">
        <v>75990</v>
      </c>
      <c r="H43" s="327" t="s">
        <v>1</v>
      </c>
      <c r="I43" s="379">
        <v>660</v>
      </c>
      <c r="J43" s="380">
        <v>740</v>
      </c>
      <c r="K43" s="381" t="s">
        <v>3331</v>
      </c>
      <c r="L43" s="326" t="s">
        <v>1</v>
      </c>
      <c r="M43" s="710">
        <v>4450</v>
      </c>
      <c r="N43" s="330" t="s">
        <v>1</v>
      </c>
      <c r="O43" s="330">
        <v>40</v>
      </c>
      <c r="P43" s="335" t="s">
        <v>3279</v>
      </c>
      <c r="Q43" s="326" t="s">
        <v>1</v>
      </c>
      <c r="R43" s="382">
        <v>7710</v>
      </c>
      <c r="S43" s="344">
        <v>70</v>
      </c>
      <c r="T43" s="351" t="s">
        <v>3279</v>
      </c>
      <c r="V43" s="383"/>
      <c r="AA43" s="383" t="s">
        <v>0</v>
      </c>
      <c r="AE43" s="326" t="s">
        <v>1</v>
      </c>
      <c r="AF43" s="712">
        <v>3470</v>
      </c>
      <c r="AG43" s="330" t="s">
        <v>1</v>
      </c>
      <c r="AH43" s="330">
        <v>30</v>
      </c>
      <c r="AI43" s="335" t="s">
        <v>3304</v>
      </c>
      <c r="AJ43" s="326" t="s">
        <v>1</v>
      </c>
      <c r="AK43" s="329">
        <v>18500</v>
      </c>
      <c r="AL43" s="330" t="s">
        <v>3305</v>
      </c>
      <c r="AM43" s="330" t="s">
        <v>1</v>
      </c>
      <c r="AN43" s="330">
        <v>180</v>
      </c>
      <c r="AO43" s="335" t="s">
        <v>3306</v>
      </c>
      <c r="AP43" s="326" t="s">
        <v>1</v>
      </c>
      <c r="AQ43" s="710">
        <v>2490</v>
      </c>
      <c r="AR43" s="330" t="s">
        <v>1</v>
      </c>
      <c r="AS43" s="330">
        <v>20</v>
      </c>
      <c r="AT43" s="335" t="s">
        <v>3304</v>
      </c>
      <c r="AU43" s="326" t="s">
        <v>1</v>
      </c>
      <c r="AV43" s="332">
        <v>1630</v>
      </c>
      <c r="AW43" s="345" t="s">
        <v>1</v>
      </c>
      <c r="AX43" s="346">
        <v>10</v>
      </c>
      <c r="AY43" s="326" t="s">
        <v>1</v>
      </c>
      <c r="AZ43" s="331">
        <v>290</v>
      </c>
      <c r="BA43" s="330" t="s">
        <v>1</v>
      </c>
      <c r="BB43" s="335">
        <v>2</v>
      </c>
      <c r="BC43" s="326" t="s">
        <v>1</v>
      </c>
      <c r="BD43" s="718">
        <v>16800</v>
      </c>
      <c r="BE43" s="326" t="s">
        <v>1</v>
      </c>
      <c r="BF43" s="347">
        <v>225</v>
      </c>
      <c r="BG43" s="326" t="s">
        <v>14</v>
      </c>
      <c r="BH43" s="329">
        <v>18500</v>
      </c>
      <c r="BI43" s="330" t="s">
        <v>3307</v>
      </c>
      <c r="BJ43" s="330">
        <v>180</v>
      </c>
      <c r="BK43" s="330" t="s">
        <v>3304</v>
      </c>
      <c r="BL43" s="335" t="s">
        <v>3308</v>
      </c>
      <c r="BN43" s="384" t="s">
        <v>3337</v>
      </c>
    </row>
    <row r="44" spans="1:66" ht="27">
      <c r="A44" s="704"/>
      <c r="B44" s="348"/>
      <c r="C44" s="349"/>
      <c r="D44" s="350" t="s">
        <v>3280</v>
      </c>
      <c r="F44" s="385">
        <v>75990</v>
      </c>
      <c r="G44" s="386"/>
      <c r="H44" s="327" t="s">
        <v>1</v>
      </c>
      <c r="I44" s="387">
        <v>740</v>
      </c>
      <c r="J44" s="388"/>
      <c r="K44" s="389" t="s">
        <v>3331</v>
      </c>
      <c r="M44" s="711"/>
      <c r="N44" s="330"/>
      <c r="O44" s="330"/>
      <c r="P44" s="335"/>
      <c r="Q44" s="326" t="s">
        <v>1</v>
      </c>
      <c r="R44" s="387">
        <v>7710</v>
      </c>
      <c r="S44" s="351">
        <v>70</v>
      </c>
      <c r="T44" s="351" t="s">
        <v>3279</v>
      </c>
      <c r="U44" s="326" t="s">
        <v>1</v>
      </c>
      <c r="V44" s="390">
        <v>53960</v>
      </c>
      <c r="W44" s="352" t="s">
        <v>1</v>
      </c>
      <c r="X44" s="352">
        <v>530</v>
      </c>
      <c r="Y44" s="353" t="s">
        <v>3304</v>
      </c>
      <c r="Z44" s="326" t="s">
        <v>1</v>
      </c>
      <c r="AA44" s="391">
        <v>46250</v>
      </c>
      <c r="AB44" s="352" t="s">
        <v>1</v>
      </c>
      <c r="AC44" s="352">
        <v>460</v>
      </c>
      <c r="AD44" s="353" t="s">
        <v>3304</v>
      </c>
      <c r="AF44" s="713"/>
      <c r="AG44" s="330"/>
      <c r="AH44" s="330"/>
      <c r="AI44" s="335"/>
      <c r="AK44" s="329"/>
      <c r="AL44" s="330"/>
      <c r="AM44" s="330"/>
      <c r="AN44" s="330"/>
      <c r="AO44" s="335"/>
      <c r="AQ44" s="711"/>
      <c r="AR44" s="330"/>
      <c r="AS44" s="330"/>
      <c r="AT44" s="335"/>
      <c r="AV44" s="357" t="s">
        <v>3118</v>
      </c>
      <c r="AW44" s="358"/>
      <c r="AX44" s="359" t="s">
        <v>3119</v>
      </c>
      <c r="AZ44" s="331" t="s">
        <v>3118</v>
      </c>
      <c r="BA44" s="330"/>
      <c r="BB44" s="335" t="s">
        <v>3119</v>
      </c>
      <c r="BD44" s="719"/>
      <c r="BF44" s="337" t="s">
        <v>3309</v>
      </c>
      <c r="BH44" s="329"/>
      <c r="BI44" s="330"/>
      <c r="BJ44" s="330"/>
      <c r="BK44" s="330"/>
      <c r="BL44" s="335"/>
      <c r="BN44" s="392">
        <v>0.75</v>
      </c>
    </row>
    <row r="45" spans="1:66" ht="54">
      <c r="A45" s="704"/>
      <c r="B45" s="356" t="s">
        <v>3282</v>
      </c>
      <c r="C45" s="330" t="s">
        <v>3277</v>
      </c>
      <c r="D45" s="335" t="s">
        <v>3278</v>
      </c>
      <c r="F45" s="377">
        <v>50030</v>
      </c>
      <c r="G45" s="378">
        <v>57740</v>
      </c>
      <c r="H45" s="327" t="s">
        <v>1</v>
      </c>
      <c r="I45" s="379">
        <v>480</v>
      </c>
      <c r="J45" s="380">
        <v>550</v>
      </c>
      <c r="K45" s="381" t="s">
        <v>3331</v>
      </c>
      <c r="L45" s="326" t="s">
        <v>1</v>
      </c>
      <c r="M45" s="710">
        <v>3180</v>
      </c>
      <c r="N45" s="333" t="s">
        <v>1</v>
      </c>
      <c r="O45" s="333">
        <v>30</v>
      </c>
      <c r="P45" s="343" t="s">
        <v>3279</v>
      </c>
      <c r="Q45" s="326" t="s">
        <v>1</v>
      </c>
      <c r="R45" s="382">
        <v>7710</v>
      </c>
      <c r="S45" s="344">
        <v>70</v>
      </c>
      <c r="T45" s="351" t="s">
        <v>3279</v>
      </c>
      <c r="V45" s="383"/>
      <c r="AA45" s="383" t="s">
        <v>0</v>
      </c>
      <c r="AE45" s="326" t="s">
        <v>1</v>
      </c>
      <c r="AF45" s="712">
        <v>2480</v>
      </c>
      <c r="AG45" s="333" t="s">
        <v>1</v>
      </c>
      <c r="AH45" s="333">
        <v>20</v>
      </c>
      <c r="AI45" s="343" t="s">
        <v>3304</v>
      </c>
      <c r="AJ45" s="326" t="s">
        <v>1</v>
      </c>
      <c r="AK45" s="332">
        <v>13210</v>
      </c>
      <c r="AL45" s="333" t="s">
        <v>3305</v>
      </c>
      <c r="AM45" s="333" t="s">
        <v>1</v>
      </c>
      <c r="AN45" s="333">
        <v>130</v>
      </c>
      <c r="AO45" s="343" t="s">
        <v>3306</v>
      </c>
      <c r="AP45" s="326" t="s">
        <v>1</v>
      </c>
      <c r="AQ45" s="710">
        <v>2000</v>
      </c>
      <c r="AR45" s="333" t="s">
        <v>1</v>
      </c>
      <c r="AS45" s="333">
        <v>20</v>
      </c>
      <c r="AT45" s="343" t="s">
        <v>3304</v>
      </c>
      <c r="AU45" s="326" t="s">
        <v>1</v>
      </c>
      <c r="AV45" s="329">
        <v>1170</v>
      </c>
      <c r="AW45" s="354" t="s">
        <v>1</v>
      </c>
      <c r="AX45" s="355">
        <v>10</v>
      </c>
      <c r="AY45" s="326" t="s">
        <v>1</v>
      </c>
      <c r="AZ45" s="334">
        <v>200</v>
      </c>
      <c r="BA45" s="333" t="s">
        <v>1</v>
      </c>
      <c r="BB45" s="343">
        <v>2</v>
      </c>
      <c r="BC45" s="326" t="s">
        <v>1</v>
      </c>
      <c r="BD45" s="718">
        <v>12280</v>
      </c>
      <c r="BE45" s="326" t="s">
        <v>1</v>
      </c>
      <c r="BF45" s="347">
        <v>225</v>
      </c>
      <c r="BG45" s="326" t="s">
        <v>14</v>
      </c>
      <c r="BH45" s="332">
        <v>13210</v>
      </c>
      <c r="BI45" s="333" t="s">
        <v>3307</v>
      </c>
      <c r="BJ45" s="333">
        <v>130</v>
      </c>
      <c r="BK45" s="333" t="s">
        <v>3304</v>
      </c>
      <c r="BL45" s="343" t="s">
        <v>3308</v>
      </c>
      <c r="BN45" s="384" t="s">
        <v>3337</v>
      </c>
    </row>
    <row r="46" spans="1:66" ht="27">
      <c r="A46" s="704"/>
      <c r="B46" s="356"/>
      <c r="C46" s="330"/>
      <c r="D46" s="335" t="s">
        <v>3280</v>
      </c>
      <c r="F46" s="385">
        <v>57740</v>
      </c>
      <c r="G46" s="386"/>
      <c r="H46" s="327" t="s">
        <v>1</v>
      </c>
      <c r="I46" s="387">
        <v>550</v>
      </c>
      <c r="J46" s="388"/>
      <c r="K46" s="389" t="s">
        <v>3331</v>
      </c>
      <c r="M46" s="711"/>
      <c r="N46" s="349"/>
      <c r="O46" s="349"/>
      <c r="P46" s="350"/>
      <c r="Q46" s="326" t="s">
        <v>1</v>
      </c>
      <c r="R46" s="387">
        <v>7710</v>
      </c>
      <c r="S46" s="351">
        <v>70</v>
      </c>
      <c r="T46" s="351" t="s">
        <v>3279</v>
      </c>
      <c r="U46" s="326" t="s">
        <v>1</v>
      </c>
      <c r="V46" s="390">
        <v>53960</v>
      </c>
      <c r="W46" s="352" t="s">
        <v>1</v>
      </c>
      <c r="X46" s="352">
        <v>530</v>
      </c>
      <c r="Y46" s="353" t="s">
        <v>3304</v>
      </c>
      <c r="Z46" s="326" t="s">
        <v>1</v>
      </c>
      <c r="AA46" s="391">
        <v>46250</v>
      </c>
      <c r="AB46" s="352" t="s">
        <v>1</v>
      </c>
      <c r="AC46" s="352">
        <v>460</v>
      </c>
      <c r="AD46" s="353" t="s">
        <v>3304</v>
      </c>
      <c r="AF46" s="713"/>
      <c r="AG46" s="349"/>
      <c r="AH46" s="349"/>
      <c r="AI46" s="350"/>
      <c r="AK46" s="357"/>
      <c r="AL46" s="349"/>
      <c r="AM46" s="349"/>
      <c r="AN46" s="349"/>
      <c r="AO46" s="350"/>
      <c r="AQ46" s="711"/>
      <c r="AR46" s="349"/>
      <c r="AS46" s="349"/>
      <c r="AT46" s="350"/>
      <c r="AV46" s="357" t="s">
        <v>3118</v>
      </c>
      <c r="AW46" s="358"/>
      <c r="AX46" s="359" t="s">
        <v>3119</v>
      </c>
      <c r="AZ46" s="360" t="s">
        <v>3118</v>
      </c>
      <c r="BA46" s="349"/>
      <c r="BB46" s="350" t="s">
        <v>3119</v>
      </c>
      <c r="BD46" s="719"/>
      <c r="BF46" s="337" t="s">
        <v>3309</v>
      </c>
      <c r="BH46" s="357"/>
      <c r="BI46" s="349"/>
      <c r="BJ46" s="349"/>
      <c r="BK46" s="349"/>
      <c r="BL46" s="350"/>
      <c r="BN46" s="392">
        <v>0.95</v>
      </c>
    </row>
    <row r="47" spans="1:66" ht="54">
      <c r="A47" s="704"/>
      <c r="B47" s="342" t="s">
        <v>3283</v>
      </c>
      <c r="C47" s="333" t="s">
        <v>3277</v>
      </c>
      <c r="D47" s="343" t="s">
        <v>3278</v>
      </c>
      <c r="F47" s="377">
        <v>50240</v>
      </c>
      <c r="G47" s="378">
        <v>57950</v>
      </c>
      <c r="H47" s="327" t="s">
        <v>1</v>
      </c>
      <c r="I47" s="379">
        <v>480</v>
      </c>
      <c r="J47" s="380">
        <v>560</v>
      </c>
      <c r="K47" s="381" t="s">
        <v>3331</v>
      </c>
      <c r="L47" s="326" t="s">
        <v>1</v>
      </c>
      <c r="M47" s="710">
        <v>2470</v>
      </c>
      <c r="N47" s="330" t="s">
        <v>1</v>
      </c>
      <c r="O47" s="330">
        <v>20</v>
      </c>
      <c r="P47" s="335" t="s">
        <v>3279</v>
      </c>
      <c r="Q47" s="326" t="s">
        <v>1</v>
      </c>
      <c r="R47" s="382">
        <v>7710</v>
      </c>
      <c r="S47" s="344">
        <v>70</v>
      </c>
      <c r="T47" s="351" t="s">
        <v>3279</v>
      </c>
      <c r="V47" s="383"/>
      <c r="AA47" s="383" t="s">
        <v>0</v>
      </c>
      <c r="AE47" s="326" t="s">
        <v>1</v>
      </c>
      <c r="AF47" s="712" t="s">
        <v>14</v>
      </c>
      <c r="AG47" s="333" t="s">
        <v>1</v>
      </c>
      <c r="AH47" s="333" t="s">
        <v>14</v>
      </c>
      <c r="AI47" s="343"/>
      <c r="AJ47" s="326" t="s">
        <v>1</v>
      </c>
      <c r="AK47" s="329">
        <v>10270</v>
      </c>
      <c r="AL47" s="330" t="s">
        <v>3305</v>
      </c>
      <c r="AM47" s="330" t="s">
        <v>1</v>
      </c>
      <c r="AN47" s="330">
        <v>100</v>
      </c>
      <c r="AO47" s="335" t="s">
        <v>3306</v>
      </c>
      <c r="AP47" s="326" t="s">
        <v>1</v>
      </c>
      <c r="AQ47" s="710">
        <v>1730</v>
      </c>
      <c r="AR47" s="330" t="s">
        <v>1</v>
      </c>
      <c r="AS47" s="330">
        <v>10</v>
      </c>
      <c r="AT47" s="335" t="s">
        <v>3304</v>
      </c>
      <c r="AU47" s="326" t="s">
        <v>1</v>
      </c>
      <c r="AV47" s="329">
        <v>910</v>
      </c>
      <c r="AW47" s="354" t="s">
        <v>1</v>
      </c>
      <c r="AX47" s="355">
        <v>9</v>
      </c>
      <c r="AY47" s="326" t="s">
        <v>1</v>
      </c>
      <c r="AZ47" s="331">
        <v>160</v>
      </c>
      <c r="BA47" s="330" t="s">
        <v>1</v>
      </c>
      <c r="BB47" s="335">
        <v>1</v>
      </c>
      <c r="BC47" s="326" t="s">
        <v>1</v>
      </c>
      <c r="BD47" s="718">
        <v>9770</v>
      </c>
      <c r="BE47" s="326" t="s">
        <v>1</v>
      </c>
      <c r="BF47" s="347">
        <v>225</v>
      </c>
      <c r="BG47" s="326" t="s">
        <v>14</v>
      </c>
      <c r="BH47" s="329">
        <v>10270</v>
      </c>
      <c r="BI47" s="330" t="s">
        <v>3307</v>
      </c>
      <c r="BJ47" s="330">
        <v>100</v>
      </c>
      <c r="BK47" s="330" t="s">
        <v>3304</v>
      </c>
      <c r="BL47" s="335" t="s">
        <v>3308</v>
      </c>
      <c r="BN47" s="384" t="s">
        <v>3337</v>
      </c>
    </row>
    <row r="48" spans="1:66" ht="27">
      <c r="A48" s="704"/>
      <c r="B48" s="348"/>
      <c r="C48" s="349"/>
      <c r="D48" s="350" t="s">
        <v>3280</v>
      </c>
      <c r="F48" s="385">
        <v>57950</v>
      </c>
      <c r="G48" s="386"/>
      <c r="H48" s="327" t="s">
        <v>1</v>
      </c>
      <c r="I48" s="387">
        <v>560</v>
      </c>
      <c r="J48" s="388"/>
      <c r="K48" s="389" t="s">
        <v>3331</v>
      </c>
      <c r="M48" s="711"/>
      <c r="N48" s="330"/>
      <c r="O48" s="330"/>
      <c r="P48" s="335"/>
      <c r="Q48" s="326" t="s">
        <v>1</v>
      </c>
      <c r="R48" s="387">
        <v>7710</v>
      </c>
      <c r="S48" s="351">
        <v>70</v>
      </c>
      <c r="T48" s="351" t="s">
        <v>3279</v>
      </c>
      <c r="U48" s="326" t="s">
        <v>1</v>
      </c>
      <c r="V48" s="390">
        <v>53960</v>
      </c>
      <c r="W48" s="352" t="s">
        <v>1</v>
      </c>
      <c r="X48" s="352">
        <v>530</v>
      </c>
      <c r="Y48" s="353" t="s">
        <v>3304</v>
      </c>
      <c r="Z48" s="326" t="s">
        <v>1</v>
      </c>
      <c r="AA48" s="391">
        <v>46250</v>
      </c>
      <c r="AB48" s="352" t="s">
        <v>1</v>
      </c>
      <c r="AC48" s="352">
        <v>460</v>
      </c>
      <c r="AD48" s="353" t="s">
        <v>3304</v>
      </c>
      <c r="AF48" s="713"/>
      <c r="AG48" s="330"/>
      <c r="AH48" s="330"/>
      <c r="AI48" s="335"/>
      <c r="AK48" s="329"/>
      <c r="AL48" s="330"/>
      <c r="AM48" s="330"/>
      <c r="AN48" s="330"/>
      <c r="AO48" s="335"/>
      <c r="AQ48" s="711"/>
      <c r="AR48" s="330"/>
      <c r="AS48" s="330"/>
      <c r="AT48" s="335"/>
      <c r="AV48" s="329" t="s">
        <v>3118</v>
      </c>
      <c r="AW48" s="354"/>
      <c r="AX48" s="355" t="s">
        <v>3119</v>
      </c>
      <c r="AZ48" s="331" t="s">
        <v>3118</v>
      </c>
      <c r="BA48" s="330"/>
      <c r="BB48" s="335" t="s">
        <v>3119</v>
      </c>
      <c r="BD48" s="719"/>
      <c r="BF48" s="337" t="s">
        <v>3309</v>
      </c>
      <c r="BH48" s="329"/>
      <c r="BI48" s="330"/>
      <c r="BJ48" s="330"/>
      <c r="BK48" s="330"/>
      <c r="BL48" s="335"/>
      <c r="BN48" s="392">
        <v>0.98</v>
      </c>
    </row>
    <row r="49" spans="1:66" ht="54">
      <c r="A49" s="704"/>
      <c r="B49" s="356" t="s">
        <v>3284</v>
      </c>
      <c r="C49" s="330" t="s">
        <v>3277</v>
      </c>
      <c r="D49" s="335" t="s">
        <v>3278</v>
      </c>
      <c r="F49" s="377">
        <v>46460</v>
      </c>
      <c r="G49" s="378">
        <v>54170</v>
      </c>
      <c r="H49" s="327" t="s">
        <v>1</v>
      </c>
      <c r="I49" s="379">
        <v>440</v>
      </c>
      <c r="J49" s="380">
        <v>520</v>
      </c>
      <c r="K49" s="381" t="s">
        <v>3331</v>
      </c>
      <c r="L49" s="326" t="s">
        <v>1</v>
      </c>
      <c r="M49" s="710">
        <v>1850</v>
      </c>
      <c r="N49" s="333" t="s">
        <v>1</v>
      </c>
      <c r="O49" s="333">
        <v>10</v>
      </c>
      <c r="P49" s="343" t="s">
        <v>3279</v>
      </c>
      <c r="Q49" s="326" t="s">
        <v>1</v>
      </c>
      <c r="R49" s="382">
        <v>7710</v>
      </c>
      <c r="S49" s="344">
        <v>70</v>
      </c>
      <c r="T49" s="351" t="s">
        <v>3279</v>
      </c>
      <c r="V49" s="383"/>
      <c r="AA49" s="383" t="s">
        <v>0</v>
      </c>
      <c r="AE49" s="326" t="s">
        <v>1</v>
      </c>
      <c r="AF49" s="712" t="s">
        <v>14</v>
      </c>
      <c r="AG49" s="330" t="s">
        <v>1</v>
      </c>
      <c r="AH49" s="330" t="s">
        <v>14</v>
      </c>
      <c r="AI49" s="335"/>
      <c r="AJ49" s="326" t="s">
        <v>1</v>
      </c>
      <c r="AK49" s="332">
        <v>7700</v>
      </c>
      <c r="AL49" s="333" t="s">
        <v>3305</v>
      </c>
      <c r="AM49" s="333" t="s">
        <v>1</v>
      </c>
      <c r="AN49" s="333">
        <v>70</v>
      </c>
      <c r="AO49" s="343" t="s">
        <v>3306</v>
      </c>
      <c r="AP49" s="326" t="s">
        <v>1</v>
      </c>
      <c r="AQ49" s="710">
        <v>1300</v>
      </c>
      <c r="AR49" s="333" t="s">
        <v>1</v>
      </c>
      <c r="AS49" s="333">
        <v>10</v>
      </c>
      <c r="AT49" s="343" t="s">
        <v>3304</v>
      </c>
      <c r="AU49" s="326" t="s">
        <v>1</v>
      </c>
      <c r="AV49" s="332">
        <v>680</v>
      </c>
      <c r="AW49" s="345" t="s">
        <v>1</v>
      </c>
      <c r="AX49" s="346">
        <v>6</v>
      </c>
      <c r="AY49" s="326" t="s">
        <v>1</v>
      </c>
      <c r="AZ49" s="334">
        <v>120</v>
      </c>
      <c r="BA49" s="333" t="s">
        <v>1</v>
      </c>
      <c r="BB49" s="343">
        <v>1</v>
      </c>
      <c r="BC49" s="326" t="s">
        <v>1</v>
      </c>
      <c r="BD49" s="718">
        <v>7500</v>
      </c>
      <c r="BE49" s="326" t="s">
        <v>1</v>
      </c>
      <c r="BF49" s="347">
        <v>225</v>
      </c>
      <c r="BG49" s="326" t="s">
        <v>14</v>
      </c>
      <c r="BH49" s="332">
        <v>7710</v>
      </c>
      <c r="BI49" s="333" t="s">
        <v>3307</v>
      </c>
      <c r="BJ49" s="333">
        <v>70</v>
      </c>
      <c r="BK49" s="333" t="s">
        <v>3304</v>
      </c>
      <c r="BL49" s="343" t="s">
        <v>3308</v>
      </c>
      <c r="BN49" s="384" t="s">
        <v>3337</v>
      </c>
    </row>
    <row r="50" spans="1:66" ht="27">
      <c r="A50" s="704"/>
      <c r="B50" s="356"/>
      <c r="C50" s="330"/>
      <c r="D50" s="335" t="s">
        <v>3280</v>
      </c>
      <c r="F50" s="385">
        <v>54170</v>
      </c>
      <c r="G50" s="386"/>
      <c r="H50" s="327" t="s">
        <v>1</v>
      </c>
      <c r="I50" s="387">
        <v>520</v>
      </c>
      <c r="J50" s="388"/>
      <c r="K50" s="389" t="s">
        <v>3331</v>
      </c>
      <c r="M50" s="711"/>
      <c r="N50" s="349"/>
      <c r="O50" s="349"/>
      <c r="P50" s="350"/>
      <c r="Q50" s="326" t="s">
        <v>1</v>
      </c>
      <c r="R50" s="387">
        <v>7710</v>
      </c>
      <c r="S50" s="351">
        <v>70</v>
      </c>
      <c r="T50" s="351" t="s">
        <v>3279</v>
      </c>
      <c r="U50" s="326" t="s">
        <v>1</v>
      </c>
      <c r="V50" s="390">
        <v>53960</v>
      </c>
      <c r="W50" s="352" t="s">
        <v>1</v>
      </c>
      <c r="X50" s="352">
        <v>530</v>
      </c>
      <c r="Y50" s="353" t="s">
        <v>3304</v>
      </c>
      <c r="Z50" s="326" t="s">
        <v>1</v>
      </c>
      <c r="AA50" s="391">
        <v>46250</v>
      </c>
      <c r="AB50" s="352" t="s">
        <v>1</v>
      </c>
      <c r="AC50" s="352">
        <v>460</v>
      </c>
      <c r="AD50" s="353" t="s">
        <v>3304</v>
      </c>
      <c r="AF50" s="713"/>
      <c r="AG50" s="330"/>
      <c r="AH50" s="330"/>
      <c r="AI50" s="335"/>
      <c r="AK50" s="357"/>
      <c r="AL50" s="349"/>
      <c r="AM50" s="349"/>
      <c r="AN50" s="349"/>
      <c r="AO50" s="350"/>
      <c r="AQ50" s="711"/>
      <c r="AR50" s="349"/>
      <c r="AS50" s="349"/>
      <c r="AT50" s="350"/>
      <c r="AV50" s="329" t="s">
        <v>3118</v>
      </c>
      <c r="AW50" s="354"/>
      <c r="AX50" s="355" t="s">
        <v>3119</v>
      </c>
      <c r="AZ50" s="360" t="s">
        <v>3118</v>
      </c>
      <c r="BA50" s="349"/>
      <c r="BB50" s="350" t="s">
        <v>3119</v>
      </c>
      <c r="BD50" s="719"/>
      <c r="BF50" s="337" t="s">
        <v>3309</v>
      </c>
      <c r="BH50" s="357"/>
      <c r="BI50" s="349"/>
      <c r="BJ50" s="349"/>
      <c r="BK50" s="349"/>
      <c r="BL50" s="350"/>
      <c r="BN50" s="392">
        <v>0.88</v>
      </c>
    </row>
    <row r="51" spans="1:66" ht="54">
      <c r="A51" s="704"/>
      <c r="B51" s="342" t="s">
        <v>3285</v>
      </c>
      <c r="C51" s="333" t="s">
        <v>3277</v>
      </c>
      <c r="D51" s="343" t="s">
        <v>3278</v>
      </c>
      <c r="F51" s="377">
        <v>41170</v>
      </c>
      <c r="G51" s="378">
        <v>48880</v>
      </c>
      <c r="H51" s="327" t="s">
        <v>1</v>
      </c>
      <c r="I51" s="379">
        <v>390</v>
      </c>
      <c r="J51" s="380">
        <v>470</v>
      </c>
      <c r="K51" s="381" t="s">
        <v>3331</v>
      </c>
      <c r="L51" s="326" t="s">
        <v>1</v>
      </c>
      <c r="M51" s="710">
        <v>1480</v>
      </c>
      <c r="N51" s="330" t="s">
        <v>1</v>
      </c>
      <c r="O51" s="330">
        <v>10</v>
      </c>
      <c r="P51" s="335" t="s">
        <v>3279</v>
      </c>
      <c r="Q51" s="326" t="s">
        <v>1</v>
      </c>
      <c r="R51" s="382">
        <v>7710</v>
      </c>
      <c r="S51" s="344">
        <v>70</v>
      </c>
      <c r="T51" s="351" t="s">
        <v>3279</v>
      </c>
      <c r="V51" s="383"/>
      <c r="AA51" s="383" t="s">
        <v>0</v>
      </c>
      <c r="AE51" s="326" t="s">
        <v>1</v>
      </c>
      <c r="AF51" s="712" t="s">
        <v>14</v>
      </c>
      <c r="AG51" s="330" t="s">
        <v>1</v>
      </c>
      <c r="AH51" s="330" t="s">
        <v>14</v>
      </c>
      <c r="AI51" s="335"/>
      <c r="AJ51" s="326" t="s">
        <v>1</v>
      </c>
      <c r="AK51" s="329">
        <v>6160</v>
      </c>
      <c r="AL51" s="330" t="s">
        <v>3305</v>
      </c>
      <c r="AM51" s="330" t="s">
        <v>1</v>
      </c>
      <c r="AN51" s="330">
        <v>60</v>
      </c>
      <c r="AO51" s="335" t="s">
        <v>3306</v>
      </c>
      <c r="AP51" s="326" t="s">
        <v>1</v>
      </c>
      <c r="AQ51" s="710">
        <v>1040</v>
      </c>
      <c r="AR51" s="330" t="s">
        <v>1</v>
      </c>
      <c r="AS51" s="330">
        <v>10</v>
      </c>
      <c r="AT51" s="335" t="s">
        <v>3304</v>
      </c>
      <c r="AU51" s="326" t="s">
        <v>1</v>
      </c>
      <c r="AV51" s="332">
        <v>570</v>
      </c>
      <c r="AW51" s="345" t="s">
        <v>1</v>
      </c>
      <c r="AX51" s="346">
        <v>5</v>
      </c>
      <c r="AY51" s="326" t="s">
        <v>1</v>
      </c>
      <c r="AZ51" s="331">
        <v>100</v>
      </c>
      <c r="BA51" s="330" t="s">
        <v>1</v>
      </c>
      <c r="BB51" s="335">
        <v>1</v>
      </c>
      <c r="BC51" s="326" t="s">
        <v>1</v>
      </c>
      <c r="BD51" s="718">
        <v>6130</v>
      </c>
      <c r="BE51" s="326" t="s">
        <v>1</v>
      </c>
      <c r="BF51" s="347">
        <v>225</v>
      </c>
      <c r="BG51" s="326" t="s">
        <v>14</v>
      </c>
      <c r="BH51" s="329">
        <v>6160</v>
      </c>
      <c r="BI51" s="330" t="s">
        <v>3307</v>
      </c>
      <c r="BJ51" s="330">
        <v>60</v>
      </c>
      <c r="BK51" s="330" t="s">
        <v>3304</v>
      </c>
      <c r="BL51" s="335" t="s">
        <v>3308</v>
      </c>
      <c r="BN51" s="384" t="s">
        <v>3337</v>
      </c>
    </row>
    <row r="52" spans="1:66" ht="27">
      <c r="A52" s="704"/>
      <c r="B52" s="348"/>
      <c r="C52" s="349"/>
      <c r="D52" s="350" t="s">
        <v>3280</v>
      </c>
      <c r="F52" s="385">
        <v>48880</v>
      </c>
      <c r="G52" s="386"/>
      <c r="H52" s="327" t="s">
        <v>1</v>
      </c>
      <c r="I52" s="387">
        <v>470</v>
      </c>
      <c r="J52" s="388"/>
      <c r="K52" s="389" t="s">
        <v>3331</v>
      </c>
      <c r="M52" s="711"/>
      <c r="N52" s="330"/>
      <c r="O52" s="330"/>
      <c r="P52" s="335"/>
      <c r="Q52" s="326" t="s">
        <v>1</v>
      </c>
      <c r="R52" s="387">
        <v>7710</v>
      </c>
      <c r="S52" s="351">
        <v>70</v>
      </c>
      <c r="T52" s="351" t="s">
        <v>3279</v>
      </c>
      <c r="U52" s="326" t="s">
        <v>1</v>
      </c>
      <c r="V52" s="390">
        <v>53960</v>
      </c>
      <c r="W52" s="352" t="s">
        <v>1</v>
      </c>
      <c r="X52" s="352">
        <v>530</v>
      </c>
      <c r="Y52" s="353" t="s">
        <v>3304</v>
      </c>
      <c r="Z52" s="326" t="s">
        <v>1</v>
      </c>
      <c r="AA52" s="391">
        <v>46250</v>
      </c>
      <c r="AB52" s="352" t="s">
        <v>1</v>
      </c>
      <c r="AC52" s="352">
        <v>460</v>
      </c>
      <c r="AD52" s="353" t="s">
        <v>3304</v>
      </c>
      <c r="AF52" s="713"/>
      <c r="AG52" s="330"/>
      <c r="AH52" s="330"/>
      <c r="AI52" s="335"/>
      <c r="AK52" s="329"/>
      <c r="AL52" s="330"/>
      <c r="AM52" s="330"/>
      <c r="AN52" s="330"/>
      <c r="AO52" s="335"/>
      <c r="AQ52" s="711"/>
      <c r="AR52" s="330"/>
      <c r="AS52" s="330"/>
      <c r="AT52" s="335"/>
      <c r="AV52" s="357" t="s">
        <v>3118</v>
      </c>
      <c r="AW52" s="358"/>
      <c r="AX52" s="359" t="s">
        <v>3119</v>
      </c>
      <c r="AZ52" s="331" t="s">
        <v>3118</v>
      </c>
      <c r="BA52" s="330"/>
      <c r="BB52" s="335" t="s">
        <v>3119</v>
      </c>
      <c r="BD52" s="719"/>
      <c r="BF52" s="337" t="s">
        <v>3309</v>
      </c>
      <c r="BH52" s="329"/>
      <c r="BI52" s="330"/>
      <c r="BJ52" s="330"/>
      <c r="BK52" s="330"/>
      <c r="BL52" s="335"/>
      <c r="BN52" s="392">
        <v>0.91</v>
      </c>
    </row>
    <row r="53" spans="1:66" ht="54">
      <c r="A53" s="704"/>
      <c r="B53" s="356" t="s">
        <v>3286</v>
      </c>
      <c r="C53" s="330" t="s">
        <v>3277</v>
      </c>
      <c r="D53" s="335" t="s">
        <v>3278</v>
      </c>
      <c r="F53" s="377">
        <v>37610</v>
      </c>
      <c r="G53" s="378">
        <v>45320</v>
      </c>
      <c r="H53" s="327" t="s">
        <v>1</v>
      </c>
      <c r="I53" s="379">
        <v>350</v>
      </c>
      <c r="J53" s="380">
        <v>430</v>
      </c>
      <c r="K53" s="381" t="s">
        <v>3331</v>
      </c>
      <c r="L53" s="326" t="s">
        <v>1</v>
      </c>
      <c r="M53" s="710">
        <v>1230</v>
      </c>
      <c r="N53" s="333" t="s">
        <v>1</v>
      </c>
      <c r="O53" s="333">
        <v>10</v>
      </c>
      <c r="P53" s="343" t="s">
        <v>3279</v>
      </c>
      <c r="Q53" s="326" t="s">
        <v>1</v>
      </c>
      <c r="R53" s="382">
        <v>7710</v>
      </c>
      <c r="S53" s="344">
        <v>70</v>
      </c>
      <c r="T53" s="351" t="s">
        <v>3279</v>
      </c>
      <c r="V53" s="383"/>
      <c r="AA53" s="383" t="s">
        <v>0</v>
      </c>
      <c r="AE53" s="326" t="s">
        <v>1</v>
      </c>
      <c r="AF53" s="712" t="s">
        <v>14</v>
      </c>
      <c r="AG53" s="330" t="s">
        <v>1</v>
      </c>
      <c r="AH53" s="330" t="s">
        <v>14</v>
      </c>
      <c r="AI53" s="335"/>
      <c r="AJ53" s="326" t="s">
        <v>1</v>
      </c>
      <c r="AK53" s="332">
        <v>5130</v>
      </c>
      <c r="AL53" s="333" t="s">
        <v>3305</v>
      </c>
      <c r="AM53" s="333" t="s">
        <v>1</v>
      </c>
      <c r="AN53" s="333">
        <v>50</v>
      </c>
      <c r="AO53" s="343" t="s">
        <v>3306</v>
      </c>
      <c r="AP53" s="326" t="s">
        <v>1</v>
      </c>
      <c r="AQ53" s="710">
        <v>860</v>
      </c>
      <c r="AR53" s="333" t="s">
        <v>1</v>
      </c>
      <c r="AS53" s="333">
        <v>8</v>
      </c>
      <c r="AT53" s="343" t="s">
        <v>3304</v>
      </c>
      <c r="AU53" s="326" t="s">
        <v>1</v>
      </c>
      <c r="AV53" s="329">
        <v>500</v>
      </c>
      <c r="AW53" s="354" t="s">
        <v>1</v>
      </c>
      <c r="AX53" s="355">
        <v>5</v>
      </c>
      <c r="AY53" s="326" t="s">
        <v>1</v>
      </c>
      <c r="AZ53" s="334">
        <v>80</v>
      </c>
      <c r="BA53" s="333" t="s">
        <v>1</v>
      </c>
      <c r="BB53" s="343">
        <v>1</v>
      </c>
      <c r="BC53" s="326" t="s">
        <v>1</v>
      </c>
      <c r="BD53" s="718">
        <v>5220</v>
      </c>
      <c r="BE53" s="326" t="s">
        <v>1</v>
      </c>
      <c r="BF53" s="347">
        <v>225</v>
      </c>
      <c r="BG53" s="326" t="s">
        <v>14</v>
      </c>
      <c r="BH53" s="332">
        <v>5140</v>
      </c>
      <c r="BI53" s="333" t="s">
        <v>3307</v>
      </c>
      <c r="BJ53" s="333">
        <v>50</v>
      </c>
      <c r="BK53" s="333" t="s">
        <v>3304</v>
      </c>
      <c r="BL53" s="343" t="s">
        <v>3308</v>
      </c>
      <c r="BN53" s="384" t="s">
        <v>3337</v>
      </c>
    </row>
    <row r="54" spans="1:66" ht="27">
      <c r="A54" s="704"/>
      <c r="B54" s="356"/>
      <c r="C54" s="330"/>
      <c r="D54" s="335" t="s">
        <v>3280</v>
      </c>
      <c r="F54" s="385">
        <v>45320</v>
      </c>
      <c r="G54" s="386"/>
      <c r="H54" s="327" t="s">
        <v>1</v>
      </c>
      <c r="I54" s="387">
        <v>430</v>
      </c>
      <c r="J54" s="388"/>
      <c r="K54" s="389" t="s">
        <v>3331</v>
      </c>
      <c r="M54" s="711"/>
      <c r="N54" s="349"/>
      <c r="O54" s="349"/>
      <c r="P54" s="350"/>
      <c r="Q54" s="326" t="s">
        <v>1</v>
      </c>
      <c r="R54" s="387">
        <v>7710</v>
      </c>
      <c r="S54" s="351">
        <v>70</v>
      </c>
      <c r="T54" s="351" t="s">
        <v>3279</v>
      </c>
      <c r="U54" s="326" t="s">
        <v>1</v>
      </c>
      <c r="V54" s="390">
        <v>53960</v>
      </c>
      <c r="W54" s="352" t="s">
        <v>1</v>
      </c>
      <c r="X54" s="352">
        <v>530</v>
      </c>
      <c r="Y54" s="353" t="s">
        <v>3304</v>
      </c>
      <c r="Z54" s="326" t="s">
        <v>1</v>
      </c>
      <c r="AA54" s="391">
        <v>46250</v>
      </c>
      <c r="AB54" s="352" t="s">
        <v>1</v>
      </c>
      <c r="AC54" s="352">
        <v>460</v>
      </c>
      <c r="AD54" s="353" t="s">
        <v>3304</v>
      </c>
      <c r="AF54" s="713"/>
      <c r="AG54" s="330"/>
      <c r="AH54" s="330"/>
      <c r="AI54" s="335"/>
      <c r="AK54" s="357"/>
      <c r="AL54" s="349"/>
      <c r="AM54" s="349"/>
      <c r="AN54" s="349"/>
      <c r="AO54" s="350"/>
      <c r="AQ54" s="711"/>
      <c r="AR54" s="349"/>
      <c r="AS54" s="349"/>
      <c r="AT54" s="350"/>
      <c r="AV54" s="357" t="s">
        <v>3118</v>
      </c>
      <c r="AW54" s="358"/>
      <c r="AX54" s="359" t="s">
        <v>3119</v>
      </c>
      <c r="AZ54" s="360" t="s">
        <v>3118</v>
      </c>
      <c r="BA54" s="349"/>
      <c r="BB54" s="350" t="s">
        <v>3119</v>
      </c>
      <c r="BD54" s="719"/>
      <c r="BF54" s="337" t="s">
        <v>3309</v>
      </c>
      <c r="BH54" s="357"/>
      <c r="BI54" s="349"/>
      <c r="BJ54" s="349"/>
      <c r="BK54" s="349"/>
      <c r="BL54" s="350"/>
      <c r="BN54" s="392">
        <v>0.87</v>
      </c>
    </row>
    <row r="55" spans="1:66" ht="54">
      <c r="A55" s="704"/>
      <c r="B55" s="342" t="s">
        <v>3287</v>
      </c>
      <c r="C55" s="333" t="s">
        <v>3277</v>
      </c>
      <c r="D55" s="343" t="s">
        <v>3278</v>
      </c>
      <c r="F55" s="377">
        <v>35060</v>
      </c>
      <c r="G55" s="378">
        <v>42770</v>
      </c>
      <c r="H55" s="327" t="s">
        <v>1</v>
      </c>
      <c r="I55" s="379">
        <v>330</v>
      </c>
      <c r="J55" s="380">
        <v>400</v>
      </c>
      <c r="K55" s="381" t="s">
        <v>3331</v>
      </c>
      <c r="L55" s="326" t="s">
        <v>1</v>
      </c>
      <c r="M55" s="710">
        <v>1060</v>
      </c>
      <c r="N55" s="330" t="s">
        <v>1</v>
      </c>
      <c r="O55" s="330">
        <v>10</v>
      </c>
      <c r="P55" s="335" t="s">
        <v>3279</v>
      </c>
      <c r="Q55" s="326" t="s">
        <v>1</v>
      </c>
      <c r="R55" s="382">
        <v>7710</v>
      </c>
      <c r="S55" s="344">
        <v>70</v>
      </c>
      <c r="T55" s="351" t="s">
        <v>3279</v>
      </c>
      <c r="V55" s="383"/>
      <c r="AA55" s="383" t="s">
        <v>0</v>
      </c>
      <c r="AE55" s="326" t="s">
        <v>1</v>
      </c>
      <c r="AF55" s="712" t="s">
        <v>14</v>
      </c>
      <c r="AG55" s="330" t="s">
        <v>1</v>
      </c>
      <c r="AH55" s="330" t="s">
        <v>14</v>
      </c>
      <c r="AI55" s="335"/>
      <c r="AJ55" s="326" t="s">
        <v>1</v>
      </c>
      <c r="AK55" s="329">
        <v>4400</v>
      </c>
      <c r="AL55" s="330" t="s">
        <v>3305</v>
      </c>
      <c r="AM55" s="330" t="s">
        <v>1</v>
      </c>
      <c r="AN55" s="330">
        <v>40</v>
      </c>
      <c r="AO55" s="335" t="s">
        <v>3306</v>
      </c>
      <c r="AP55" s="326" t="s">
        <v>1</v>
      </c>
      <c r="AQ55" s="710">
        <v>740</v>
      </c>
      <c r="AR55" s="330" t="s">
        <v>1</v>
      </c>
      <c r="AS55" s="330">
        <v>7</v>
      </c>
      <c r="AT55" s="335" t="s">
        <v>3304</v>
      </c>
      <c r="AU55" s="326" t="s">
        <v>1</v>
      </c>
      <c r="AV55" s="329">
        <v>440</v>
      </c>
      <c r="AW55" s="354" t="s">
        <v>1</v>
      </c>
      <c r="AX55" s="355">
        <v>4</v>
      </c>
      <c r="AY55" s="326" t="s">
        <v>1</v>
      </c>
      <c r="AZ55" s="331">
        <v>80</v>
      </c>
      <c r="BA55" s="330" t="s">
        <v>1</v>
      </c>
      <c r="BB55" s="335">
        <v>1</v>
      </c>
      <c r="BC55" s="326" t="s">
        <v>1</v>
      </c>
      <c r="BD55" s="718">
        <v>4660</v>
      </c>
      <c r="BE55" s="326" t="s">
        <v>1</v>
      </c>
      <c r="BF55" s="347">
        <v>225</v>
      </c>
      <c r="BG55" s="326" t="s">
        <v>14</v>
      </c>
      <c r="BH55" s="329">
        <v>4400</v>
      </c>
      <c r="BI55" s="330" t="s">
        <v>3307</v>
      </c>
      <c r="BJ55" s="330">
        <v>40</v>
      </c>
      <c r="BK55" s="330" t="s">
        <v>3304</v>
      </c>
      <c r="BL55" s="335" t="s">
        <v>3308</v>
      </c>
      <c r="BN55" s="384" t="s">
        <v>3337</v>
      </c>
    </row>
    <row r="56" spans="1:66" ht="27">
      <c r="A56" s="704"/>
      <c r="B56" s="348"/>
      <c r="C56" s="349"/>
      <c r="D56" s="350" t="s">
        <v>3280</v>
      </c>
      <c r="F56" s="385">
        <v>42770</v>
      </c>
      <c r="G56" s="386"/>
      <c r="H56" s="327" t="s">
        <v>1</v>
      </c>
      <c r="I56" s="387">
        <v>400</v>
      </c>
      <c r="J56" s="388"/>
      <c r="K56" s="389" t="s">
        <v>3331</v>
      </c>
      <c r="M56" s="711"/>
      <c r="N56" s="330"/>
      <c r="O56" s="330"/>
      <c r="P56" s="335"/>
      <c r="Q56" s="326" t="s">
        <v>1</v>
      </c>
      <c r="R56" s="387">
        <v>7710</v>
      </c>
      <c r="S56" s="351">
        <v>70</v>
      </c>
      <c r="T56" s="351" t="s">
        <v>3279</v>
      </c>
      <c r="U56" s="326" t="s">
        <v>1</v>
      </c>
      <c r="V56" s="390">
        <v>53960</v>
      </c>
      <c r="W56" s="352" t="s">
        <v>1</v>
      </c>
      <c r="X56" s="352">
        <v>530</v>
      </c>
      <c r="Y56" s="353" t="s">
        <v>3304</v>
      </c>
      <c r="Z56" s="326" t="s">
        <v>1</v>
      </c>
      <c r="AA56" s="391">
        <v>46250</v>
      </c>
      <c r="AB56" s="352" t="s">
        <v>1</v>
      </c>
      <c r="AC56" s="352">
        <v>460</v>
      </c>
      <c r="AD56" s="353" t="s">
        <v>3304</v>
      </c>
      <c r="AF56" s="713"/>
      <c r="AG56" s="330"/>
      <c r="AH56" s="330"/>
      <c r="AI56" s="335"/>
      <c r="AK56" s="329"/>
      <c r="AL56" s="330"/>
      <c r="AM56" s="330"/>
      <c r="AN56" s="330"/>
      <c r="AO56" s="335"/>
      <c r="AQ56" s="711"/>
      <c r="AR56" s="330"/>
      <c r="AS56" s="330"/>
      <c r="AT56" s="335"/>
      <c r="AV56" s="329" t="s">
        <v>3118</v>
      </c>
      <c r="AW56" s="354"/>
      <c r="AX56" s="355" t="s">
        <v>3119</v>
      </c>
      <c r="AZ56" s="331" t="s">
        <v>3118</v>
      </c>
      <c r="BA56" s="330"/>
      <c r="BB56" s="335" t="s">
        <v>3119</v>
      </c>
      <c r="BD56" s="719"/>
      <c r="BF56" s="337" t="s">
        <v>3309</v>
      </c>
      <c r="BH56" s="329"/>
      <c r="BI56" s="330"/>
      <c r="BJ56" s="330"/>
      <c r="BK56" s="330"/>
      <c r="BL56" s="335"/>
      <c r="BN56" s="392">
        <v>0.9</v>
      </c>
    </row>
    <row r="57" spans="1:66" ht="54">
      <c r="A57" s="704"/>
      <c r="B57" s="356" t="s">
        <v>3288</v>
      </c>
      <c r="C57" s="330" t="s">
        <v>3277</v>
      </c>
      <c r="D57" s="335" t="s">
        <v>3278</v>
      </c>
      <c r="F57" s="377">
        <v>33180</v>
      </c>
      <c r="G57" s="378">
        <v>40890</v>
      </c>
      <c r="H57" s="327" t="s">
        <v>1</v>
      </c>
      <c r="I57" s="379">
        <v>310</v>
      </c>
      <c r="J57" s="380">
        <v>390</v>
      </c>
      <c r="K57" s="381" t="s">
        <v>3331</v>
      </c>
      <c r="L57" s="326" t="s">
        <v>1</v>
      </c>
      <c r="M57" s="710">
        <v>920</v>
      </c>
      <c r="N57" s="333" t="s">
        <v>1</v>
      </c>
      <c r="O57" s="333">
        <v>9</v>
      </c>
      <c r="P57" s="343" t="s">
        <v>3279</v>
      </c>
      <c r="Q57" s="326" t="s">
        <v>1</v>
      </c>
      <c r="R57" s="382">
        <v>7710</v>
      </c>
      <c r="S57" s="344">
        <v>70</v>
      </c>
      <c r="T57" s="351" t="s">
        <v>3279</v>
      </c>
      <c r="V57" s="383"/>
      <c r="AA57" s="383" t="s">
        <v>0</v>
      </c>
      <c r="AE57" s="326" t="s">
        <v>1</v>
      </c>
      <c r="AF57" s="712" t="s">
        <v>14</v>
      </c>
      <c r="AG57" s="330" t="s">
        <v>1</v>
      </c>
      <c r="AH57" s="330" t="s">
        <v>14</v>
      </c>
      <c r="AI57" s="335"/>
      <c r="AJ57" s="326" t="s">
        <v>1</v>
      </c>
      <c r="AK57" s="332">
        <v>3850</v>
      </c>
      <c r="AL57" s="333" t="s">
        <v>3305</v>
      </c>
      <c r="AM57" s="333" t="s">
        <v>1</v>
      </c>
      <c r="AN57" s="333">
        <v>30</v>
      </c>
      <c r="AO57" s="343" t="s">
        <v>3306</v>
      </c>
      <c r="AP57" s="326" t="s">
        <v>1</v>
      </c>
      <c r="AQ57" s="710">
        <v>650</v>
      </c>
      <c r="AR57" s="333" t="s">
        <v>1</v>
      </c>
      <c r="AS57" s="333">
        <v>6</v>
      </c>
      <c r="AT57" s="343" t="s">
        <v>3304</v>
      </c>
      <c r="AU57" s="326" t="s">
        <v>1</v>
      </c>
      <c r="AV57" s="332">
        <v>410</v>
      </c>
      <c r="AW57" s="345" t="s">
        <v>1</v>
      </c>
      <c r="AX57" s="346">
        <v>4</v>
      </c>
      <c r="AY57" s="326" t="s">
        <v>1</v>
      </c>
      <c r="AZ57" s="334">
        <v>70</v>
      </c>
      <c r="BA57" s="333" t="s">
        <v>1</v>
      </c>
      <c r="BB57" s="343">
        <v>1</v>
      </c>
      <c r="BC57" s="326" t="s">
        <v>1</v>
      </c>
      <c r="BD57" s="718">
        <v>4250</v>
      </c>
      <c r="BE57" s="326" t="s">
        <v>1</v>
      </c>
      <c r="BF57" s="347">
        <v>225</v>
      </c>
      <c r="BG57" s="326" t="s">
        <v>14</v>
      </c>
      <c r="BH57" s="332">
        <v>3850</v>
      </c>
      <c r="BI57" s="333" t="s">
        <v>3307</v>
      </c>
      <c r="BJ57" s="333">
        <v>30</v>
      </c>
      <c r="BK57" s="333" t="s">
        <v>3304</v>
      </c>
      <c r="BL57" s="343" t="s">
        <v>3308</v>
      </c>
      <c r="BN57" s="384" t="s">
        <v>3337</v>
      </c>
    </row>
    <row r="58" spans="1:66" ht="27">
      <c r="A58" s="704"/>
      <c r="B58" s="356"/>
      <c r="C58" s="330"/>
      <c r="D58" s="335" t="s">
        <v>3280</v>
      </c>
      <c r="F58" s="385">
        <v>40890</v>
      </c>
      <c r="G58" s="386"/>
      <c r="H58" s="327" t="s">
        <v>1</v>
      </c>
      <c r="I58" s="387">
        <v>390</v>
      </c>
      <c r="J58" s="388"/>
      <c r="K58" s="389" t="s">
        <v>3331</v>
      </c>
      <c r="M58" s="711"/>
      <c r="N58" s="349"/>
      <c r="O58" s="349"/>
      <c r="P58" s="350"/>
      <c r="Q58" s="326" t="s">
        <v>1</v>
      </c>
      <c r="R58" s="387">
        <v>7710</v>
      </c>
      <c r="S58" s="351">
        <v>70</v>
      </c>
      <c r="T58" s="351" t="s">
        <v>3279</v>
      </c>
      <c r="U58" s="326" t="s">
        <v>1</v>
      </c>
      <c r="V58" s="390">
        <v>53960</v>
      </c>
      <c r="W58" s="352" t="s">
        <v>1</v>
      </c>
      <c r="X58" s="352">
        <v>530</v>
      </c>
      <c r="Y58" s="353" t="s">
        <v>3304</v>
      </c>
      <c r="Z58" s="326" t="s">
        <v>1</v>
      </c>
      <c r="AA58" s="391">
        <v>46250</v>
      </c>
      <c r="AB58" s="352" t="s">
        <v>1</v>
      </c>
      <c r="AC58" s="352">
        <v>460</v>
      </c>
      <c r="AD58" s="353" t="s">
        <v>3304</v>
      </c>
      <c r="AF58" s="713"/>
      <c r="AG58" s="349"/>
      <c r="AH58" s="349"/>
      <c r="AI58" s="350"/>
      <c r="AK58" s="357"/>
      <c r="AL58" s="349"/>
      <c r="AM58" s="349"/>
      <c r="AN58" s="349"/>
      <c r="AO58" s="350"/>
      <c r="AQ58" s="711"/>
      <c r="AR58" s="349"/>
      <c r="AS58" s="349"/>
      <c r="AT58" s="350"/>
      <c r="AV58" s="357" t="s">
        <v>3118</v>
      </c>
      <c r="AW58" s="358"/>
      <c r="AX58" s="359" t="s">
        <v>3119</v>
      </c>
      <c r="AZ58" s="360" t="s">
        <v>3118</v>
      </c>
      <c r="BA58" s="349"/>
      <c r="BB58" s="350" t="s">
        <v>3119</v>
      </c>
      <c r="BD58" s="719"/>
      <c r="BF58" s="337" t="s">
        <v>3309</v>
      </c>
      <c r="BH58" s="357"/>
      <c r="BI58" s="349"/>
      <c r="BJ58" s="349"/>
      <c r="BK58" s="349"/>
      <c r="BL58" s="350"/>
      <c r="BN58" s="392">
        <v>0.92</v>
      </c>
    </row>
    <row r="59" spans="1:66" ht="54">
      <c r="A59" s="704"/>
      <c r="B59" s="342" t="s">
        <v>3289</v>
      </c>
      <c r="C59" s="333" t="s">
        <v>3277</v>
      </c>
      <c r="D59" s="343" t="s">
        <v>3278</v>
      </c>
      <c r="F59" s="377">
        <v>31690</v>
      </c>
      <c r="G59" s="378">
        <v>39400</v>
      </c>
      <c r="H59" s="327" t="s">
        <v>1</v>
      </c>
      <c r="I59" s="379">
        <v>290</v>
      </c>
      <c r="J59" s="380">
        <v>370</v>
      </c>
      <c r="K59" s="381" t="s">
        <v>3331</v>
      </c>
      <c r="L59" s="326" t="s">
        <v>1</v>
      </c>
      <c r="M59" s="710">
        <v>820</v>
      </c>
      <c r="N59" s="330" t="s">
        <v>1</v>
      </c>
      <c r="O59" s="330">
        <v>8</v>
      </c>
      <c r="P59" s="335" t="s">
        <v>3279</v>
      </c>
      <c r="Q59" s="326" t="s">
        <v>1</v>
      </c>
      <c r="R59" s="382">
        <v>7710</v>
      </c>
      <c r="S59" s="344">
        <v>70</v>
      </c>
      <c r="T59" s="351" t="s">
        <v>3279</v>
      </c>
      <c r="V59" s="383"/>
      <c r="AA59" s="383" t="s">
        <v>0</v>
      </c>
      <c r="AE59" s="326" t="s">
        <v>1</v>
      </c>
      <c r="AF59" s="712">
        <v>640</v>
      </c>
      <c r="AG59" s="330" t="s">
        <v>1</v>
      </c>
      <c r="AH59" s="330">
        <v>6</v>
      </c>
      <c r="AI59" s="335" t="s">
        <v>3304</v>
      </c>
      <c r="AJ59" s="326" t="s">
        <v>1</v>
      </c>
      <c r="AK59" s="329">
        <v>3420</v>
      </c>
      <c r="AL59" s="330" t="s">
        <v>3305</v>
      </c>
      <c r="AM59" s="330" t="s">
        <v>1</v>
      </c>
      <c r="AN59" s="330">
        <v>30</v>
      </c>
      <c r="AO59" s="335" t="s">
        <v>3306</v>
      </c>
      <c r="AP59" s="326" t="s">
        <v>1</v>
      </c>
      <c r="AQ59" s="710">
        <v>570</v>
      </c>
      <c r="AR59" s="330" t="s">
        <v>1</v>
      </c>
      <c r="AS59" s="330">
        <v>5</v>
      </c>
      <c r="AT59" s="335" t="s">
        <v>3304</v>
      </c>
      <c r="AU59" s="326" t="s">
        <v>1</v>
      </c>
      <c r="AV59" s="329">
        <v>370</v>
      </c>
      <c r="AW59" s="354" t="s">
        <v>1</v>
      </c>
      <c r="AX59" s="355">
        <v>3</v>
      </c>
      <c r="AY59" s="326" t="s">
        <v>1</v>
      </c>
      <c r="AZ59" s="331">
        <v>60</v>
      </c>
      <c r="BA59" s="330" t="s">
        <v>1</v>
      </c>
      <c r="BB59" s="335">
        <v>1</v>
      </c>
      <c r="BC59" s="326" t="s">
        <v>1</v>
      </c>
      <c r="BD59" s="718">
        <v>3920</v>
      </c>
      <c r="BE59" s="326" t="s">
        <v>1</v>
      </c>
      <c r="BF59" s="347">
        <v>225</v>
      </c>
      <c r="BG59" s="326" t="s">
        <v>14</v>
      </c>
      <c r="BH59" s="329">
        <v>3420</v>
      </c>
      <c r="BI59" s="330" t="s">
        <v>3307</v>
      </c>
      <c r="BJ59" s="330">
        <v>30</v>
      </c>
      <c r="BK59" s="330" t="s">
        <v>3304</v>
      </c>
      <c r="BL59" s="335" t="s">
        <v>3308</v>
      </c>
      <c r="BN59" s="384" t="s">
        <v>3337</v>
      </c>
    </row>
    <row r="60" spans="1:66" ht="27">
      <c r="A60" s="704"/>
      <c r="B60" s="348"/>
      <c r="C60" s="349"/>
      <c r="D60" s="350" t="s">
        <v>3280</v>
      </c>
      <c r="F60" s="385">
        <v>39400</v>
      </c>
      <c r="G60" s="386"/>
      <c r="H60" s="327" t="s">
        <v>1</v>
      </c>
      <c r="I60" s="387">
        <v>370</v>
      </c>
      <c r="J60" s="388"/>
      <c r="K60" s="389" t="s">
        <v>3331</v>
      </c>
      <c r="M60" s="711"/>
      <c r="N60" s="330"/>
      <c r="O60" s="330"/>
      <c r="P60" s="335"/>
      <c r="Q60" s="326" t="s">
        <v>1</v>
      </c>
      <c r="R60" s="387">
        <v>7710</v>
      </c>
      <c r="S60" s="351">
        <v>70</v>
      </c>
      <c r="T60" s="351" t="s">
        <v>3279</v>
      </c>
      <c r="U60" s="326" t="s">
        <v>1</v>
      </c>
      <c r="V60" s="390">
        <v>53960</v>
      </c>
      <c r="W60" s="352" t="s">
        <v>1</v>
      </c>
      <c r="X60" s="352">
        <v>530</v>
      </c>
      <c r="Y60" s="353" t="s">
        <v>3304</v>
      </c>
      <c r="Z60" s="326" t="s">
        <v>1</v>
      </c>
      <c r="AA60" s="391">
        <v>46250</v>
      </c>
      <c r="AB60" s="352" t="s">
        <v>1</v>
      </c>
      <c r="AC60" s="352">
        <v>460</v>
      </c>
      <c r="AD60" s="353" t="s">
        <v>3304</v>
      </c>
      <c r="AF60" s="713"/>
      <c r="AG60" s="330"/>
      <c r="AH60" s="330"/>
      <c r="AI60" s="335"/>
      <c r="AK60" s="329"/>
      <c r="AL60" s="330"/>
      <c r="AM60" s="330"/>
      <c r="AN60" s="330"/>
      <c r="AO60" s="335"/>
      <c r="AQ60" s="711"/>
      <c r="AR60" s="330"/>
      <c r="AS60" s="330"/>
      <c r="AT60" s="335"/>
      <c r="AV60" s="329" t="s">
        <v>3118</v>
      </c>
      <c r="AW60" s="354"/>
      <c r="AX60" s="355" t="s">
        <v>3119</v>
      </c>
      <c r="AZ60" s="331" t="s">
        <v>3118</v>
      </c>
      <c r="BA60" s="330"/>
      <c r="BB60" s="335" t="s">
        <v>3119</v>
      </c>
      <c r="BD60" s="719"/>
      <c r="BF60" s="337" t="s">
        <v>3309</v>
      </c>
      <c r="BH60" s="329"/>
      <c r="BI60" s="330"/>
      <c r="BJ60" s="330"/>
      <c r="BK60" s="330"/>
      <c r="BL60" s="335"/>
      <c r="BN60" s="392">
        <v>0.94</v>
      </c>
    </row>
    <row r="61" spans="1:66" ht="54">
      <c r="A61" s="704"/>
      <c r="B61" s="356" t="s">
        <v>3290</v>
      </c>
      <c r="C61" s="330" t="s">
        <v>3277</v>
      </c>
      <c r="D61" s="335" t="s">
        <v>3278</v>
      </c>
      <c r="F61" s="377">
        <v>30520</v>
      </c>
      <c r="G61" s="378">
        <v>38230</v>
      </c>
      <c r="H61" s="327" t="s">
        <v>1</v>
      </c>
      <c r="I61" s="379">
        <v>280</v>
      </c>
      <c r="J61" s="380">
        <v>360</v>
      </c>
      <c r="K61" s="381" t="s">
        <v>3331</v>
      </c>
      <c r="L61" s="326" t="s">
        <v>1</v>
      </c>
      <c r="M61" s="710">
        <v>740</v>
      </c>
      <c r="N61" s="333" t="s">
        <v>1</v>
      </c>
      <c r="O61" s="333">
        <v>7</v>
      </c>
      <c r="P61" s="343" t="s">
        <v>3279</v>
      </c>
      <c r="Q61" s="326" t="s">
        <v>1</v>
      </c>
      <c r="R61" s="382">
        <v>7710</v>
      </c>
      <c r="S61" s="344">
        <v>70</v>
      </c>
      <c r="T61" s="351" t="s">
        <v>3279</v>
      </c>
      <c r="V61" s="383"/>
      <c r="AA61" s="383" t="s">
        <v>0</v>
      </c>
      <c r="AE61" s="326" t="s">
        <v>1</v>
      </c>
      <c r="AF61" s="712">
        <v>570</v>
      </c>
      <c r="AG61" s="330" t="s">
        <v>1</v>
      </c>
      <c r="AH61" s="330">
        <v>5</v>
      </c>
      <c r="AI61" s="335" t="s">
        <v>3304</v>
      </c>
      <c r="AJ61" s="326" t="s">
        <v>1</v>
      </c>
      <c r="AK61" s="332">
        <v>3080</v>
      </c>
      <c r="AL61" s="333" t="s">
        <v>3305</v>
      </c>
      <c r="AM61" s="333" t="s">
        <v>1</v>
      </c>
      <c r="AN61" s="333">
        <v>30</v>
      </c>
      <c r="AO61" s="343" t="s">
        <v>3306</v>
      </c>
      <c r="AP61" s="326" t="s">
        <v>1</v>
      </c>
      <c r="AQ61" s="710">
        <v>520</v>
      </c>
      <c r="AR61" s="333" t="s">
        <v>1</v>
      </c>
      <c r="AS61" s="333">
        <v>5</v>
      </c>
      <c r="AT61" s="343" t="s">
        <v>3304</v>
      </c>
      <c r="AU61" s="326" t="s">
        <v>1</v>
      </c>
      <c r="AV61" s="332">
        <v>350</v>
      </c>
      <c r="AW61" s="345" t="s">
        <v>1</v>
      </c>
      <c r="AX61" s="346">
        <v>3</v>
      </c>
      <c r="AY61" s="326" t="s">
        <v>1</v>
      </c>
      <c r="AZ61" s="334">
        <v>60</v>
      </c>
      <c r="BA61" s="333" t="s">
        <v>1</v>
      </c>
      <c r="BB61" s="343">
        <v>1</v>
      </c>
      <c r="BC61" s="326" t="s">
        <v>1</v>
      </c>
      <c r="BD61" s="718">
        <v>3660</v>
      </c>
      <c r="BE61" s="326" t="s">
        <v>1</v>
      </c>
      <c r="BF61" s="347">
        <v>225</v>
      </c>
      <c r="BG61" s="326" t="s">
        <v>14</v>
      </c>
      <c r="BH61" s="332">
        <v>3080</v>
      </c>
      <c r="BI61" s="333" t="s">
        <v>3307</v>
      </c>
      <c r="BJ61" s="333">
        <v>30</v>
      </c>
      <c r="BK61" s="333" t="s">
        <v>3304</v>
      </c>
      <c r="BL61" s="343" t="s">
        <v>3308</v>
      </c>
      <c r="BN61" s="384" t="s">
        <v>3337</v>
      </c>
    </row>
    <row r="62" spans="1:66" ht="27">
      <c r="A62" s="704"/>
      <c r="B62" s="356"/>
      <c r="C62" s="330"/>
      <c r="D62" s="335" t="s">
        <v>3280</v>
      </c>
      <c r="F62" s="385">
        <v>38230</v>
      </c>
      <c r="G62" s="386"/>
      <c r="H62" s="327" t="s">
        <v>1</v>
      </c>
      <c r="I62" s="387">
        <v>360</v>
      </c>
      <c r="J62" s="388"/>
      <c r="K62" s="389" t="s">
        <v>3331</v>
      </c>
      <c r="M62" s="711"/>
      <c r="N62" s="349"/>
      <c r="O62" s="349"/>
      <c r="P62" s="350"/>
      <c r="Q62" s="326" t="s">
        <v>1</v>
      </c>
      <c r="R62" s="387">
        <v>7710</v>
      </c>
      <c r="S62" s="351">
        <v>70</v>
      </c>
      <c r="T62" s="351" t="s">
        <v>3279</v>
      </c>
      <c r="U62" s="326" t="s">
        <v>1</v>
      </c>
      <c r="V62" s="390">
        <v>53960</v>
      </c>
      <c r="W62" s="352" t="s">
        <v>1</v>
      </c>
      <c r="X62" s="352">
        <v>530</v>
      </c>
      <c r="Y62" s="353" t="s">
        <v>3304</v>
      </c>
      <c r="Z62" s="326" t="s">
        <v>1</v>
      </c>
      <c r="AA62" s="391">
        <v>46250</v>
      </c>
      <c r="AB62" s="352" t="s">
        <v>1</v>
      </c>
      <c r="AC62" s="352">
        <v>460</v>
      </c>
      <c r="AD62" s="353" t="s">
        <v>3304</v>
      </c>
      <c r="AF62" s="713"/>
      <c r="AG62" s="330"/>
      <c r="AH62" s="330"/>
      <c r="AI62" s="335"/>
      <c r="AK62" s="357"/>
      <c r="AL62" s="349"/>
      <c r="AM62" s="349"/>
      <c r="AN62" s="349"/>
      <c r="AO62" s="350"/>
      <c r="AQ62" s="711"/>
      <c r="AR62" s="349"/>
      <c r="AS62" s="349"/>
      <c r="AT62" s="350"/>
      <c r="AV62" s="357" t="s">
        <v>3118</v>
      </c>
      <c r="AW62" s="358"/>
      <c r="AX62" s="359" t="s">
        <v>3119</v>
      </c>
      <c r="AZ62" s="360" t="s">
        <v>3118</v>
      </c>
      <c r="BA62" s="349"/>
      <c r="BB62" s="350" t="s">
        <v>3119</v>
      </c>
      <c r="BD62" s="719"/>
      <c r="BF62" s="337" t="s">
        <v>3309</v>
      </c>
      <c r="BH62" s="357"/>
      <c r="BI62" s="349"/>
      <c r="BJ62" s="349"/>
      <c r="BK62" s="349"/>
      <c r="BL62" s="350"/>
      <c r="BN62" s="392">
        <v>0.98</v>
      </c>
    </row>
    <row r="63" spans="1:66" ht="54">
      <c r="A63" s="704"/>
      <c r="B63" s="342" t="s">
        <v>3291</v>
      </c>
      <c r="C63" s="333" t="s">
        <v>3277</v>
      </c>
      <c r="D63" s="343" t="s">
        <v>3278</v>
      </c>
      <c r="F63" s="377">
        <v>28750</v>
      </c>
      <c r="G63" s="378">
        <v>36460</v>
      </c>
      <c r="H63" s="327" t="s">
        <v>1</v>
      </c>
      <c r="I63" s="379">
        <v>260</v>
      </c>
      <c r="J63" s="380">
        <v>340</v>
      </c>
      <c r="K63" s="381" t="s">
        <v>3331</v>
      </c>
      <c r="L63" s="326" t="s">
        <v>1</v>
      </c>
      <c r="M63" s="710">
        <v>610</v>
      </c>
      <c r="N63" s="330" t="s">
        <v>1</v>
      </c>
      <c r="O63" s="330">
        <v>6</v>
      </c>
      <c r="P63" s="335" t="s">
        <v>3279</v>
      </c>
      <c r="Q63" s="326" t="s">
        <v>1</v>
      </c>
      <c r="R63" s="382">
        <v>7710</v>
      </c>
      <c r="S63" s="344">
        <v>70</v>
      </c>
      <c r="T63" s="351" t="s">
        <v>3279</v>
      </c>
      <c r="V63" s="383"/>
      <c r="AA63" s="383" t="s">
        <v>0</v>
      </c>
      <c r="AE63" s="326" t="s">
        <v>1</v>
      </c>
      <c r="AF63" s="712">
        <v>480</v>
      </c>
      <c r="AG63" s="330" t="s">
        <v>1</v>
      </c>
      <c r="AH63" s="330">
        <v>4</v>
      </c>
      <c r="AI63" s="335" t="s">
        <v>3304</v>
      </c>
      <c r="AJ63" s="326" t="s">
        <v>1</v>
      </c>
      <c r="AK63" s="329">
        <v>2560</v>
      </c>
      <c r="AL63" s="330" t="s">
        <v>3305</v>
      </c>
      <c r="AM63" s="330" t="s">
        <v>1</v>
      </c>
      <c r="AN63" s="330">
        <v>20</v>
      </c>
      <c r="AO63" s="335" t="s">
        <v>3306</v>
      </c>
      <c r="AP63" s="326" t="s">
        <v>1</v>
      </c>
      <c r="AQ63" s="710">
        <v>500</v>
      </c>
      <c r="AR63" s="330" t="s">
        <v>1</v>
      </c>
      <c r="AS63" s="330">
        <v>5</v>
      </c>
      <c r="AT63" s="335" t="s">
        <v>3304</v>
      </c>
      <c r="AU63" s="326" t="s">
        <v>1</v>
      </c>
      <c r="AV63" s="329">
        <v>300</v>
      </c>
      <c r="AW63" s="354" t="s">
        <v>1</v>
      </c>
      <c r="AX63" s="355">
        <v>3</v>
      </c>
      <c r="AY63" s="326" t="s">
        <v>1</v>
      </c>
      <c r="AZ63" s="331">
        <v>50</v>
      </c>
      <c r="BA63" s="330" t="s">
        <v>1</v>
      </c>
      <c r="BB63" s="335">
        <v>1</v>
      </c>
      <c r="BC63" s="326" t="s">
        <v>1</v>
      </c>
      <c r="BD63" s="718">
        <v>3160</v>
      </c>
      <c r="BE63" s="326" t="s">
        <v>1</v>
      </c>
      <c r="BF63" s="347">
        <v>225</v>
      </c>
      <c r="BG63" s="326" t="s">
        <v>14</v>
      </c>
      <c r="BH63" s="329">
        <v>2570</v>
      </c>
      <c r="BI63" s="330" t="s">
        <v>3307</v>
      </c>
      <c r="BJ63" s="330">
        <v>20</v>
      </c>
      <c r="BK63" s="330" t="s">
        <v>3304</v>
      </c>
      <c r="BL63" s="335" t="s">
        <v>3308</v>
      </c>
      <c r="BN63" s="384" t="s">
        <v>3337</v>
      </c>
    </row>
    <row r="64" spans="1:66" ht="27">
      <c r="A64" s="704"/>
      <c r="B64" s="348"/>
      <c r="C64" s="349"/>
      <c r="D64" s="350" t="s">
        <v>3280</v>
      </c>
      <c r="F64" s="385">
        <v>36460</v>
      </c>
      <c r="G64" s="386"/>
      <c r="H64" s="327" t="s">
        <v>1</v>
      </c>
      <c r="I64" s="387">
        <v>340</v>
      </c>
      <c r="J64" s="388"/>
      <c r="K64" s="389" t="s">
        <v>3331</v>
      </c>
      <c r="M64" s="711"/>
      <c r="N64" s="330"/>
      <c r="O64" s="330"/>
      <c r="P64" s="335"/>
      <c r="Q64" s="326" t="s">
        <v>1</v>
      </c>
      <c r="R64" s="387">
        <v>7710</v>
      </c>
      <c r="S64" s="351">
        <v>70</v>
      </c>
      <c r="T64" s="351" t="s">
        <v>3279</v>
      </c>
      <c r="U64" s="326" t="s">
        <v>1</v>
      </c>
      <c r="V64" s="390">
        <v>53960</v>
      </c>
      <c r="W64" s="352" t="s">
        <v>1</v>
      </c>
      <c r="X64" s="352">
        <v>530</v>
      </c>
      <c r="Y64" s="353" t="s">
        <v>3304</v>
      </c>
      <c r="Z64" s="326" t="s">
        <v>1</v>
      </c>
      <c r="AA64" s="391">
        <v>46250</v>
      </c>
      <c r="AB64" s="352" t="s">
        <v>1</v>
      </c>
      <c r="AC64" s="352">
        <v>460</v>
      </c>
      <c r="AD64" s="353" t="s">
        <v>3304</v>
      </c>
      <c r="AF64" s="713"/>
      <c r="AG64" s="330"/>
      <c r="AH64" s="330"/>
      <c r="AI64" s="335"/>
      <c r="AK64" s="329"/>
      <c r="AL64" s="330"/>
      <c r="AM64" s="330"/>
      <c r="AN64" s="330"/>
      <c r="AO64" s="335"/>
      <c r="AQ64" s="711"/>
      <c r="AR64" s="330"/>
      <c r="AS64" s="330"/>
      <c r="AT64" s="335"/>
      <c r="AV64" s="329" t="s">
        <v>3118</v>
      </c>
      <c r="AW64" s="354"/>
      <c r="AX64" s="355" t="s">
        <v>3119</v>
      </c>
      <c r="AZ64" s="331" t="s">
        <v>3118</v>
      </c>
      <c r="BA64" s="330"/>
      <c r="BB64" s="335" t="s">
        <v>3119</v>
      </c>
      <c r="BD64" s="719"/>
      <c r="BF64" s="337" t="s">
        <v>3309</v>
      </c>
      <c r="BH64" s="329"/>
      <c r="BI64" s="330"/>
      <c r="BJ64" s="330"/>
      <c r="BK64" s="330"/>
      <c r="BL64" s="335"/>
      <c r="BN64" s="392">
        <v>0.91</v>
      </c>
    </row>
    <row r="65" spans="1:66" ht="54">
      <c r="A65" s="704"/>
      <c r="B65" s="356" t="s">
        <v>3292</v>
      </c>
      <c r="C65" s="330" t="s">
        <v>3277</v>
      </c>
      <c r="D65" s="335" t="s">
        <v>3278</v>
      </c>
      <c r="F65" s="377">
        <v>27470</v>
      </c>
      <c r="G65" s="378">
        <v>35180</v>
      </c>
      <c r="H65" s="327" t="s">
        <v>1</v>
      </c>
      <c r="I65" s="379">
        <v>250</v>
      </c>
      <c r="J65" s="380">
        <v>330</v>
      </c>
      <c r="K65" s="381" t="s">
        <v>3331</v>
      </c>
      <c r="L65" s="326" t="s">
        <v>1</v>
      </c>
      <c r="M65" s="710">
        <v>530</v>
      </c>
      <c r="N65" s="333" t="s">
        <v>1</v>
      </c>
      <c r="O65" s="333">
        <v>5</v>
      </c>
      <c r="P65" s="343" t="s">
        <v>3279</v>
      </c>
      <c r="Q65" s="326" t="s">
        <v>1</v>
      </c>
      <c r="R65" s="382">
        <v>7710</v>
      </c>
      <c r="S65" s="344">
        <v>70</v>
      </c>
      <c r="T65" s="351" t="s">
        <v>3279</v>
      </c>
      <c r="V65" s="383"/>
      <c r="AA65" s="383" t="s">
        <v>0</v>
      </c>
      <c r="AE65" s="326" t="s">
        <v>1</v>
      </c>
      <c r="AF65" s="712">
        <v>410</v>
      </c>
      <c r="AG65" s="333" t="s">
        <v>1</v>
      </c>
      <c r="AH65" s="333">
        <v>4</v>
      </c>
      <c r="AI65" s="343" t="s">
        <v>3304</v>
      </c>
      <c r="AJ65" s="326" t="s">
        <v>1</v>
      </c>
      <c r="AK65" s="332">
        <v>2200</v>
      </c>
      <c r="AL65" s="333" t="s">
        <v>3305</v>
      </c>
      <c r="AM65" s="333" t="s">
        <v>1</v>
      </c>
      <c r="AN65" s="333">
        <v>20</v>
      </c>
      <c r="AO65" s="343" t="s">
        <v>3306</v>
      </c>
      <c r="AP65" s="326" t="s">
        <v>1</v>
      </c>
      <c r="AQ65" s="710">
        <v>500</v>
      </c>
      <c r="AR65" s="333" t="s">
        <v>1</v>
      </c>
      <c r="AS65" s="333">
        <v>5</v>
      </c>
      <c r="AT65" s="343" t="s">
        <v>3304</v>
      </c>
      <c r="AU65" s="326" t="s">
        <v>1</v>
      </c>
      <c r="AV65" s="332">
        <v>270</v>
      </c>
      <c r="AW65" s="345" t="s">
        <v>1</v>
      </c>
      <c r="AX65" s="346">
        <v>2</v>
      </c>
      <c r="AY65" s="326" t="s">
        <v>1</v>
      </c>
      <c r="AZ65" s="334">
        <v>40</v>
      </c>
      <c r="BA65" s="333" t="s">
        <v>1</v>
      </c>
      <c r="BB65" s="343">
        <v>1</v>
      </c>
      <c r="BC65" s="326" t="s">
        <v>1</v>
      </c>
      <c r="BD65" s="718">
        <v>2810</v>
      </c>
      <c r="BE65" s="326" t="s">
        <v>1</v>
      </c>
      <c r="BF65" s="347">
        <v>225</v>
      </c>
      <c r="BG65" s="326" t="s">
        <v>14</v>
      </c>
      <c r="BH65" s="332">
        <v>2200</v>
      </c>
      <c r="BI65" s="333" t="s">
        <v>3307</v>
      </c>
      <c r="BJ65" s="333">
        <v>20</v>
      </c>
      <c r="BK65" s="333" t="s">
        <v>3304</v>
      </c>
      <c r="BL65" s="343" t="s">
        <v>3308</v>
      </c>
      <c r="BN65" s="384" t="s">
        <v>3337</v>
      </c>
    </row>
    <row r="66" spans="1:66" ht="27">
      <c r="A66" s="704"/>
      <c r="B66" s="356"/>
      <c r="C66" s="330"/>
      <c r="D66" s="335" t="s">
        <v>3280</v>
      </c>
      <c r="F66" s="385">
        <v>35180</v>
      </c>
      <c r="G66" s="386"/>
      <c r="H66" s="327" t="s">
        <v>1</v>
      </c>
      <c r="I66" s="387">
        <v>330</v>
      </c>
      <c r="J66" s="388"/>
      <c r="K66" s="389" t="s">
        <v>3331</v>
      </c>
      <c r="M66" s="711"/>
      <c r="N66" s="349"/>
      <c r="O66" s="349"/>
      <c r="P66" s="350"/>
      <c r="Q66" s="326" t="s">
        <v>1</v>
      </c>
      <c r="R66" s="387">
        <v>7710</v>
      </c>
      <c r="S66" s="351">
        <v>70</v>
      </c>
      <c r="T66" s="351" t="s">
        <v>3279</v>
      </c>
      <c r="U66" s="326" t="s">
        <v>1</v>
      </c>
      <c r="V66" s="390">
        <v>53960</v>
      </c>
      <c r="W66" s="352" t="s">
        <v>1</v>
      </c>
      <c r="X66" s="352">
        <v>530</v>
      </c>
      <c r="Y66" s="353" t="s">
        <v>3304</v>
      </c>
      <c r="Z66" s="326" t="s">
        <v>1</v>
      </c>
      <c r="AA66" s="391">
        <v>46250</v>
      </c>
      <c r="AB66" s="352" t="s">
        <v>1</v>
      </c>
      <c r="AC66" s="352">
        <v>460</v>
      </c>
      <c r="AD66" s="353" t="s">
        <v>3304</v>
      </c>
      <c r="AF66" s="713"/>
      <c r="AG66" s="349"/>
      <c r="AH66" s="349"/>
      <c r="AI66" s="350"/>
      <c r="AK66" s="329"/>
      <c r="AL66" s="330"/>
      <c r="AM66" s="330"/>
      <c r="AN66" s="330"/>
      <c r="AO66" s="335"/>
      <c r="AQ66" s="711"/>
      <c r="AR66" s="349"/>
      <c r="AS66" s="349"/>
      <c r="AT66" s="350"/>
      <c r="AV66" s="357" t="s">
        <v>3118</v>
      </c>
      <c r="AW66" s="358"/>
      <c r="AX66" s="359" t="s">
        <v>3119</v>
      </c>
      <c r="AZ66" s="360" t="s">
        <v>3118</v>
      </c>
      <c r="BA66" s="349"/>
      <c r="BB66" s="350" t="s">
        <v>3119</v>
      </c>
      <c r="BD66" s="719"/>
      <c r="BF66" s="337" t="s">
        <v>3309</v>
      </c>
      <c r="BH66" s="357"/>
      <c r="BI66" s="349"/>
      <c r="BJ66" s="349"/>
      <c r="BK66" s="349"/>
      <c r="BL66" s="350"/>
      <c r="BN66" s="392">
        <v>0.94</v>
      </c>
    </row>
    <row r="67" spans="1:66" ht="54">
      <c r="A67" s="704"/>
      <c r="B67" s="342" t="s">
        <v>3293</v>
      </c>
      <c r="C67" s="333" t="s">
        <v>3277</v>
      </c>
      <c r="D67" s="343" t="s">
        <v>3278</v>
      </c>
      <c r="F67" s="377">
        <v>26520</v>
      </c>
      <c r="G67" s="378">
        <v>34230</v>
      </c>
      <c r="H67" s="327" t="s">
        <v>1</v>
      </c>
      <c r="I67" s="379">
        <v>240</v>
      </c>
      <c r="J67" s="380">
        <v>320</v>
      </c>
      <c r="K67" s="381" t="s">
        <v>3331</v>
      </c>
      <c r="L67" s="326" t="s">
        <v>1</v>
      </c>
      <c r="M67" s="710">
        <v>460</v>
      </c>
      <c r="N67" s="330" t="s">
        <v>1</v>
      </c>
      <c r="O67" s="330">
        <v>4</v>
      </c>
      <c r="P67" s="335" t="s">
        <v>3279</v>
      </c>
      <c r="Q67" s="326" t="s">
        <v>1</v>
      </c>
      <c r="R67" s="382">
        <v>7710</v>
      </c>
      <c r="S67" s="344">
        <v>70</v>
      </c>
      <c r="T67" s="351" t="s">
        <v>3279</v>
      </c>
      <c r="V67" s="383"/>
      <c r="AA67" s="383" t="s">
        <v>0</v>
      </c>
      <c r="AE67" s="326" t="s">
        <v>1</v>
      </c>
      <c r="AF67" s="712">
        <v>360</v>
      </c>
      <c r="AG67" s="330" t="s">
        <v>1</v>
      </c>
      <c r="AH67" s="330">
        <v>3</v>
      </c>
      <c r="AI67" s="335" t="s">
        <v>3304</v>
      </c>
      <c r="AJ67" s="326" t="s">
        <v>1</v>
      </c>
      <c r="AK67" s="332">
        <v>1920</v>
      </c>
      <c r="AL67" s="333" t="s">
        <v>3305</v>
      </c>
      <c r="AM67" s="333" t="s">
        <v>1</v>
      </c>
      <c r="AN67" s="333">
        <v>10</v>
      </c>
      <c r="AO67" s="343" t="s">
        <v>3306</v>
      </c>
      <c r="AP67" s="326" t="s">
        <v>1</v>
      </c>
      <c r="AQ67" s="710">
        <v>500</v>
      </c>
      <c r="AR67" s="330" t="s">
        <v>1</v>
      </c>
      <c r="AS67" s="330">
        <v>5</v>
      </c>
      <c r="AT67" s="335" t="s">
        <v>3304</v>
      </c>
      <c r="AU67" s="326" t="s">
        <v>1</v>
      </c>
      <c r="AV67" s="329">
        <v>250</v>
      </c>
      <c r="AW67" s="354" t="s">
        <v>1</v>
      </c>
      <c r="AX67" s="355">
        <v>2</v>
      </c>
      <c r="AY67" s="326" t="s">
        <v>1</v>
      </c>
      <c r="AZ67" s="331">
        <v>40</v>
      </c>
      <c r="BA67" s="330" t="s">
        <v>1</v>
      </c>
      <c r="BB67" s="335">
        <v>1</v>
      </c>
      <c r="BC67" s="326" t="s">
        <v>1</v>
      </c>
      <c r="BD67" s="718">
        <v>2540</v>
      </c>
      <c r="BE67" s="326" t="s">
        <v>1</v>
      </c>
      <c r="BF67" s="347">
        <v>225</v>
      </c>
      <c r="BG67" s="326" t="s">
        <v>14</v>
      </c>
      <c r="BH67" s="329">
        <v>1920</v>
      </c>
      <c r="BI67" s="330" t="s">
        <v>3307</v>
      </c>
      <c r="BJ67" s="330">
        <v>10</v>
      </c>
      <c r="BK67" s="330" t="s">
        <v>3304</v>
      </c>
      <c r="BL67" s="335" t="s">
        <v>3308</v>
      </c>
      <c r="BN67" s="384" t="s">
        <v>3337</v>
      </c>
    </row>
    <row r="68" spans="1:66" ht="27">
      <c r="A68" s="704"/>
      <c r="B68" s="348"/>
      <c r="C68" s="349"/>
      <c r="D68" s="350" t="s">
        <v>3280</v>
      </c>
      <c r="F68" s="385">
        <v>34230</v>
      </c>
      <c r="G68" s="386"/>
      <c r="H68" s="327" t="s">
        <v>1</v>
      </c>
      <c r="I68" s="387">
        <v>320</v>
      </c>
      <c r="J68" s="388"/>
      <c r="K68" s="389" t="s">
        <v>3331</v>
      </c>
      <c r="M68" s="711"/>
      <c r="N68" s="330"/>
      <c r="O68" s="330"/>
      <c r="P68" s="335"/>
      <c r="Q68" s="326" t="s">
        <v>1</v>
      </c>
      <c r="R68" s="387">
        <v>7710</v>
      </c>
      <c r="S68" s="351">
        <v>70</v>
      </c>
      <c r="T68" s="351" t="s">
        <v>3279</v>
      </c>
      <c r="U68" s="326" t="s">
        <v>1</v>
      </c>
      <c r="V68" s="390">
        <v>53960</v>
      </c>
      <c r="W68" s="352" t="s">
        <v>1</v>
      </c>
      <c r="X68" s="352">
        <v>530</v>
      </c>
      <c r="Y68" s="353" t="s">
        <v>3304</v>
      </c>
      <c r="Z68" s="326" t="s">
        <v>1</v>
      </c>
      <c r="AA68" s="391">
        <v>46250</v>
      </c>
      <c r="AB68" s="352" t="s">
        <v>1</v>
      </c>
      <c r="AC68" s="352">
        <v>460</v>
      </c>
      <c r="AD68" s="353" t="s">
        <v>3304</v>
      </c>
      <c r="AF68" s="713"/>
      <c r="AG68" s="330"/>
      <c r="AH68" s="330"/>
      <c r="AI68" s="335"/>
      <c r="AK68" s="357"/>
      <c r="AL68" s="349"/>
      <c r="AM68" s="349"/>
      <c r="AN68" s="349"/>
      <c r="AO68" s="350"/>
      <c r="AQ68" s="711"/>
      <c r="AR68" s="330"/>
      <c r="AS68" s="330"/>
      <c r="AT68" s="335"/>
      <c r="AV68" s="329" t="s">
        <v>3118</v>
      </c>
      <c r="AW68" s="354"/>
      <c r="AX68" s="355" t="s">
        <v>3119</v>
      </c>
      <c r="AZ68" s="331" t="s">
        <v>3118</v>
      </c>
      <c r="BA68" s="330"/>
      <c r="BB68" s="335" t="s">
        <v>3119</v>
      </c>
      <c r="BD68" s="719"/>
      <c r="BF68" s="337" t="s">
        <v>3309</v>
      </c>
      <c r="BH68" s="329"/>
      <c r="BI68" s="330"/>
      <c r="BJ68" s="330"/>
      <c r="BK68" s="330"/>
      <c r="BL68" s="335"/>
      <c r="BN68" s="392">
        <v>0.99</v>
      </c>
    </row>
    <row r="69" spans="1:66" ht="54">
      <c r="A69" s="704"/>
      <c r="B69" s="356" t="s">
        <v>3294</v>
      </c>
      <c r="C69" s="330" t="s">
        <v>3277</v>
      </c>
      <c r="D69" s="335" t="s">
        <v>3278</v>
      </c>
      <c r="F69" s="377">
        <v>25780</v>
      </c>
      <c r="G69" s="378">
        <v>33490</v>
      </c>
      <c r="H69" s="327" t="s">
        <v>1</v>
      </c>
      <c r="I69" s="379">
        <v>230</v>
      </c>
      <c r="J69" s="380">
        <v>310</v>
      </c>
      <c r="K69" s="381" t="s">
        <v>3331</v>
      </c>
      <c r="L69" s="326" t="s">
        <v>1</v>
      </c>
      <c r="M69" s="710">
        <v>410</v>
      </c>
      <c r="N69" s="333" t="s">
        <v>1</v>
      </c>
      <c r="O69" s="333">
        <v>4</v>
      </c>
      <c r="P69" s="343" t="s">
        <v>3279</v>
      </c>
      <c r="Q69" s="326" t="s">
        <v>1</v>
      </c>
      <c r="R69" s="382">
        <v>7710</v>
      </c>
      <c r="S69" s="344">
        <v>70</v>
      </c>
      <c r="T69" s="351" t="s">
        <v>3279</v>
      </c>
      <c r="V69" s="383"/>
      <c r="AA69" s="383" t="s">
        <v>0</v>
      </c>
      <c r="AE69" s="326" t="s">
        <v>1</v>
      </c>
      <c r="AF69" s="712">
        <v>320</v>
      </c>
      <c r="AG69" s="333" t="s">
        <v>1</v>
      </c>
      <c r="AH69" s="333">
        <v>3</v>
      </c>
      <c r="AI69" s="343" t="s">
        <v>3304</v>
      </c>
      <c r="AJ69" s="326" t="s">
        <v>1</v>
      </c>
      <c r="AK69" s="329">
        <v>1710</v>
      </c>
      <c r="AL69" s="330" t="s">
        <v>3305</v>
      </c>
      <c r="AM69" s="330" t="s">
        <v>1</v>
      </c>
      <c r="AN69" s="330">
        <v>10</v>
      </c>
      <c r="AO69" s="335" t="s">
        <v>3306</v>
      </c>
      <c r="AP69" s="326" t="s">
        <v>1</v>
      </c>
      <c r="AQ69" s="710">
        <v>500</v>
      </c>
      <c r="AR69" s="333" t="s">
        <v>1</v>
      </c>
      <c r="AS69" s="333">
        <v>5</v>
      </c>
      <c r="AT69" s="343" t="s">
        <v>3304</v>
      </c>
      <c r="AU69" s="326" t="s">
        <v>1</v>
      </c>
      <c r="AV69" s="332">
        <v>220</v>
      </c>
      <c r="AW69" s="345" t="s">
        <v>1</v>
      </c>
      <c r="AX69" s="346">
        <v>2</v>
      </c>
      <c r="AY69" s="326" t="s">
        <v>1</v>
      </c>
      <c r="AZ69" s="334">
        <v>40</v>
      </c>
      <c r="BA69" s="333" t="s">
        <v>1</v>
      </c>
      <c r="BB69" s="343">
        <v>1</v>
      </c>
      <c r="BC69" s="326" t="s">
        <v>1</v>
      </c>
      <c r="BD69" s="718">
        <v>2440</v>
      </c>
      <c r="BE69" s="326" t="s">
        <v>1</v>
      </c>
      <c r="BF69" s="347">
        <v>225</v>
      </c>
      <c r="BG69" s="326" t="s">
        <v>14</v>
      </c>
      <c r="BH69" s="332">
        <v>1710</v>
      </c>
      <c r="BI69" s="333" t="s">
        <v>3307</v>
      </c>
      <c r="BJ69" s="333">
        <v>10</v>
      </c>
      <c r="BK69" s="333" t="s">
        <v>3304</v>
      </c>
      <c r="BL69" s="343" t="s">
        <v>3308</v>
      </c>
      <c r="BN69" s="384" t="s">
        <v>3337</v>
      </c>
    </row>
    <row r="70" spans="1:66" ht="27">
      <c r="A70" s="704"/>
      <c r="B70" s="356"/>
      <c r="C70" s="330"/>
      <c r="D70" s="335" t="s">
        <v>3280</v>
      </c>
      <c r="F70" s="385">
        <v>33490</v>
      </c>
      <c r="G70" s="386"/>
      <c r="H70" s="327" t="s">
        <v>1</v>
      </c>
      <c r="I70" s="387">
        <v>310</v>
      </c>
      <c r="J70" s="388"/>
      <c r="K70" s="389" t="s">
        <v>3331</v>
      </c>
      <c r="M70" s="711"/>
      <c r="N70" s="349"/>
      <c r="O70" s="349"/>
      <c r="P70" s="350"/>
      <c r="Q70" s="326" t="s">
        <v>1</v>
      </c>
      <c r="R70" s="387">
        <v>7710</v>
      </c>
      <c r="S70" s="351">
        <v>70</v>
      </c>
      <c r="T70" s="351" t="s">
        <v>3279</v>
      </c>
      <c r="U70" s="326" t="s">
        <v>1</v>
      </c>
      <c r="V70" s="390">
        <v>53960</v>
      </c>
      <c r="W70" s="352" t="s">
        <v>1</v>
      </c>
      <c r="X70" s="352">
        <v>530</v>
      </c>
      <c r="Y70" s="353" t="s">
        <v>3304</v>
      </c>
      <c r="Z70" s="326" t="s">
        <v>1</v>
      </c>
      <c r="AA70" s="391">
        <v>46250</v>
      </c>
      <c r="AB70" s="352" t="s">
        <v>1</v>
      </c>
      <c r="AC70" s="352">
        <v>460</v>
      </c>
      <c r="AD70" s="353" t="s">
        <v>3304</v>
      </c>
      <c r="AF70" s="713"/>
      <c r="AG70" s="349"/>
      <c r="AH70" s="349"/>
      <c r="AI70" s="350"/>
      <c r="AK70" s="357"/>
      <c r="AL70" s="349"/>
      <c r="AM70" s="349"/>
      <c r="AN70" s="349"/>
      <c r="AO70" s="350"/>
      <c r="AQ70" s="711"/>
      <c r="AR70" s="349"/>
      <c r="AS70" s="349"/>
      <c r="AT70" s="350"/>
      <c r="AV70" s="357" t="s">
        <v>3118</v>
      </c>
      <c r="AW70" s="358"/>
      <c r="AX70" s="359" t="s">
        <v>3119</v>
      </c>
      <c r="AZ70" s="360" t="s">
        <v>3118</v>
      </c>
      <c r="BA70" s="349"/>
      <c r="BB70" s="350" t="s">
        <v>3119</v>
      </c>
      <c r="BD70" s="719"/>
      <c r="BF70" s="337" t="s">
        <v>3309</v>
      </c>
      <c r="BH70" s="357"/>
      <c r="BI70" s="349"/>
      <c r="BJ70" s="349"/>
      <c r="BK70" s="349"/>
      <c r="BL70" s="350"/>
      <c r="BN70" s="392">
        <v>0.98</v>
      </c>
    </row>
    <row r="71" spans="1:66" ht="54">
      <c r="A71" s="704"/>
      <c r="B71" s="342" t="s">
        <v>3295</v>
      </c>
      <c r="C71" s="333" t="s">
        <v>3277</v>
      </c>
      <c r="D71" s="343" t="s">
        <v>3278</v>
      </c>
      <c r="F71" s="377">
        <v>25190</v>
      </c>
      <c r="G71" s="378">
        <v>32900</v>
      </c>
      <c r="H71" s="327" t="s">
        <v>1</v>
      </c>
      <c r="I71" s="379">
        <v>230</v>
      </c>
      <c r="J71" s="380">
        <v>310</v>
      </c>
      <c r="K71" s="381" t="s">
        <v>3331</v>
      </c>
      <c r="L71" s="326" t="s">
        <v>1</v>
      </c>
      <c r="M71" s="710">
        <v>370</v>
      </c>
      <c r="N71" s="330" t="s">
        <v>1</v>
      </c>
      <c r="O71" s="330">
        <v>3</v>
      </c>
      <c r="P71" s="335" t="s">
        <v>3279</v>
      </c>
      <c r="Q71" s="326" t="s">
        <v>1</v>
      </c>
      <c r="R71" s="382">
        <v>7710</v>
      </c>
      <c r="S71" s="344">
        <v>70</v>
      </c>
      <c r="T71" s="351" t="s">
        <v>3279</v>
      </c>
      <c r="V71" s="383"/>
      <c r="AA71" s="383" t="s">
        <v>0</v>
      </c>
      <c r="AE71" s="326" t="s">
        <v>1</v>
      </c>
      <c r="AF71" s="712">
        <v>280</v>
      </c>
      <c r="AG71" s="330" t="s">
        <v>1</v>
      </c>
      <c r="AH71" s="330">
        <v>2</v>
      </c>
      <c r="AI71" s="335" t="s">
        <v>3304</v>
      </c>
      <c r="AJ71" s="326" t="s">
        <v>1</v>
      </c>
      <c r="AK71" s="329">
        <v>1540</v>
      </c>
      <c r="AL71" s="330" t="s">
        <v>3305</v>
      </c>
      <c r="AM71" s="330" t="s">
        <v>1</v>
      </c>
      <c r="AN71" s="330">
        <v>10</v>
      </c>
      <c r="AO71" s="335" t="s">
        <v>3306</v>
      </c>
      <c r="AP71" s="326" t="s">
        <v>1</v>
      </c>
      <c r="AQ71" s="710">
        <v>500</v>
      </c>
      <c r="AR71" s="330" t="s">
        <v>1</v>
      </c>
      <c r="AS71" s="330">
        <v>5</v>
      </c>
      <c r="AT71" s="335" t="s">
        <v>3304</v>
      </c>
      <c r="AU71" s="326" t="s">
        <v>1</v>
      </c>
      <c r="AV71" s="329">
        <v>200</v>
      </c>
      <c r="AW71" s="354" t="s">
        <v>1</v>
      </c>
      <c r="AX71" s="355">
        <v>2</v>
      </c>
      <c r="AY71" s="326" t="s">
        <v>1</v>
      </c>
      <c r="AZ71" s="331">
        <v>30</v>
      </c>
      <c r="BA71" s="330" t="s">
        <v>1</v>
      </c>
      <c r="BB71" s="335">
        <v>1</v>
      </c>
      <c r="BC71" s="326" t="s">
        <v>1</v>
      </c>
      <c r="BD71" s="718">
        <v>2360</v>
      </c>
      <c r="BE71" s="326" t="s">
        <v>1</v>
      </c>
      <c r="BF71" s="347">
        <v>225</v>
      </c>
      <c r="BG71" s="326" t="s">
        <v>14</v>
      </c>
      <c r="BH71" s="329">
        <v>1540</v>
      </c>
      <c r="BI71" s="330" t="s">
        <v>3307</v>
      </c>
      <c r="BJ71" s="330">
        <v>10</v>
      </c>
      <c r="BK71" s="330" t="s">
        <v>3304</v>
      </c>
      <c r="BL71" s="335" t="s">
        <v>3308</v>
      </c>
      <c r="BN71" s="384" t="s">
        <v>3337</v>
      </c>
    </row>
    <row r="72" spans="1:66" ht="27">
      <c r="A72" s="704"/>
      <c r="B72" s="348"/>
      <c r="C72" s="349"/>
      <c r="D72" s="350" t="s">
        <v>3280</v>
      </c>
      <c r="F72" s="385">
        <v>32900</v>
      </c>
      <c r="G72" s="386"/>
      <c r="H72" s="327" t="s">
        <v>1</v>
      </c>
      <c r="I72" s="387">
        <v>310</v>
      </c>
      <c r="J72" s="388"/>
      <c r="K72" s="389" t="s">
        <v>3331</v>
      </c>
      <c r="M72" s="711"/>
      <c r="N72" s="330"/>
      <c r="O72" s="330"/>
      <c r="P72" s="335"/>
      <c r="Q72" s="326" t="s">
        <v>1</v>
      </c>
      <c r="R72" s="387">
        <v>7710</v>
      </c>
      <c r="S72" s="351">
        <v>70</v>
      </c>
      <c r="T72" s="351" t="s">
        <v>3279</v>
      </c>
      <c r="U72" s="326" t="s">
        <v>1</v>
      </c>
      <c r="V72" s="390">
        <v>53960</v>
      </c>
      <c r="W72" s="352" t="s">
        <v>1</v>
      </c>
      <c r="X72" s="352">
        <v>530</v>
      </c>
      <c r="Y72" s="353" t="s">
        <v>3304</v>
      </c>
      <c r="Z72" s="326" t="s">
        <v>1</v>
      </c>
      <c r="AA72" s="391">
        <v>46250</v>
      </c>
      <c r="AB72" s="352" t="s">
        <v>1</v>
      </c>
      <c r="AC72" s="352">
        <v>460</v>
      </c>
      <c r="AD72" s="353" t="s">
        <v>3304</v>
      </c>
      <c r="AF72" s="713"/>
      <c r="AG72" s="330"/>
      <c r="AH72" s="330"/>
      <c r="AI72" s="335"/>
      <c r="AK72" s="329"/>
      <c r="AL72" s="330"/>
      <c r="AM72" s="330"/>
      <c r="AN72" s="330"/>
      <c r="AO72" s="335"/>
      <c r="AQ72" s="711"/>
      <c r="AR72" s="330"/>
      <c r="AS72" s="330"/>
      <c r="AT72" s="335"/>
      <c r="AV72" s="329" t="s">
        <v>3118</v>
      </c>
      <c r="AW72" s="354"/>
      <c r="AX72" s="355" t="s">
        <v>3119</v>
      </c>
      <c r="AZ72" s="331" t="s">
        <v>3118</v>
      </c>
      <c r="BA72" s="330"/>
      <c r="BB72" s="335" t="s">
        <v>3119</v>
      </c>
      <c r="BD72" s="719"/>
      <c r="BF72" s="337" t="s">
        <v>3309</v>
      </c>
      <c r="BH72" s="329"/>
      <c r="BI72" s="330"/>
      <c r="BJ72" s="330"/>
      <c r="BK72" s="330"/>
      <c r="BL72" s="335"/>
      <c r="BN72" s="392">
        <v>0.98</v>
      </c>
    </row>
    <row r="73" spans="1:66" ht="27">
      <c r="A73" s="704"/>
      <c r="B73" s="356" t="s">
        <v>3296</v>
      </c>
      <c r="C73" s="330" t="s">
        <v>3277</v>
      </c>
      <c r="D73" s="335" t="s">
        <v>3278</v>
      </c>
      <c r="F73" s="377">
        <v>23320</v>
      </c>
      <c r="G73" s="378">
        <v>31030</v>
      </c>
      <c r="H73" s="327" t="s">
        <v>1</v>
      </c>
      <c r="I73" s="379">
        <v>210</v>
      </c>
      <c r="J73" s="380">
        <v>290</v>
      </c>
      <c r="K73" s="381" t="s">
        <v>3331</v>
      </c>
      <c r="L73" s="326" t="s">
        <v>1</v>
      </c>
      <c r="M73" s="710">
        <v>330</v>
      </c>
      <c r="N73" s="333" t="s">
        <v>1</v>
      </c>
      <c r="O73" s="333">
        <v>3</v>
      </c>
      <c r="P73" s="343" t="s">
        <v>3279</v>
      </c>
      <c r="Q73" s="326" t="s">
        <v>1</v>
      </c>
      <c r="R73" s="382">
        <v>7710</v>
      </c>
      <c r="S73" s="344">
        <v>70</v>
      </c>
      <c r="T73" s="351" t="s">
        <v>3279</v>
      </c>
      <c r="V73" s="383"/>
      <c r="AA73" s="383" t="s">
        <v>0</v>
      </c>
      <c r="AE73" s="326" t="s">
        <v>1</v>
      </c>
      <c r="AF73" s="712">
        <v>260</v>
      </c>
      <c r="AG73" s="333" t="s">
        <v>1</v>
      </c>
      <c r="AH73" s="333">
        <v>2</v>
      </c>
      <c r="AI73" s="343" t="s">
        <v>3304</v>
      </c>
      <c r="AJ73" s="326" t="s">
        <v>1</v>
      </c>
      <c r="AK73" s="332">
        <v>1400</v>
      </c>
      <c r="AL73" s="333" t="s">
        <v>3305</v>
      </c>
      <c r="AM73" s="333" t="s">
        <v>1</v>
      </c>
      <c r="AN73" s="333">
        <v>10</v>
      </c>
      <c r="AO73" s="343" t="s">
        <v>3306</v>
      </c>
      <c r="AP73" s="326" t="s">
        <v>1</v>
      </c>
      <c r="AQ73" s="710">
        <v>500</v>
      </c>
      <c r="AR73" s="333" t="s">
        <v>1</v>
      </c>
      <c r="AS73" s="333">
        <v>5</v>
      </c>
      <c r="AT73" s="343" t="s">
        <v>3304</v>
      </c>
      <c r="AU73" s="326" t="s">
        <v>1</v>
      </c>
      <c r="AV73" s="332">
        <v>180</v>
      </c>
      <c r="AW73" s="345" t="s">
        <v>1</v>
      </c>
      <c r="AX73" s="346">
        <v>1</v>
      </c>
      <c r="AY73" s="326" t="s">
        <v>1</v>
      </c>
      <c r="AZ73" s="334">
        <v>30</v>
      </c>
      <c r="BA73" s="333" t="s">
        <v>1</v>
      </c>
      <c r="BB73" s="343">
        <v>1</v>
      </c>
      <c r="BC73" s="326" t="s">
        <v>1</v>
      </c>
      <c r="BD73" s="718">
        <v>2150</v>
      </c>
      <c r="BE73" s="326" t="s">
        <v>1</v>
      </c>
      <c r="BF73" s="347">
        <v>225</v>
      </c>
      <c r="BG73" s="326" t="s">
        <v>14</v>
      </c>
      <c r="BH73" s="332">
        <v>1400</v>
      </c>
      <c r="BI73" s="333" t="s">
        <v>3307</v>
      </c>
      <c r="BJ73" s="333">
        <v>10</v>
      </c>
      <c r="BK73" s="333" t="s">
        <v>3304</v>
      </c>
      <c r="BL73" s="343" t="s">
        <v>3308</v>
      </c>
      <c r="BN73" s="384" t="s">
        <v>3337</v>
      </c>
    </row>
    <row r="74" spans="1:66" ht="27">
      <c r="A74" s="704"/>
      <c r="B74" s="356"/>
      <c r="C74" s="330"/>
      <c r="D74" s="335" t="s">
        <v>3280</v>
      </c>
      <c r="F74" s="385">
        <v>31030</v>
      </c>
      <c r="G74" s="386"/>
      <c r="H74" s="327" t="s">
        <v>1</v>
      </c>
      <c r="I74" s="387">
        <v>290</v>
      </c>
      <c r="J74" s="388"/>
      <c r="K74" s="389" t="s">
        <v>3331</v>
      </c>
      <c r="M74" s="711"/>
      <c r="N74" s="349"/>
      <c r="O74" s="349"/>
      <c r="P74" s="350"/>
      <c r="Q74" s="326" t="s">
        <v>1</v>
      </c>
      <c r="R74" s="387">
        <v>7710</v>
      </c>
      <c r="S74" s="351">
        <v>70</v>
      </c>
      <c r="T74" s="351" t="s">
        <v>3279</v>
      </c>
      <c r="U74" s="326" t="s">
        <v>1</v>
      </c>
      <c r="V74" s="390">
        <v>53960</v>
      </c>
      <c r="W74" s="352" t="s">
        <v>1</v>
      </c>
      <c r="X74" s="352">
        <v>530</v>
      </c>
      <c r="Y74" s="353" t="s">
        <v>3304</v>
      </c>
      <c r="Z74" s="326" t="s">
        <v>1</v>
      </c>
      <c r="AA74" s="391">
        <v>46250</v>
      </c>
      <c r="AB74" s="352" t="s">
        <v>1</v>
      </c>
      <c r="AC74" s="352">
        <v>460</v>
      </c>
      <c r="AD74" s="353" t="s">
        <v>3304</v>
      </c>
      <c r="AF74" s="713"/>
      <c r="AG74" s="349"/>
      <c r="AH74" s="349"/>
      <c r="AI74" s="350"/>
      <c r="AK74" s="357"/>
      <c r="AL74" s="349"/>
      <c r="AM74" s="349"/>
      <c r="AN74" s="349"/>
      <c r="AO74" s="350"/>
      <c r="AQ74" s="711"/>
      <c r="AR74" s="349"/>
      <c r="AS74" s="349"/>
      <c r="AT74" s="350"/>
      <c r="AV74" s="357" t="s">
        <v>3118</v>
      </c>
      <c r="AW74" s="358"/>
      <c r="AX74" s="359" t="s">
        <v>3119</v>
      </c>
      <c r="AZ74" s="360" t="s">
        <v>3118</v>
      </c>
      <c r="BA74" s="349"/>
      <c r="BB74" s="350" t="s">
        <v>3119</v>
      </c>
      <c r="BD74" s="719"/>
      <c r="BF74" s="337" t="s">
        <v>3309</v>
      </c>
      <c r="BH74" s="357"/>
      <c r="BI74" s="349"/>
      <c r="BJ74" s="349"/>
      <c r="BK74" s="349"/>
      <c r="BL74" s="350"/>
      <c r="BN74" s="393">
        <v>0.98</v>
      </c>
    </row>
    <row r="75" spans="1:66" ht="27">
      <c r="A75" s="704" t="s">
        <v>3298</v>
      </c>
      <c r="B75" s="342" t="s">
        <v>3276</v>
      </c>
      <c r="C75" s="333" t="s">
        <v>3277</v>
      </c>
      <c r="D75" s="343" t="s">
        <v>3278</v>
      </c>
      <c r="F75" s="377">
        <v>110010</v>
      </c>
      <c r="G75" s="378">
        <v>117650</v>
      </c>
      <c r="H75" s="327" t="s">
        <v>1</v>
      </c>
      <c r="I75" s="379">
        <v>1080</v>
      </c>
      <c r="J75" s="380">
        <v>1150</v>
      </c>
      <c r="K75" s="381" t="s">
        <v>3331</v>
      </c>
      <c r="L75" s="326" t="s">
        <v>1</v>
      </c>
      <c r="M75" s="710">
        <v>7350</v>
      </c>
      <c r="N75" s="330" t="s">
        <v>1</v>
      </c>
      <c r="O75" s="330">
        <v>70</v>
      </c>
      <c r="P75" s="335" t="s">
        <v>3279</v>
      </c>
      <c r="Q75" s="326" t="s">
        <v>1</v>
      </c>
      <c r="R75" s="382">
        <v>7640</v>
      </c>
      <c r="S75" s="344">
        <v>70</v>
      </c>
      <c r="T75" s="351" t="s">
        <v>3279</v>
      </c>
      <c r="V75" s="383"/>
      <c r="AA75" s="383" t="s">
        <v>0</v>
      </c>
      <c r="AE75" s="326" t="s">
        <v>1</v>
      </c>
      <c r="AF75" s="712">
        <v>5780</v>
      </c>
      <c r="AG75" s="330" t="s">
        <v>1</v>
      </c>
      <c r="AH75" s="330">
        <v>50</v>
      </c>
      <c r="AI75" s="335" t="s">
        <v>3304</v>
      </c>
      <c r="AJ75" s="326" t="s">
        <v>1</v>
      </c>
      <c r="AK75" s="329">
        <v>30590</v>
      </c>
      <c r="AL75" s="330" t="s">
        <v>3305</v>
      </c>
      <c r="AM75" s="330" t="s">
        <v>1</v>
      </c>
      <c r="AN75" s="330">
        <v>300</v>
      </c>
      <c r="AO75" s="335" t="s">
        <v>3306</v>
      </c>
      <c r="AP75" s="326" t="s">
        <v>1</v>
      </c>
      <c r="AQ75" s="710">
        <v>3640</v>
      </c>
      <c r="AR75" s="330" t="s">
        <v>1</v>
      </c>
      <c r="AS75" s="330">
        <v>30</v>
      </c>
      <c r="AT75" s="335" t="s">
        <v>3304</v>
      </c>
      <c r="AU75" s="326" t="s">
        <v>1</v>
      </c>
      <c r="AV75" s="329">
        <v>2730</v>
      </c>
      <c r="AW75" s="354" t="s">
        <v>1</v>
      </c>
      <c r="AX75" s="355">
        <v>20</v>
      </c>
      <c r="AY75" s="326" t="s">
        <v>1</v>
      </c>
      <c r="AZ75" s="331">
        <v>480</v>
      </c>
      <c r="BA75" s="330" t="s">
        <v>1</v>
      </c>
      <c r="BB75" s="335">
        <v>4</v>
      </c>
      <c r="BC75" s="326" t="s">
        <v>1</v>
      </c>
      <c r="BD75" s="718">
        <v>27330</v>
      </c>
      <c r="BE75" s="326" t="s">
        <v>1</v>
      </c>
      <c r="BF75" s="347">
        <v>225</v>
      </c>
      <c r="BG75" s="326" t="s">
        <v>14</v>
      </c>
      <c r="BH75" s="329">
        <v>30590</v>
      </c>
      <c r="BI75" s="330" t="s">
        <v>3307</v>
      </c>
      <c r="BJ75" s="330">
        <v>300</v>
      </c>
      <c r="BK75" s="330" t="s">
        <v>3304</v>
      </c>
      <c r="BL75" s="335" t="s">
        <v>3308</v>
      </c>
      <c r="BN75" s="384" t="s">
        <v>3337</v>
      </c>
    </row>
    <row r="76" spans="1:66" ht="27">
      <c r="A76" s="704"/>
      <c r="B76" s="348"/>
      <c r="C76" s="349"/>
      <c r="D76" s="350" t="s">
        <v>3280</v>
      </c>
      <c r="F76" s="385">
        <v>117650</v>
      </c>
      <c r="G76" s="386"/>
      <c r="H76" s="327" t="s">
        <v>1</v>
      </c>
      <c r="I76" s="387">
        <v>1150</v>
      </c>
      <c r="J76" s="388"/>
      <c r="K76" s="389" t="s">
        <v>3331</v>
      </c>
      <c r="M76" s="711"/>
      <c r="N76" s="330"/>
      <c r="O76" s="330"/>
      <c r="P76" s="335"/>
      <c r="Q76" s="326" t="s">
        <v>1</v>
      </c>
      <c r="R76" s="387">
        <v>7640</v>
      </c>
      <c r="S76" s="351">
        <v>70</v>
      </c>
      <c r="T76" s="351" t="s">
        <v>3279</v>
      </c>
      <c r="U76" s="326" t="s">
        <v>1</v>
      </c>
      <c r="V76" s="390">
        <v>53540</v>
      </c>
      <c r="W76" s="352" t="s">
        <v>1</v>
      </c>
      <c r="X76" s="352">
        <v>530</v>
      </c>
      <c r="Y76" s="353" t="s">
        <v>3304</v>
      </c>
      <c r="Z76" s="326" t="s">
        <v>1</v>
      </c>
      <c r="AA76" s="391">
        <v>45900</v>
      </c>
      <c r="AB76" s="352" t="s">
        <v>1</v>
      </c>
      <c r="AC76" s="352">
        <v>450</v>
      </c>
      <c r="AD76" s="353" t="s">
        <v>3304</v>
      </c>
      <c r="AF76" s="713"/>
      <c r="AG76" s="330"/>
      <c r="AH76" s="330"/>
      <c r="AI76" s="335"/>
      <c r="AK76" s="329"/>
      <c r="AL76" s="330"/>
      <c r="AM76" s="330"/>
      <c r="AN76" s="330"/>
      <c r="AO76" s="335"/>
      <c r="AQ76" s="711"/>
      <c r="AR76" s="330"/>
      <c r="AS76" s="330"/>
      <c r="AT76" s="335"/>
      <c r="AV76" s="329" t="s">
        <v>3333</v>
      </c>
      <c r="AW76" s="354"/>
      <c r="AX76" s="355" t="s">
        <v>3334</v>
      </c>
      <c r="AZ76" s="331" t="s">
        <v>3333</v>
      </c>
      <c r="BA76" s="330"/>
      <c r="BB76" s="335" t="s">
        <v>3334</v>
      </c>
      <c r="BD76" s="719"/>
      <c r="BF76" s="337" t="s">
        <v>3309</v>
      </c>
      <c r="BH76" s="329"/>
      <c r="BI76" s="330"/>
      <c r="BJ76" s="330"/>
      <c r="BK76" s="330"/>
      <c r="BL76" s="335"/>
      <c r="BN76" s="392">
        <v>0.63</v>
      </c>
    </row>
    <row r="77" spans="1:66" ht="54">
      <c r="A77" s="704"/>
      <c r="B77" s="356" t="s">
        <v>3281</v>
      </c>
      <c r="C77" s="330" t="s">
        <v>3277</v>
      </c>
      <c r="D77" s="335" t="s">
        <v>3278</v>
      </c>
      <c r="F77" s="377">
        <v>67780</v>
      </c>
      <c r="G77" s="378">
        <v>75420</v>
      </c>
      <c r="H77" s="327" t="s">
        <v>1</v>
      </c>
      <c r="I77" s="379">
        <v>650</v>
      </c>
      <c r="J77" s="380">
        <v>730</v>
      </c>
      <c r="K77" s="381" t="s">
        <v>3331</v>
      </c>
      <c r="L77" s="326" t="s">
        <v>1</v>
      </c>
      <c r="M77" s="710">
        <v>4410</v>
      </c>
      <c r="N77" s="333" t="s">
        <v>1</v>
      </c>
      <c r="O77" s="333">
        <v>40</v>
      </c>
      <c r="P77" s="343" t="s">
        <v>3279</v>
      </c>
      <c r="Q77" s="326" t="s">
        <v>1</v>
      </c>
      <c r="R77" s="382">
        <v>7640</v>
      </c>
      <c r="S77" s="344">
        <v>70</v>
      </c>
      <c r="T77" s="351" t="s">
        <v>3279</v>
      </c>
      <c r="V77" s="383"/>
      <c r="AA77" s="383" t="s">
        <v>0</v>
      </c>
      <c r="AE77" s="326" t="s">
        <v>1</v>
      </c>
      <c r="AF77" s="712">
        <v>3470</v>
      </c>
      <c r="AG77" s="333" t="s">
        <v>1</v>
      </c>
      <c r="AH77" s="333">
        <v>30</v>
      </c>
      <c r="AI77" s="343" t="s">
        <v>3304</v>
      </c>
      <c r="AJ77" s="326" t="s">
        <v>1</v>
      </c>
      <c r="AK77" s="332">
        <v>18350</v>
      </c>
      <c r="AL77" s="333" t="s">
        <v>3305</v>
      </c>
      <c r="AM77" s="333" t="s">
        <v>1</v>
      </c>
      <c r="AN77" s="333">
        <v>180</v>
      </c>
      <c r="AO77" s="343" t="s">
        <v>3306</v>
      </c>
      <c r="AP77" s="326" t="s">
        <v>1</v>
      </c>
      <c r="AQ77" s="710">
        <v>2490</v>
      </c>
      <c r="AR77" s="333" t="s">
        <v>1</v>
      </c>
      <c r="AS77" s="333">
        <v>20</v>
      </c>
      <c r="AT77" s="343" t="s">
        <v>3304</v>
      </c>
      <c r="AU77" s="326" t="s">
        <v>1</v>
      </c>
      <c r="AV77" s="332">
        <v>1630</v>
      </c>
      <c r="AW77" s="345" t="s">
        <v>1</v>
      </c>
      <c r="AX77" s="346">
        <v>10</v>
      </c>
      <c r="AY77" s="326" t="s">
        <v>1</v>
      </c>
      <c r="AZ77" s="334">
        <v>290</v>
      </c>
      <c r="BA77" s="333" t="s">
        <v>1</v>
      </c>
      <c r="BB77" s="343">
        <v>2</v>
      </c>
      <c r="BC77" s="326" t="s">
        <v>1</v>
      </c>
      <c r="BD77" s="718">
        <v>16800</v>
      </c>
      <c r="BE77" s="326" t="s">
        <v>1</v>
      </c>
      <c r="BF77" s="347">
        <v>225</v>
      </c>
      <c r="BG77" s="326" t="s">
        <v>14</v>
      </c>
      <c r="BH77" s="332">
        <v>18350</v>
      </c>
      <c r="BI77" s="333" t="s">
        <v>3307</v>
      </c>
      <c r="BJ77" s="333">
        <v>180</v>
      </c>
      <c r="BK77" s="333" t="s">
        <v>3304</v>
      </c>
      <c r="BL77" s="343" t="s">
        <v>3308</v>
      </c>
      <c r="BN77" s="384" t="s">
        <v>3337</v>
      </c>
    </row>
    <row r="78" spans="1:66" ht="27">
      <c r="A78" s="704"/>
      <c r="B78" s="356"/>
      <c r="C78" s="330"/>
      <c r="D78" s="335" t="s">
        <v>3280</v>
      </c>
      <c r="F78" s="385">
        <v>75420</v>
      </c>
      <c r="G78" s="386"/>
      <c r="H78" s="327" t="s">
        <v>1</v>
      </c>
      <c r="I78" s="387">
        <v>730</v>
      </c>
      <c r="J78" s="388"/>
      <c r="K78" s="389" t="s">
        <v>3331</v>
      </c>
      <c r="M78" s="711"/>
      <c r="N78" s="330"/>
      <c r="O78" s="330"/>
      <c r="P78" s="335"/>
      <c r="Q78" s="326" t="s">
        <v>1</v>
      </c>
      <c r="R78" s="387">
        <v>7640</v>
      </c>
      <c r="S78" s="351">
        <v>70</v>
      </c>
      <c r="T78" s="351" t="s">
        <v>3279</v>
      </c>
      <c r="U78" s="326" t="s">
        <v>1</v>
      </c>
      <c r="V78" s="390">
        <v>53540</v>
      </c>
      <c r="W78" s="352" t="s">
        <v>1</v>
      </c>
      <c r="X78" s="352">
        <v>530</v>
      </c>
      <c r="Y78" s="353" t="s">
        <v>3304</v>
      </c>
      <c r="Z78" s="326" t="s">
        <v>1</v>
      </c>
      <c r="AA78" s="391">
        <v>45900</v>
      </c>
      <c r="AB78" s="352" t="s">
        <v>1</v>
      </c>
      <c r="AC78" s="352">
        <v>450</v>
      </c>
      <c r="AD78" s="353" t="s">
        <v>3304</v>
      </c>
      <c r="AF78" s="713"/>
      <c r="AG78" s="349"/>
      <c r="AH78" s="349"/>
      <c r="AI78" s="350"/>
      <c r="AK78" s="357"/>
      <c r="AL78" s="349"/>
      <c r="AM78" s="349"/>
      <c r="AN78" s="349"/>
      <c r="AO78" s="350"/>
      <c r="AQ78" s="711"/>
      <c r="AR78" s="349"/>
      <c r="AS78" s="349"/>
      <c r="AT78" s="350"/>
      <c r="AV78" s="357" t="s">
        <v>3118</v>
      </c>
      <c r="AW78" s="358"/>
      <c r="AX78" s="359" t="s">
        <v>3119</v>
      </c>
      <c r="AZ78" s="360" t="s">
        <v>3118</v>
      </c>
      <c r="BA78" s="349"/>
      <c r="BB78" s="350" t="s">
        <v>3119</v>
      </c>
      <c r="BD78" s="719"/>
      <c r="BF78" s="337" t="s">
        <v>3309</v>
      </c>
      <c r="BH78" s="357"/>
      <c r="BI78" s="349"/>
      <c r="BJ78" s="349"/>
      <c r="BK78" s="349"/>
      <c r="BL78" s="350"/>
      <c r="BN78" s="392">
        <v>0.75</v>
      </c>
    </row>
    <row r="79" spans="1:66" ht="54">
      <c r="A79" s="704"/>
      <c r="B79" s="342" t="s">
        <v>3282</v>
      </c>
      <c r="C79" s="333" t="s">
        <v>3277</v>
      </c>
      <c r="D79" s="343" t="s">
        <v>3278</v>
      </c>
      <c r="F79" s="377">
        <v>49680</v>
      </c>
      <c r="G79" s="378">
        <v>57320</v>
      </c>
      <c r="H79" s="327" t="s">
        <v>1</v>
      </c>
      <c r="I79" s="379">
        <v>470</v>
      </c>
      <c r="J79" s="380">
        <v>550</v>
      </c>
      <c r="K79" s="381" t="s">
        <v>3331</v>
      </c>
      <c r="L79" s="326" t="s">
        <v>1</v>
      </c>
      <c r="M79" s="710">
        <v>3150</v>
      </c>
      <c r="N79" s="333" t="s">
        <v>1</v>
      </c>
      <c r="O79" s="333">
        <v>30</v>
      </c>
      <c r="P79" s="343" t="s">
        <v>3279</v>
      </c>
      <c r="Q79" s="326" t="s">
        <v>1</v>
      </c>
      <c r="R79" s="382">
        <v>7640</v>
      </c>
      <c r="S79" s="344">
        <v>70</v>
      </c>
      <c r="T79" s="351" t="s">
        <v>3279</v>
      </c>
      <c r="V79" s="383"/>
      <c r="AA79" s="383" t="s">
        <v>0</v>
      </c>
      <c r="AE79" s="326" t="s">
        <v>1</v>
      </c>
      <c r="AF79" s="712">
        <v>2480</v>
      </c>
      <c r="AG79" s="333" t="s">
        <v>1</v>
      </c>
      <c r="AH79" s="333">
        <v>20</v>
      </c>
      <c r="AI79" s="343" t="s">
        <v>3304</v>
      </c>
      <c r="AJ79" s="326" t="s">
        <v>1</v>
      </c>
      <c r="AK79" s="329">
        <v>13110</v>
      </c>
      <c r="AL79" s="330" t="s">
        <v>3305</v>
      </c>
      <c r="AM79" s="330" t="s">
        <v>1</v>
      </c>
      <c r="AN79" s="330">
        <v>130</v>
      </c>
      <c r="AO79" s="335" t="s">
        <v>3306</v>
      </c>
      <c r="AP79" s="326" t="s">
        <v>1</v>
      </c>
      <c r="AQ79" s="710">
        <v>2000</v>
      </c>
      <c r="AR79" s="330" t="s">
        <v>1</v>
      </c>
      <c r="AS79" s="330">
        <v>20</v>
      </c>
      <c r="AT79" s="335" t="s">
        <v>3304</v>
      </c>
      <c r="AU79" s="326" t="s">
        <v>1</v>
      </c>
      <c r="AV79" s="329">
        <v>1170</v>
      </c>
      <c r="AW79" s="354" t="s">
        <v>1</v>
      </c>
      <c r="AX79" s="355">
        <v>10</v>
      </c>
      <c r="AY79" s="326" t="s">
        <v>1</v>
      </c>
      <c r="AZ79" s="331">
        <v>200</v>
      </c>
      <c r="BA79" s="330" t="s">
        <v>1</v>
      </c>
      <c r="BB79" s="335">
        <v>2</v>
      </c>
      <c r="BC79" s="326" t="s">
        <v>1</v>
      </c>
      <c r="BD79" s="718">
        <v>12280</v>
      </c>
      <c r="BE79" s="326" t="s">
        <v>1</v>
      </c>
      <c r="BF79" s="347">
        <v>225</v>
      </c>
      <c r="BG79" s="326" t="s">
        <v>14</v>
      </c>
      <c r="BH79" s="329">
        <v>13110</v>
      </c>
      <c r="BI79" s="330" t="s">
        <v>3307</v>
      </c>
      <c r="BJ79" s="330">
        <v>130</v>
      </c>
      <c r="BK79" s="330" t="s">
        <v>3304</v>
      </c>
      <c r="BL79" s="335" t="s">
        <v>3308</v>
      </c>
      <c r="BN79" s="384" t="s">
        <v>3337</v>
      </c>
    </row>
    <row r="80" spans="1:66" ht="27">
      <c r="A80" s="704"/>
      <c r="B80" s="348"/>
      <c r="C80" s="349"/>
      <c r="D80" s="350" t="s">
        <v>3280</v>
      </c>
      <c r="F80" s="385">
        <v>57320</v>
      </c>
      <c r="G80" s="386"/>
      <c r="H80" s="327" t="s">
        <v>1</v>
      </c>
      <c r="I80" s="387">
        <v>550</v>
      </c>
      <c r="J80" s="388"/>
      <c r="K80" s="389" t="s">
        <v>3331</v>
      </c>
      <c r="M80" s="711"/>
      <c r="N80" s="349"/>
      <c r="O80" s="349"/>
      <c r="P80" s="350"/>
      <c r="Q80" s="326" t="s">
        <v>1</v>
      </c>
      <c r="R80" s="387">
        <v>7640</v>
      </c>
      <c r="S80" s="351">
        <v>70</v>
      </c>
      <c r="T80" s="351" t="s">
        <v>3279</v>
      </c>
      <c r="U80" s="326" t="s">
        <v>1</v>
      </c>
      <c r="V80" s="390">
        <v>53540</v>
      </c>
      <c r="W80" s="352" t="s">
        <v>1</v>
      </c>
      <c r="X80" s="352">
        <v>530</v>
      </c>
      <c r="Y80" s="353" t="s">
        <v>3304</v>
      </c>
      <c r="Z80" s="326" t="s">
        <v>1</v>
      </c>
      <c r="AA80" s="391">
        <v>45900</v>
      </c>
      <c r="AB80" s="352" t="s">
        <v>1</v>
      </c>
      <c r="AC80" s="352">
        <v>450</v>
      </c>
      <c r="AD80" s="353" t="s">
        <v>3304</v>
      </c>
      <c r="AF80" s="713"/>
      <c r="AG80" s="349"/>
      <c r="AH80" s="349"/>
      <c r="AI80" s="350"/>
      <c r="AK80" s="329"/>
      <c r="AL80" s="330"/>
      <c r="AM80" s="330"/>
      <c r="AN80" s="330"/>
      <c r="AO80" s="335"/>
      <c r="AQ80" s="711"/>
      <c r="AR80" s="330"/>
      <c r="AS80" s="330"/>
      <c r="AT80" s="335"/>
      <c r="AV80" s="329" t="s">
        <v>3118</v>
      </c>
      <c r="AW80" s="354"/>
      <c r="AX80" s="355" t="s">
        <v>3119</v>
      </c>
      <c r="AZ80" s="331" t="s">
        <v>3118</v>
      </c>
      <c r="BA80" s="330"/>
      <c r="BB80" s="335" t="s">
        <v>3119</v>
      </c>
      <c r="BD80" s="719"/>
      <c r="BF80" s="337" t="s">
        <v>3309</v>
      </c>
      <c r="BH80" s="329"/>
      <c r="BI80" s="330"/>
      <c r="BJ80" s="330"/>
      <c r="BK80" s="330"/>
      <c r="BL80" s="335"/>
      <c r="BN80" s="392">
        <v>0.95</v>
      </c>
    </row>
    <row r="81" spans="1:66" ht="54">
      <c r="A81" s="704"/>
      <c r="B81" s="356" t="s">
        <v>3283</v>
      </c>
      <c r="C81" s="330" t="s">
        <v>3277</v>
      </c>
      <c r="D81" s="335" t="s">
        <v>3278</v>
      </c>
      <c r="F81" s="377">
        <v>49880</v>
      </c>
      <c r="G81" s="378">
        <v>57520</v>
      </c>
      <c r="H81" s="327" t="s">
        <v>1</v>
      </c>
      <c r="I81" s="379">
        <v>480</v>
      </c>
      <c r="J81" s="380">
        <v>550</v>
      </c>
      <c r="K81" s="381" t="s">
        <v>3331</v>
      </c>
      <c r="L81" s="326" t="s">
        <v>1</v>
      </c>
      <c r="M81" s="710">
        <v>2450</v>
      </c>
      <c r="N81" s="330" t="s">
        <v>1</v>
      </c>
      <c r="O81" s="330">
        <v>20</v>
      </c>
      <c r="P81" s="335" t="s">
        <v>3279</v>
      </c>
      <c r="Q81" s="326" t="s">
        <v>1</v>
      </c>
      <c r="R81" s="382">
        <v>7640</v>
      </c>
      <c r="S81" s="344">
        <v>70</v>
      </c>
      <c r="T81" s="351" t="s">
        <v>3279</v>
      </c>
      <c r="V81" s="383"/>
      <c r="AA81" s="383" t="s">
        <v>0</v>
      </c>
      <c r="AE81" s="326" t="s">
        <v>1</v>
      </c>
      <c r="AF81" s="712" t="s">
        <v>14</v>
      </c>
      <c r="AG81" s="333" t="s">
        <v>1</v>
      </c>
      <c r="AH81" s="333" t="s">
        <v>14</v>
      </c>
      <c r="AI81" s="343"/>
      <c r="AJ81" s="326" t="s">
        <v>1</v>
      </c>
      <c r="AK81" s="332">
        <v>10190</v>
      </c>
      <c r="AL81" s="333" t="s">
        <v>3305</v>
      </c>
      <c r="AM81" s="333" t="s">
        <v>1</v>
      </c>
      <c r="AN81" s="333">
        <v>100</v>
      </c>
      <c r="AO81" s="343" t="s">
        <v>3306</v>
      </c>
      <c r="AP81" s="326" t="s">
        <v>1</v>
      </c>
      <c r="AQ81" s="710">
        <v>1730</v>
      </c>
      <c r="AR81" s="333" t="s">
        <v>1</v>
      </c>
      <c r="AS81" s="333">
        <v>10</v>
      </c>
      <c r="AT81" s="343" t="s">
        <v>3304</v>
      </c>
      <c r="AU81" s="326" t="s">
        <v>1</v>
      </c>
      <c r="AV81" s="332">
        <v>910</v>
      </c>
      <c r="AW81" s="345" t="s">
        <v>1</v>
      </c>
      <c r="AX81" s="346">
        <v>9</v>
      </c>
      <c r="AY81" s="326" t="s">
        <v>1</v>
      </c>
      <c r="AZ81" s="334">
        <v>160</v>
      </c>
      <c r="BA81" s="333" t="s">
        <v>1</v>
      </c>
      <c r="BB81" s="343">
        <v>1</v>
      </c>
      <c r="BC81" s="326" t="s">
        <v>1</v>
      </c>
      <c r="BD81" s="718">
        <v>9770</v>
      </c>
      <c r="BE81" s="326" t="s">
        <v>1</v>
      </c>
      <c r="BF81" s="347">
        <v>225</v>
      </c>
      <c r="BG81" s="326" t="s">
        <v>14</v>
      </c>
      <c r="BH81" s="332">
        <v>10190</v>
      </c>
      <c r="BI81" s="333" t="s">
        <v>3307</v>
      </c>
      <c r="BJ81" s="333">
        <v>100</v>
      </c>
      <c r="BK81" s="333" t="s">
        <v>3304</v>
      </c>
      <c r="BL81" s="343" t="s">
        <v>3308</v>
      </c>
      <c r="BN81" s="384" t="s">
        <v>3337</v>
      </c>
    </row>
    <row r="82" spans="1:66" ht="27">
      <c r="A82" s="704"/>
      <c r="B82" s="356"/>
      <c r="C82" s="330"/>
      <c r="D82" s="335" t="s">
        <v>3280</v>
      </c>
      <c r="F82" s="385">
        <v>57520</v>
      </c>
      <c r="G82" s="386"/>
      <c r="H82" s="327" t="s">
        <v>1</v>
      </c>
      <c r="I82" s="387">
        <v>550</v>
      </c>
      <c r="J82" s="388"/>
      <c r="K82" s="389" t="s">
        <v>3331</v>
      </c>
      <c r="M82" s="711"/>
      <c r="N82" s="349"/>
      <c r="O82" s="349"/>
      <c r="P82" s="350"/>
      <c r="Q82" s="326" t="s">
        <v>1</v>
      </c>
      <c r="R82" s="387">
        <v>7640</v>
      </c>
      <c r="S82" s="351">
        <v>70</v>
      </c>
      <c r="T82" s="351" t="s">
        <v>3279</v>
      </c>
      <c r="U82" s="326" t="s">
        <v>1</v>
      </c>
      <c r="V82" s="390">
        <v>53540</v>
      </c>
      <c r="W82" s="352" t="s">
        <v>1</v>
      </c>
      <c r="X82" s="352">
        <v>530</v>
      </c>
      <c r="Y82" s="353" t="s">
        <v>3304</v>
      </c>
      <c r="Z82" s="326" t="s">
        <v>1</v>
      </c>
      <c r="AA82" s="391">
        <v>45900</v>
      </c>
      <c r="AB82" s="352" t="s">
        <v>1</v>
      </c>
      <c r="AC82" s="352">
        <v>450</v>
      </c>
      <c r="AD82" s="353" t="s">
        <v>3304</v>
      </c>
      <c r="AF82" s="713"/>
      <c r="AG82" s="330"/>
      <c r="AH82" s="330"/>
      <c r="AI82" s="335"/>
      <c r="AK82" s="357"/>
      <c r="AL82" s="349"/>
      <c r="AM82" s="349"/>
      <c r="AN82" s="349"/>
      <c r="AO82" s="350"/>
      <c r="AQ82" s="711"/>
      <c r="AR82" s="349"/>
      <c r="AS82" s="349"/>
      <c r="AT82" s="350"/>
      <c r="AV82" s="357" t="s">
        <v>3118</v>
      </c>
      <c r="AW82" s="358"/>
      <c r="AX82" s="359" t="s">
        <v>3119</v>
      </c>
      <c r="AZ82" s="360" t="s">
        <v>3118</v>
      </c>
      <c r="BA82" s="349"/>
      <c r="BB82" s="350" t="s">
        <v>3119</v>
      </c>
      <c r="BD82" s="719"/>
      <c r="BF82" s="337" t="s">
        <v>3309</v>
      </c>
      <c r="BH82" s="357"/>
      <c r="BI82" s="349"/>
      <c r="BJ82" s="349"/>
      <c r="BK82" s="349"/>
      <c r="BL82" s="350"/>
      <c r="BN82" s="392">
        <v>0.98</v>
      </c>
    </row>
    <row r="83" spans="1:66" ht="54">
      <c r="A83" s="704"/>
      <c r="B83" s="342" t="s">
        <v>3284</v>
      </c>
      <c r="C83" s="333" t="s">
        <v>3277</v>
      </c>
      <c r="D83" s="343" t="s">
        <v>3278</v>
      </c>
      <c r="F83" s="377">
        <v>46130</v>
      </c>
      <c r="G83" s="378">
        <v>53770</v>
      </c>
      <c r="H83" s="327" t="s">
        <v>1</v>
      </c>
      <c r="I83" s="379">
        <v>440</v>
      </c>
      <c r="J83" s="380">
        <v>510</v>
      </c>
      <c r="K83" s="381" t="s">
        <v>3331</v>
      </c>
      <c r="L83" s="326" t="s">
        <v>1</v>
      </c>
      <c r="M83" s="710">
        <v>1830</v>
      </c>
      <c r="N83" s="333" t="s">
        <v>1</v>
      </c>
      <c r="O83" s="333">
        <v>10</v>
      </c>
      <c r="P83" s="343" t="s">
        <v>3279</v>
      </c>
      <c r="Q83" s="326" t="s">
        <v>1</v>
      </c>
      <c r="R83" s="382">
        <v>7640</v>
      </c>
      <c r="S83" s="344">
        <v>70</v>
      </c>
      <c r="T83" s="351" t="s">
        <v>3279</v>
      </c>
      <c r="V83" s="383"/>
      <c r="AA83" s="383" t="s">
        <v>0</v>
      </c>
      <c r="AE83" s="326" t="s">
        <v>1</v>
      </c>
      <c r="AF83" s="712" t="s">
        <v>14</v>
      </c>
      <c r="AG83" s="330" t="s">
        <v>1</v>
      </c>
      <c r="AH83" s="330" t="s">
        <v>14</v>
      </c>
      <c r="AI83" s="335"/>
      <c r="AJ83" s="326" t="s">
        <v>1</v>
      </c>
      <c r="AK83" s="329">
        <v>7640</v>
      </c>
      <c r="AL83" s="330" t="s">
        <v>3305</v>
      </c>
      <c r="AM83" s="330" t="s">
        <v>1</v>
      </c>
      <c r="AN83" s="330">
        <v>70</v>
      </c>
      <c r="AO83" s="335" t="s">
        <v>3306</v>
      </c>
      <c r="AP83" s="326" t="s">
        <v>1</v>
      </c>
      <c r="AQ83" s="710">
        <v>1300</v>
      </c>
      <c r="AR83" s="330" t="s">
        <v>1</v>
      </c>
      <c r="AS83" s="330">
        <v>10</v>
      </c>
      <c r="AT83" s="335" t="s">
        <v>3304</v>
      </c>
      <c r="AU83" s="326" t="s">
        <v>1</v>
      </c>
      <c r="AV83" s="329">
        <v>680</v>
      </c>
      <c r="AW83" s="354" t="s">
        <v>1</v>
      </c>
      <c r="AX83" s="355">
        <v>6</v>
      </c>
      <c r="AY83" s="326" t="s">
        <v>1</v>
      </c>
      <c r="AZ83" s="331">
        <v>120</v>
      </c>
      <c r="BA83" s="330" t="s">
        <v>1</v>
      </c>
      <c r="BB83" s="335">
        <v>1</v>
      </c>
      <c r="BC83" s="326" t="s">
        <v>1</v>
      </c>
      <c r="BD83" s="718">
        <v>7500</v>
      </c>
      <c r="BE83" s="326" t="s">
        <v>1</v>
      </c>
      <c r="BF83" s="347">
        <v>225</v>
      </c>
      <c r="BG83" s="326" t="s">
        <v>14</v>
      </c>
      <c r="BH83" s="329">
        <v>7640</v>
      </c>
      <c r="BI83" s="330" t="s">
        <v>3307</v>
      </c>
      <c r="BJ83" s="330">
        <v>70</v>
      </c>
      <c r="BK83" s="330" t="s">
        <v>3304</v>
      </c>
      <c r="BL83" s="335" t="s">
        <v>3308</v>
      </c>
      <c r="BN83" s="384" t="s">
        <v>3337</v>
      </c>
    </row>
    <row r="84" spans="1:66" ht="27">
      <c r="A84" s="704"/>
      <c r="B84" s="348"/>
      <c r="C84" s="349"/>
      <c r="D84" s="350" t="s">
        <v>3280</v>
      </c>
      <c r="F84" s="385">
        <v>53770</v>
      </c>
      <c r="G84" s="386"/>
      <c r="H84" s="327" t="s">
        <v>1</v>
      </c>
      <c r="I84" s="387">
        <v>510</v>
      </c>
      <c r="J84" s="388"/>
      <c r="K84" s="389" t="s">
        <v>3331</v>
      </c>
      <c r="M84" s="711"/>
      <c r="N84" s="349"/>
      <c r="O84" s="349"/>
      <c r="P84" s="350"/>
      <c r="Q84" s="326" t="s">
        <v>1</v>
      </c>
      <c r="R84" s="387">
        <v>7640</v>
      </c>
      <c r="S84" s="351">
        <v>70</v>
      </c>
      <c r="T84" s="351" t="s">
        <v>3279</v>
      </c>
      <c r="U84" s="326" t="s">
        <v>1</v>
      </c>
      <c r="V84" s="390">
        <v>53540</v>
      </c>
      <c r="W84" s="352" t="s">
        <v>1</v>
      </c>
      <c r="X84" s="352">
        <v>530</v>
      </c>
      <c r="Y84" s="353" t="s">
        <v>3304</v>
      </c>
      <c r="Z84" s="326" t="s">
        <v>1</v>
      </c>
      <c r="AA84" s="391">
        <v>45900</v>
      </c>
      <c r="AB84" s="352" t="s">
        <v>1</v>
      </c>
      <c r="AC84" s="352">
        <v>450</v>
      </c>
      <c r="AD84" s="353" t="s">
        <v>3304</v>
      </c>
      <c r="AF84" s="713"/>
      <c r="AG84" s="330"/>
      <c r="AH84" s="330"/>
      <c r="AI84" s="335"/>
      <c r="AK84" s="329"/>
      <c r="AL84" s="330"/>
      <c r="AM84" s="330"/>
      <c r="AN84" s="330"/>
      <c r="AO84" s="335"/>
      <c r="AQ84" s="711"/>
      <c r="AR84" s="330"/>
      <c r="AS84" s="330"/>
      <c r="AT84" s="335"/>
      <c r="AV84" s="329" t="s">
        <v>3118</v>
      </c>
      <c r="AW84" s="354"/>
      <c r="AX84" s="355" t="s">
        <v>3119</v>
      </c>
      <c r="AZ84" s="331" t="s">
        <v>3118</v>
      </c>
      <c r="BA84" s="330"/>
      <c r="BB84" s="335" t="s">
        <v>3119</v>
      </c>
      <c r="BD84" s="719"/>
      <c r="BF84" s="337" t="s">
        <v>3309</v>
      </c>
      <c r="BH84" s="329"/>
      <c r="BI84" s="330"/>
      <c r="BJ84" s="330"/>
      <c r="BK84" s="330"/>
      <c r="BL84" s="335"/>
      <c r="BN84" s="392">
        <v>0.88</v>
      </c>
    </row>
    <row r="85" spans="1:66" ht="54">
      <c r="A85" s="704"/>
      <c r="B85" s="356" t="s">
        <v>3285</v>
      </c>
      <c r="C85" s="330" t="s">
        <v>3277</v>
      </c>
      <c r="D85" s="335" t="s">
        <v>3278</v>
      </c>
      <c r="F85" s="377">
        <v>40880</v>
      </c>
      <c r="G85" s="378">
        <v>48520</v>
      </c>
      <c r="H85" s="327" t="s">
        <v>1</v>
      </c>
      <c r="I85" s="379">
        <v>390</v>
      </c>
      <c r="J85" s="380">
        <v>460</v>
      </c>
      <c r="K85" s="381" t="s">
        <v>3331</v>
      </c>
      <c r="L85" s="326" t="s">
        <v>1</v>
      </c>
      <c r="M85" s="710">
        <v>1470</v>
      </c>
      <c r="N85" s="330" t="s">
        <v>1</v>
      </c>
      <c r="O85" s="330">
        <v>10</v>
      </c>
      <c r="P85" s="335" t="s">
        <v>3279</v>
      </c>
      <c r="Q85" s="326" t="s">
        <v>1</v>
      </c>
      <c r="R85" s="382">
        <v>7640</v>
      </c>
      <c r="S85" s="344">
        <v>70</v>
      </c>
      <c r="T85" s="351" t="s">
        <v>3279</v>
      </c>
      <c r="V85" s="383"/>
      <c r="AA85" s="383" t="s">
        <v>0</v>
      </c>
      <c r="AE85" s="326" t="s">
        <v>1</v>
      </c>
      <c r="AF85" s="712" t="s">
        <v>14</v>
      </c>
      <c r="AG85" s="330" t="s">
        <v>1</v>
      </c>
      <c r="AH85" s="330" t="s">
        <v>14</v>
      </c>
      <c r="AI85" s="335"/>
      <c r="AJ85" s="326" t="s">
        <v>1</v>
      </c>
      <c r="AK85" s="332">
        <v>6110</v>
      </c>
      <c r="AL85" s="333" t="s">
        <v>3305</v>
      </c>
      <c r="AM85" s="333" t="s">
        <v>1</v>
      </c>
      <c r="AN85" s="333">
        <v>60</v>
      </c>
      <c r="AO85" s="343" t="s">
        <v>3306</v>
      </c>
      <c r="AP85" s="326" t="s">
        <v>1</v>
      </c>
      <c r="AQ85" s="710">
        <v>1040</v>
      </c>
      <c r="AR85" s="333" t="s">
        <v>1</v>
      </c>
      <c r="AS85" s="333">
        <v>10</v>
      </c>
      <c r="AT85" s="343" t="s">
        <v>3304</v>
      </c>
      <c r="AU85" s="326" t="s">
        <v>1</v>
      </c>
      <c r="AV85" s="332">
        <v>570</v>
      </c>
      <c r="AW85" s="345" t="s">
        <v>1</v>
      </c>
      <c r="AX85" s="346">
        <v>5</v>
      </c>
      <c r="AY85" s="326" t="s">
        <v>1</v>
      </c>
      <c r="AZ85" s="334">
        <v>100</v>
      </c>
      <c r="BA85" s="333" t="s">
        <v>1</v>
      </c>
      <c r="BB85" s="343">
        <v>1</v>
      </c>
      <c r="BC85" s="326" t="s">
        <v>1</v>
      </c>
      <c r="BD85" s="718">
        <v>6130</v>
      </c>
      <c r="BE85" s="326" t="s">
        <v>1</v>
      </c>
      <c r="BF85" s="347">
        <v>225</v>
      </c>
      <c r="BG85" s="326" t="s">
        <v>14</v>
      </c>
      <c r="BH85" s="332">
        <v>6110</v>
      </c>
      <c r="BI85" s="333" t="s">
        <v>3307</v>
      </c>
      <c r="BJ85" s="333">
        <v>60</v>
      </c>
      <c r="BK85" s="333" t="s">
        <v>3304</v>
      </c>
      <c r="BL85" s="343" t="s">
        <v>3308</v>
      </c>
      <c r="BN85" s="384" t="s">
        <v>3337</v>
      </c>
    </row>
    <row r="86" spans="1:66" ht="27">
      <c r="A86" s="704"/>
      <c r="B86" s="356"/>
      <c r="C86" s="330"/>
      <c r="D86" s="335" t="s">
        <v>3280</v>
      </c>
      <c r="F86" s="385">
        <v>48520</v>
      </c>
      <c r="G86" s="386"/>
      <c r="H86" s="327" t="s">
        <v>1</v>
      </c>
      <c r="I86" s="387">
        <v>460</v>
      </c>
      <c r="J86" s="388"/>
      <c r="K86" s="389" t="s">
        <v>3331</v>
      </c>
      <c r="M86" s="711"/>
      <c r="N86" s="330"/>
      <c r="O86" s="330"/>
      <c r="P86" s="335"/>
      <c r="Q86" s="326" t="s">
        <v>1</v>
      </c>
      <c r="R86" s="387">
        <v>7640</v>
      </c>
      <c r="S86" s="351">
        <v>70</v>
      </c>
      <c r="T86" s="351" t="s">
        <v>3279</v>
      </c>
      <c r="U86" s="326" t="s">
        <v>1</v>
      </c>
      <c r="V86" s="390">
        <v>53540</v>
      </c>
      <c r="W86" s="352" t="s">
        <v>1</v>
      </c>
      <c r="X86" s="352">
        <v>530</v>
      </c>
      <c r="Y86" s="353" t="s">
        <v>3304</v>
      </c>
      <c r="Z86" s="326" t="s">
        <v>1</v>
      </c>
      <c r="AA86" s="391">
        <v>45900</v>
      </c>
      <c r="AB86" s="352" t="s">
        <v>1</v>
      </c>
      <c r="AC86" s="352">
        <v>450</v>
      </c>
      <c r="AD86" s="353" t="s">
        <v>3304</v>
      </c>
      <c r="AF86" s="713"/>
      <c r="AG86" s="330"/>
      <c r="AH86" s="330"/>
      <c r="AI86" s="335"/>
      <c r="AK86" s="357"/>
      <c r="AL86" s="349"/>
      <c r="AM86" s="349"/>
      <c r="AN86" s="349"/>
      <c r="AO86" s="350"/>
      <c r="AQ86" s="711"/>
      <c r="AR86" s="349"/>
      <c r="AS86" s="349"/>
      <c r="AT86" s="350"/>
      <c r="AV86" s="357" t="s">
        <v>3118</v>
      </c>
      <c r="AW86" s="358"/>
      <c r="AX86" s="359" t="s">
        <v>3119</v>
      </c>
      <c r="AZ86" s="360" t="s">
        <v>3118</v>
      </c>
      <c r="BA86" s="349"/>
      <c r="BB86" s="350" t="s">
        <v>3119</v>
      </c>
      <c r="BD86" s="719"/>
      <c r="BF86" s="337" t="s">
        <v>3309</v>
      </c>
      <c r="BH86" s="357"/>
      <c r="BI86" s="349"/>
      <c r="BJ86" s="349"/>
      <c r="BK86" s="349"/>
      <c r="BL86" s="350"/>
      <c r="BN86" s="392">
        <v>0.91</v>
      </c>
    </row>
    <row r="87" spans="1:66" ht="54">
      <c r="A87" s="704"/>
      <c r="B87" s="342" t="s">
        <v>3286</v>
      </c>
      <c r="C87" s="333" t="s">
        <v>3277</v>
      </c>
      <c r="D87" s="343" t="s">
        <v>3278</v>
      </c>
      <c r="F87" s="377">
        <v>37350</v>
      </c>
      <c r="G87" s="378">
        <v>44990</v>
      </c>
      <c r="H87" s="327" t="s">
        <v>1</v>
      </c>
      <c r="I87" s="379">
        <v>350</v>
      </c>
      <c r="J87" s="380">
        <v>430</v>
      </c>
      <c r="K87" s="381" t="s">
        <v>3331</v>
      </c>
      <c r="L87" s="326" t="s">
        <v>1</v>
      </c>
      <c r="M87" s="710">
        <v>1220</v>
      </c>
      <c r="N87" s="333" t="s">
        <v>1</v>
      </c>
      <c r="O87" s="333">
        <v>10</v>
      </c>
      <c r="P87" s="343" t="s">
        <v>3279</v>
      </c>
      <c r="Q87" s="326" t="s">
        <v>1</v>
      </c>
      <c r="R87" s="382">
        <v>7640</v>
      </c>
      <c r="S87" s="344">
        <v>70</v>
      </c>
      <c r="T87" s="351" t="s">
        <v>3279</v>
      </c>
      <c r="V87" s="383"/>
      <c r="AA87" s="383" t="s">
        <v>0</v>
      </c>
      <c r="AE87" s="326" t="s">
        <v>1</v>
      </c>
      <c r="AF87" s="712" t="s">
        <v>14</v>
      </c>
      <c r="AG87" s="330" t="s">
        <v>1</v>
      </c>
      <c r="AH87" s="330" t="s">
        <v>14</v>
      </c>
      <c r="AI87" s="335"/>
      <c r="AJ87" s="326" t="s">
        <v>1</v>
      </c>
      <c r="AK87" s="329">
        <v>5090</v>
      </c>
      <c r="AL87" s="330" t="s">
        <v>3305</v>
      </c>
      <c r="AM87" s="330" t="s">
        <v>1</v>
      </c>
      <c r="AN87" s="330">
        <v>50</v>
      </c>
      <c r="AO87" s="335" t="s">
        <v>3306</v>
      </c>
      <c r="AP87" s="326" t="s">
        <v>1</v>
      </c>
      <c r="AQ87" s="710">
        <v>860</v>
      </c>
      <c r="AR87" s="330" t="s">
        <v>1</v>
      </c>
      <c r="AS87" s="330">
        <v>8</v>
      </c>
      <c r="AT87" s="335" t="s">
        <v>3304</v>
      </c>
      <c r="AU87" s="326" t="s">
        <v>1</v>
      </c>
      <c r="AV87" s="329">
        <v>500</v>
      </c>
      <c r="AW87" s="354" t="s">
        <v>1</v>
      </c>
      <c r="AX87" s="355">
        <v>5</v>
      </c>
      <c r="AY87" s="326" t="s">
        <v>1</v>
      </c>
      <c r="AZ87" s="331">
        <v>80</v>
      </c>
      <c r="BA87" s="330" t="s">
        <v>1</v>
      </c>
      <c r="BB87" s="335">
        <v>1</v>
      </c>
      <c r="BC87" s="326" t="s">
        <v>1</v>
      </c>
      <c r="BD87" s="718">
        <v>5220</v>
      </c>
      <c r="BE87" s="326" t="s">
        <v>1</v>
      </c>
      <c r="BF87" s="347">
        <v>225</v>
      </c>
      <c r="BG87" s="326" t="s">
        <v>14</v>
      </c>
      <c r="BH87" s="329">
        <v>5090</v>
      </c>
      <c r="BI87" s="330" t="s">
        <v>3307</v>
      </c>
      <c r="BJ87" s="330">
        <v>50</v>
      </c>
      <c r="BK87" s="330" t="s">
        <v>3304</v>
      </c>
      <c r="BL87" s="335" t="s">
        <v>3308</v>
      </c>
      <c r="BN87" s="384" t="s">
        <v>3337</v>
      </c>
    </row>
    <row r="88" spans="1:66" ht="27">
      <c r="A88" s="704"/>
      <c r="B88" s="348"/>
      <c r="C88" s="349"/>
      <c r="D88" s="350" t="s">
        <v>3280</v>
      </c>
      <c r="F88" s="385">
        <v>44990</v>
      </c>
      <c r="G88" s="386"/>
      <c r="H88" s="327" t="s">
        <v>1</v>
      </c>
      <c r="I88" s="387">
        <v>430</v>
      </c>
      <c r="J88" s="388"/>
      <c r="K88" s="389" t="s">
        <v>3331</v>
      </c>
      <c r="M88" s="711"/>
      <c r="N88" s="349"/>
      <c r="O88" s="349"/>
      <c r="P88" s="350"/>
      <c r="Q88" s="326" t="s">
        <v>1</v>
      </c>
      <c r="R88" s="387">
        <v>7640</v>
      </c>
      <c r="S88" s="351">
        <v>70</v>
      </c>
      <c r="T88" s="351" t="s">
        <v>3279</v>
      </c>
      <c r="U88" s="326" t="s">
        <v>1</v>
      </c>
      <c r="V88" s="390">
        <v>53540</v>
      </c>
      <c r="W88" s="352" t="s">
        <v>1</v>
      </c>
      <c r="X88" s="352">
        <v>530</v>
      </c>
      <c r="Y88" s="353" t="s">
        <v>3304</v>
      </c>
      <c r="Z88" s="326" t="s">
        <v>1</v>
      </c>
      <c r="AA88" s="391">
        <v>45900</v>
      </c>
      <c r="AB88" s="352" t="s">
        <v>1</v>
      </c>
      <c r="AC88" s="352">
        <v>450</v>
      </c>
      <c r="AD88" s="353" t="s">
        <v>3304</v>
      </c>
      <c r="AF88" s="713"/>
      <c r="AG88" s="330"/>
      <c r="AH88" s="330"/>
      <c r="AI88" s="335"/>
      <c r="AK88" s="329"/>
      <c r="AL88" s="330"/>
      <c r="AM88" s="330"/>
      <c r="AN88" s="330"/>
      <c r="AO88" s="335"/>
      <c r="AQ88" s="711"/>
      <c r="AR88" s="330"/>
      <c r="AS88" s="330"/>
      <c r="AT88" s="335"/>
      <c r="AV88" s="329" t="s">
        <v>3118</v>
      </c>
      <c r="AW88" s="354"/>
      <c r="AX88" s="355" t="s">
        <v>3119</v>
      </c>
      <c r="AZ88" s="331" t="s">
        <v>3118</v>
      </c>
      <c r="BA88" s="330"/>
      <c r="BB88" s="335" t="s">
        <v>3119</v>
      </c>
      <c r="BD88" s="719"/>
      <c r="BF88" s="337" t="s">
        <v>3309</v>
      </c>
      <c r="BH88" s="329"/>
      <c r="BI88" s="330"/>
      <c r="BJ88" s="330"/>
      <c r="BK88" s="330"/>
      <c r="BL88" s="335"/>
      <c r="BN88" s="392">
        <v>0.87</v>
      </c>
    </row>
    <row r="89" spans="1:66" ht="54">
      <c r="A89" s="704"/>
      <c r="B89" s="356" t="s">
        <v>3287</v>
      </c>
      <c r="C89" s="330" t="s">
        <v>3277</v>
      </c>
      <c r="D89" s="335" t="s">
        <v>3278</v>
      </c>
      <c r="F89" s="377">
        <v>34820</v>
      </c>
      <c r="G89" s="378">
        <v>42460</v>
      </c>
      <c r="H89" s="327" t="s">
        <v>1</v>
      </c>
      <c r="I89" s="379">
        <v>320</v>
      </c>
      <c r="J89" s="380">
        <v>400</v>
      </c>
      <c r="K89" s="381" t="s">
        <v>3331</v>
      </c>
      <c r="L89" s="326" t="s">
        <v>1</v>
      </c>
      <c r="M89" s="710">
        <v>1050</v>
      </c>
      <c r="N89" s="330" t="s">
        <v>1</v>
      </c>
      <c r="O89" s="330">
        <v>10</v>
      </c>
      <c r="P89" s="335" t="s">
        <v>3279</v>
      </c>
      <c r="Q89" s="326" t="s">
        <v>1</v>
      </c>
      <c r="R89" s="382">
        <v>7640</v>
      </c>
      <c r="S89" s="344">
        <v>70</v>
      </c>
      <c r="T89" s="351" t="s">
        <v>3279</v>
      </c>
      <c r="V89" s="383"/>
      <c r="AA89" s="383" t="s">
        <v>0</v>
      </c>
      <c r="AE89" s="326" t="s">
        <v>1</v>
      </c>
      <c r="AF89" s="712" t="s">
        <v>14</v>
      </c>
      <c r="AG89" s="330" t="s">
        <v>1</v>
      </c>
      <c r="AH89" s="330" t="s">
        <v>14</v>
      </c>
      <c r="AI89" s="335"/>
      <c r="AJ89" s="326" t="s">
        <v>1</v>
      </c>
      <c r="AK89" s="332">
        <v>4370</v>
      </c>
      <c r="AL89" s="333" t="s">
        <v>3305</v>
      </c>
      <c r="AM89" s="333" t="s">
        <v>1</v>
      </c>
      <c r="AN89" s="333">
        <v>40</v>
      </c>
      <c r="AO89" s="343" t="s">
        <v>3306</v>
      </c>
      <c r="AP89" s="326" t="s">
        <v>1</v>
      </c>
      <c r="AQ89" s="710">
        <v>740</v>
      </c>
      <c r="AR89" s="333" t="s">
        <v>1</v>
      </c>
      <c r="AS89" s="333">
        <v>7</v>
      </c>
      <c r="AT89" s="343" t="s">
        <v>3304</v>
      </c>
      <c r="AU89" s="326" t="s">
        <v>1</v>
      </c>
      <c r="AV89" s="332">
        <v>440</v>
      </c>
      <c r="AW89" s="345" t="s">
        <v>1</v>
      </c>
      <c r="AX89" s="346">
        <v>4</v>
      </c>
      <c r="AY89" s="326" t="s">
        <v>1</v>
      </c>
      <c r="AZ89" s="334">
        <v>80</v>
      </c>
      <c r="BA89" s="333" t="s">
        <v>1</v>
      </c>
      <c r="BB89" s="343">
        <v>1</v>
      </c>
      <c r="BC89" s="326" t="s">
        <v>1</v>
      </c>
      <c r="BD89" s="718">
        <v>4660</v>
      </c>
      <c r="BE89" s="326" t="s">
        <v>1</v>
      </c>
      <c r="BF89" s="347">
        <v>225</v>
      </c>
      <c r="BG89" s="326" t="s">
        <v>14</v>
      </c>
      <c r="BH89" s="332">
        <v>4370</v>
      </c>
      <c r="BI89" s="333" t="s">
        <v>3307</v>
      </c>
      <c r="BJ89" s="333">
        <v>40</v>
      </c>
      <c r="BK89" s="333" t="s">
        <v>3304</v>
      </c>
      <c r="BL89" s="343" t="s">
        <v>3308</v>
      </c>
      <c r="BN89" s="384" t="s">
        <v>3337</v>
      </c>
    </row>
    <row r="90" spans="1:66" ht="27">
      <c r="A90" s="704"/>
      <c r="B90" s="356"/>
      <c r="C90" s="330"/>
      <c r="D90" s="335" t="s">
        <v>3280</v>
      </c>
      <c r="F90" s="385">
        <v>42460</v>
      </c>
      <c r="G90" s="386"/>
      <c r="H90" s="327" t="s">
        <v>1</v>
      </c>
      <c r="I90" s="387">
        <v>400</v>
      </c>
      <c r="J90" s="388"/>
      <c r="K90" s="389" t="s">
        <v>3331</v>
      </c>
      <c r="M90" s="711"/>
      <c r="N90" s="330"/>
      <c r="O90" s="330"/>
      <c r="P90" s="335"/>
      <c r="Q90" s="326" t="s">
        <v>1</v>
      </c>
      <c r="R90" s="387">
        <v>7640</v>
      </c>
      <c r="S90" s="351">
        <v>70</v>
      </c>
      <c r="T90" s="351" t="s">
        <v>3279</v>
      </c>
      <c r="U90" s="326" t="s">
        <v>1</v>
      </c>
      <c r="V90" s="390">
        <v>53540</v>
      </c>
      <c r="W90" s="352" t="s">
        <v>1</v>
      </c>
      <c r="X90" s="352">
        <v>530</v>
      </c>
      <c r="Y90" s="353" t="s">
        <v>3304</v>
      </c>
      <c r="Z90" s="326" t="s">
        <v>1</v>
      </c>
      <c r="AA90" s="391">
        <v>45900</v>
      </c>
      <c r="AB90" s="352" t="s">
        <v>1</v>
      </c>
      <c r="AC90" s="352">
        <v>450</v>
      </c>
      <c r="AD90" s="353" t="s">
        <v>3304</v>
      </c>
      <c r="AF90" s="713"/>
      <c r="AG90" s="330"/>
      <c r="AH90" s="330"/>
      <c r="AI90" s="335"/>
      <c r="AK90" s="357"/>
      <c r="AL90" s="349"/>
      <c r="AM90" s="349"/>
      <c r="AN90" s="349"/>
      <c r="AO90" s="350"/>
      <c r="AQ90" s="711"/>
      <c r="AR90" s="349"/>
      <c r="AS90" s="349"/>
      <c r="AT90" s="350"/>
      <c r="AV90" s="357" t="s">
        <v>3118</v>
      </c>
      <c r="AW90" s="358"/>
      <c r="AX90" s="359" t="s">
        <v>3119</v>
      </c>
      <c r="AZ90" s="360" t="s">
        <v>3118</v>
      </c>
      <c r="BA90" s="349"/>
      <c r="BB90" s="350" t="s">
        <v>3119</v>
      </c>
      <c r="BD90" s="719"/>
      <c r="BF90" s="337" t="s">
        <v>3309</v>
      </c>
      <c r="BH90" s="357"/>
      <c r="BI90" s="349"/>
      <c r="BJ90" s="349"/>
      <c r="BK90" s="349"/>
      <c r="BL90" s="350"/>
      <c r="BN90" s="392">
        <v>0.9</v>
      </c>
    </row>
    <row r="91" spans="1:66" ht="54">
      <c r="A91" s="704"/>
      <c r="B91" s="342" t="s">
        <v>3288</v>
      </c>
      <c r="C91" s="333" t="s">
        <v>3277</v>
      </c>
      <c r="D91" s="343" t="s">
        <v>3278</v>
      </c>
      <c r="F91" s="377">
        <v>32950</v>
      </c>
      <c r="G91" s="378">
        <v>40590</v>
      </c>
      <c r="H91" s="327" t="s">
        <v>1</v>
      </c>
      <c r="I91" s="379">
        <v>310</v>
      </c>
      <c r="J91" s="380">
        <v>380</v>
      </c>
      <c r="K91" s="381" t="s">
        <v>3331</v>
      </c>
      <c r="L91" s="326" t="s">
        <v>1</v>
      </c>
      <c r="M91" s="710">
        <v>910</v>
      </c>
      <c r="N91" s="333" t="s">
        <v>1</v>
      </c>
      <c r="O91" s="333">
        <v>9</v>
      </c>
      <c r="P91" s="343" t="s">
        <v>3279</v>
      </c>
      <c r="Q91" s="326" t="s">
        <v>1</v>
      </c>
      <c r="R91" s="382">
        <v>7640</v>
      </c>
      <c r="S91" s="344">
        <v>70</v>
      </c>
      <c r="T91" s="351" t="s">
        <v>3279</v>
      </c>
      <c r="V91" s="383"/>
      <c r="AA91" s="383" t="s">
        <v>0</v>
      </c>
      <c r="AE91" s="326" t="s">
        <v>1</v>
      </c>
      <c r="AF91" s="712" t="s">
        <v>14</v>
      </c>
      <c r="AG91" s="330" t="s">
        <v>1</v>
      </c>
      <c r="AH91" s="330" t="s">
        <v>14</v>
      </c>
      <c r="AI91" s="335"/>
      <c r="AJ91" s="326" t="s">
        <v>1</v>
      </c>
      <c r="AK91" s="329">
        <v>3820</v>
      </c>
      <c r="AL91" s="330" t="s">
        <v>3305</v>
      </c>
      <c r="AM91" s="330" t="s">
        <v>1</v>
      </c>
      <c r="AN91" s="330">
        <v>30</v>
      </c>
      <c r="AO91" s="335" t="s">
        <v>3306</v>
      </c>
      <c r="AP91" s="326" t="s">
        <v>1</v>
      </c>
      <c r="AQ91" s="710">
        <v>650</v>
      </c>
      <c r="AR91" s="330" t="s">
        <v>1</v>
      </c>
      <c r="AS91" s="330">
        <v>6</v>
      </c>
      <c r="AT91" s="335" t="s">
        <v>3304</v>
      </c>
      <c r="AU91" s="326" t="s">
        <v>1</v>
      </c>
      <c r="AV91" s="329">
        <v>410</v>
      </c>
      <c r="AW91" s="354" t="s">
        <v>1</v>
      </c>
      <c r="AX91" s="355">
        <v>4</v>
      </c>
      <c r="AY91" s="326" t="s">
        <v>1</v>
      </c>
      <c r="AZ91" s="331">
        <v>70</v>
      </c>
      <c r="BA91" s="330" t="s">
        <v>1</v>
      </c>
      <c r="BB91" s="335">
        <v>1</v>
      </c>
      <c r="BC91" s="326" t="s">
        <v>1</v>
      </c>
      <c r="BD91" s="718">
        <v>4250</v>
      </c>
      <c r="BE91" s="326" t="s">
        <v>1</v>
      </c>
      <c r="BF91" s="347">
        <v>225</v>
      </c>
      <c r="BG91" s="326" t="s">
        <v>14</v>
      </c>
      <c r="BH91" s="329">
        <v>3820</v>
      </c>
      <c r="BI91" s="330" t="s">
        <v>3307</v>
      </c>
      <c r="BJ91" s="330">
        <v>30</v>
      </c>
      <c r="BK91" s="330" t="s">
        <v>3304</v>
      </c>
      <c r="BL91" s="335" t="s">
        <v>3308</v>
      </c>
      <c r="BN91" s="384" t="s">
        <v>3337</v>
      </c>
    </row>
    <row r="92" spans="1:66" ht="27">
      <c r="A92" s="704"/>
      <c r="B92" s="348"/>
      <c r="C92" s="349"/>
      <c r="D92" s="350" t="s">
        <v>3280</v>
      </c>
      <c r="F92" s="385">
        <v>40590</v>
      </c>
      <c r="G92" s="386"/>
      <c r="H92" s="327" t="s">
        <v>1</v>
      </c>
      <c r="I92" s="387">
        <v>380</v>
      </c>
      <c r="J92" s="388"/>
      <c r="K92" s="389" t="s">
        <v>3331</v>
      </c>
      <c r="M92" s="711"/>
      <c r="N92" s="349"/>
      <c r="O92" s="349"/>
      <c r="P92" s="350"/>
      <c r="Q92" s="326" t="s">
        <v>1</v>
      </c>
      <c r="R92" s="387">
        <v>7640</v>
      </c>
      <c r="S92" s="351">
        <v>70</v>
      </c>
      <c r="T92" s="351" t="s">
        <v>3279</v>
      </c>
      <c r="U92" s="326" t="s">
        <v>1</v>
      </c>
      <c r="V92" s="390">
        <v>53540</v>
      </c>
      <c r="W92" s="352" t="s">
        <v>1</v>
      </c>
      <c r="X92" s="352">
        <v>530</v>
      </c>
      <c r="Y92" s="353" t="s">
        <v>3304</v>
      </c>
      <c r="Z92" s="326" t="s">
        <v>1</v>
      </c>
      <c r="AA92" s="391">
        <v>45900</v>
      </c>
      <c r="AB92" s="352" t="s">
        <v>1</v>
      </c>
      <c r="AC92" s="352">
        <v>450</v>
      </c>
      <c r="AD92" s="353" t="s">
        <v>3304</v>
      </c>
      <c r="AF92" s="713"/>
      <c r="AG92" s="349"/>
      <c r="AH92" s="349"/>
      <c r="AI92" s="350"/>
      <c r="AK92" s="329"/>
      <c r="AL92" s="330"/>
      <c r="AM92" s="330"/>
      <c r="AN92" s="330"/>
      <c r="AO92" s="335"/>
      <c r="AQ92" s="711"/>
      <c r="AR92" s="330"/>
      <c r="AS92" s="330"/>
      <c r="AT92" s="335"/>
      <c r="AV92" s="329" t="s">
        <v>3118</v>
      </c>
      <c r="AW92" s="354"/>
      <c r="AX92" s="355" t="s">
        <v>3119</v>
      </c>
      <c r="AZ92" s="331" t="s">
        <v>3118</v>
      </c>
      <c r="BA92" s="330"/>
      <c r="BB92" s="335" t="s">
        <v>3119</v>
      </c>
      <c r="BD92" s="719"/>
      <c r="BF92" s="337" t="s">
        <v>3309</v>
      </c>
      <c r="BH92" s="329"/>
      <c r="BI92" s="330"/>
      <c r="BJ92" s="330"/>
      <c r="BK92" s="330"/>
      <c r="BL92" s="335"/>
      <c r="BN92" s="392">
        <v>0.92</v>
      </c>
    </row>
    <row r="93" spans="1:66" ht="54">
      <c r="A93" s="704"/>
      <c r="B93" s="356" t="s">
        <v>3289</v>
      </c>
      <c r="C93" s="330" t="s">
        <v>3277</v>
      </c>
      <c r="D93" s="335" t="s">
        <v>3278</v>
      </c>
      <c r="F93" s="377">
        <v>31480</v>
      </c>
      <c r="G93" s="378">
        <v>39120</v>
      </c>
      <c r="H93" s="327" t="s">
        <v>1</v>
      </c>
      <c r="I93" s="379">
        <v>290</v>
      </c>
      <c r="J93" s="380">
        <v>370</v>
      </c>
      <c r="K93" s="381" t="s">
        <v>3331</v>
      </c>
      <c r="L93" s="326" t="s">
        <v>1</v>
      </c>
      <c r="M93" s="710">
        <v>810</v>
      </c>
      <c r="N93" s="330" t="s">
        <v>1</v>
      </c>
      <c r="O93" s="330">
        <v>8</v>
      </c>
      <c r="P93" s="335" t="s">
        <v>3279</v>
      </c>
      <c r="Q93" s="326" t="s">
        <v>1</v>
      </c>
      <c r="R93" s="382">
        <v>7640</v>
      </c>
      <c r="S93" s="344">
        <v>70</v>
      </c>
      <c r="T93" s="351" t="s">
        <v>3279</v>
      </c>
      <c r="V93" s="383"/>
      <c r="AA93" s="383" t="s">
        <v>0</v>
      </c>
      <c r="AE93" s="326" t="s">
        <v>1</v>
      </c>
      <c r="AF93" s="712">
        <v>640</v>
      </c>
      <c r="AG93" s="330" t="s">
        <v>1</v>
      </c>
      <c r="AH93" s="330">
        <v>6</v>
      </c>
      <c r="AI93" s="335" t="s">
        <v>3304</v>
      </c>
      <c r="AJ93" s="326" t="s">
        <v>1</v>
      </c>
      <c r="AK93" s="332">
        <v>3390</v>
      </c>
      <c r="AL93" s="333" t="s">
        <v>3305</v>
      </c>
      <c r="AM93" s="333" t="s">
        <v>1</v>
      </c>
      <c r="AN93" s="333">
        <v>30</v>
      </c>
      <c r="AO93" s="343" t="s">
        <v>3306</v>
      </c>
      <c r="AP93" s="326" t="s">
        <v>1</v>
      </c>
      <c r="AQ93" s="710">
        <v>570</v>
      </c>
      <c r="AR93" s="333" t="s">
        <v>1</v>
      </c>
      <c r="AS93" s="333">
        <v>5</v>
      </c>
      <c r="AT93" s="343" t="s">
        <v>3304</v>
      </c>
      <c r="AU93" s="326" t="s">
        <v>1</v>
      </c>
      <c r="AV93" s="332">
        <v>370</v>
      </c>
      <c r="AW93" s="345" t="s">
        <v>1</v>
      </c>
      <c r="AX93" s="346">
        <v>3</v>
      </c>
      <c r="AY93" s="326" t="s">
        <v>1</v>
      </c>
      <c r="AZ93" s="334">
        <v>60</v>
      </c>
      <c r="BA93" s="333" t="s">
        <v>1</v>
      </c>
      <c r="BB93" s="343">
        <v>1</v>
      </c>
      <c r="BC93" s="326" t="s">
        <v>1</v>
      </c>
      <c r="BD93" s="718">
        <v>3920</v>
      </c>
      <c r="BE93" s="326" t="s">
        <v>1</v>
      </c>
      <c r="BF93" s="347">
        <v>225</v>
      </c>
      <c r="BG93" s="326" t="s">
        <v>14</v>
      </c>
      <c r="BH93" s="332">
        <v>3400</v>
      </c>
      <c r="BI93" s="333" t="s">
        <v>3307</v>
      </c>
      <c r="BJ93" s="333">
        <v>30</v>
      </c>
      <c r="BK93" s="333" t="s">
        <v>3304</v>
      </c>
      <c r="BL93" s="343" t="s">
        <v>3308</v>
      </c>
      <c r="BN93" s="384" t="s">
        <v>3337</v>
      </c>
    </row>
    <row r="94" spans="1:66" ht="27">
      <c r="A94" s="704"/>
      <c r="B94" s="356"/>
      <c r="C94" s="330"/>
      <c r="D94" s="335" t="s">
        <v>3280</v>
      </c>
      <c r="F94" s="385">
        <v>39120</v>
      </c>
      <c r="G94" s="386"/>
      <c r="H94" s="327" t="s">
        <v>1</v>
      </c>
      <c r="I94" s="387">
        <v>370</v>
      </c>
      <c r="J94" s="388"/>
      <c r="K94" s="389" t="s">
        <v>3331</v>
      </c>
      <c r="M94" s="711"/>
      <c r="N94" s="330"/>
      <c r="O94" s="330"/>
      <c r="P94" s="335"/>
      <c r="Q94" s="326" t="s">
        <v>1</v>
      </c>
      <c r="R94" s="387">
        <v>7640</v>
      </c>
      <c r="S94" s="351">
        <v>70</v>
      </c>
      <c r="T94" s="351" t="s">
        <v>3279</v>
      </c>
      <c r="U94" s="326" t="s">
        <v>1</v>
      </c>
      <c r="V94" s="390">
        <v>53540</v>
      </c>
      <c r="W94" s="352" t="s">
        <v>1</v>
      </c>
      <c r="X94" s="352">
        <v>530</v>
      </c>
      <c r="Y94" s="353" t="s">
        <v>3304</v>
      </c>
      <c r="Z94" s="326" t="s">
        <v>1</v>
      </c>
      <c r="AA94" s="391">
        <v>45900</v>
      </c>
      <c r="AB94" s="352" t="s">
        <v>1</v>
      </c>
      <c r="AC94" s="352">
        <v>450</v>
      </c>
      <c r="AD94" s="353" t="s">
        <v>3304</v>
      </c>
      <c r="AF94" s="713"/>
      <c r="AG94" s="330"/>
      <c r="AH94" s="330"/>
      <c r="AI94" s="335"/>
      <c r="AK94" s="357"/>
      <c r="AL94" s="349"/>
      <c r="AM94" s="349"/>
      <c r="AN94" s="349"/>
      <c r="AO94" s="350"/>
      <c r="AQ94" s="711"/>
      <c r="AR94" s="349"/>
      <c r="AS94" s="349"/>
      <c r="AT94" s="350"/>
      <c r="AV94" s="357" t="s">
        <v>3118</v>
      </c>
      <c r="AW94" s="358"/>
      <c r="AX94" s="359" t="s">
        <v>3119</v>
      </c>
      <c r="AZ94" s="360" t="s">
        <v>3118</v>
      </c>
      <c r="BA94" s="349"/>
      <c r="BB94" s="350" t="s">
        <v>3119</v>
      </c>
      <c r="BD94" s="719"/>
      <c r="BF94" s="337" t="s">
        <v>3309</v>
      </c>
      <c r="BH94" s="357"/>
      <c r="BI94" s="349"/>
      <c r="BJ94" s="349"/>
      <c r="BK94" s="349"/>
      <c r="BL94" s="350"/>
      <c r="BN94" s="392">
        <v>0.94</v>
      </c>
    </row>
    <row r="95" spans="1:66" ht="54">
      <c r="A95" s="704"/>
      <c r="B95" s="342" t="s">
        <v>3290</v>
      </c>
      <c r="C95" s="333" t="s">
        <v>3277</v>
      </c>
      <c r="D95" s="343" t="s">
        <v>3278</v>
      </c>
      <c r="F95" s="377">
        <v>30320</v>
      </c>
      <c r="G95" s="378">
        <v>37960</v>
      </c>
      <c r="H95" s="327" t="s">
        <v>1</v>
      </c>
      <c r="I95" s="379">
        <v>280</v>
      </c>
      <c r="J95" s="380">
        <v>360</v>
      </c>
      <c r="K95" s="381" t="s">
        <v>3331</v>
      </c>
      <c r="L95" s="326" t="s">
        <v>1</v>
      </c>
      <c r="M95" s="710">
        <v>730</v>
      </c>
      <c r="N95" s="333" t="s">
        <v>1</v>
      </c>
      <c r="O95" s="333">
        <v>7</v>
      </c>
      <c r="P95" s="343" t="s">
        <v>3279</v>
      </c>
      <c r="Q95" s="326" t="s">
        <v>1</v>
      </c>
      <c r="R95" s="382">
        <v>7640</v>
      </c>
      <c r="S95" s="344">
        <v>70</v>
      </c>
      <c r="T95" s="351" t="s">
        <v>3279</v>
      </c>
      <c r="V95" s="383"/>
      <c r="AA95" s="383" t="s">
        <v>0</v>
      </c>
      <c r="AE95" s="326" t="s">
        <v>1</v>
      </c>
      <c r="AF95" s="712">
        <v>570</v>
      </c>
      <c r="AG95" s="333" t="s">
        <v>1</v>
      </c>
      <c r="AH95" s="333">
        <v>5</v>
      </c>
      <c r="AI95" s="343" t="s">
        <v>3304</v>
      </c>
      <c r="AJ95" s="326" t="s">
        <v>1</v>
      </c>
      <c r="AK95" s="329">
        <v>3050</v>
      </c>
      <c r="AL95" s="330" t="s">
        <v>3305</v>
      </c>
      <c r="AM95" s="330" t="s">
        <v>1</v>
      </c>
      <c r="AN95" s="330">
        <v>30</v>
      </c>
      <c r="AO95" s="335" t="s">
        <v>3306</v>
      </c>
      <c r="AP95" s="326" t="s">
        <v>1</v>
      </c>
      <c r="AQ95" s="710">
        <v>520</v>
      </c>
      <c r="AR95" s="330" t="s">
        <v>1</v>
      </c>
      <c r="AS95" s="330">
        <v>5</v>
      </c>
      <c r="AT95" s="335" t="s">
        <v>3304</v>
      </c>
      <c r="AU95" s="326" t="s">
        <v>1</v>
      </c>
      <c r="AV95" s="329">
        <v>350</v>
      </c>
      <c r="AW95" s="354" t="s">
        <v>1</v>
      </c>
      <c r="AX95" s="355">
        <v>3</v>
      </c>
      <c r="AY95" s="326" t="s">
        <v>1</v>
      </c>
      <c r="AZ95" s="331">
        <v>60</v>
      </c>
      <c r="BA95" s="330" t="s">
        <v>1</v>
      </c>
      <c r="BB95" s="335">
        <v>1</v>
      </c>
      <c r="BC95" s="326" t="s">
        <v>1</v>
      </c>
      <c r="BD95" s="718">
        <v>3660</v>
      </c>
      <c r="BE95" s="326" t="s">
        <v>1</v>
      </c>
      <c r="BF95" s="347">
        <v>225</v>
      </c>
      <c r="BG95" s="326" t="s">
        <v>14</v>
      </c>
      <c r="BH95" s="329">
        <v>3060</v>
      </c>
      <c r="BI95" s="330" t="s">
        <v>3307</v>
      </c>
      <c r="BJ95" s="330">
        <v>30</v>
      </c>
      <c r="BK95" s="330" t="s">
        <v>3304</v>
      </c>
      <c r="BL95" s="335" t="s">
        <v>3308</v>
      </c>
      <c r="BN95" s="384" t="s">
        <v>3337</v>
      </c>
    </row>
    <row r="96" spans="1:66" ht="27">
      <c r="A96" s="704"/>
      <c r="B96" s="348"/>
      <c r="C96" s="349"/>
      <c r="D96" s="350" t="s">
        <v>3280</v>
      </c>
      <c r="F96" s="385">
        <v>37960</v>
      </c>
      <c r="G96" s="386"/>
      <c r="H96" s="327" t="s">
        <v>1</v>
      </c>
      <c r="I96" s="387">
        <v>360</v>
      </c>
      <c r="J96" s="388"/>
      <c r="K96" s="389" t="s">
        <v>3331</v>
      </c>
      <c r="M96" s="711"/>
      <c r="N96" s="349"/>
      <c r="O96" s="349"/>
      <c r="P96" s="350"/>
      <c r="Q96" s="326" t="s">
        <v>1</v>
      </c>
      <c r="R96" s="387">
        <v>7640</v>
      </c>
      <c r="S96" s="351">
        <v>70</v>
      </c>
      <c r="T96" s="351" t="s">
        <v>3279</v>
      </c>
      <c r="U96" s="326" t="s">
        <v>1</v>
      </c>
      <c r="V96" s="390">
        <v>53540</v>
      </c>
      <c r="W96" s="352" t="s">
        <v>1</v>
      </c>
      <c r="X96" s="352">
        <v>530</v>
      </c>
      <c r="Y96" s="353" t="s">
        <v>3304</v>
      </c>
      <c r="Z96" s="326" t="s">
        <v>1</v>
      </c>
      <c r="AA96" s="391">
        <v>45900</v>
      </c>
      <c r="AB96" s="352" t="s">
        <v>1</v>
      </c>
      <c r="AC96" s="352">
        <v>450</v>
      </c>
      <c r="AD96" s="353" t="s">
        <v>3304</v>
      </c>
      <c r="AF96" s="713"/>
      <c r="AG96" s="349"/>
      <c r="AH96" s="349"/>
      <c r="AI96" s="350"/>
      <c r="AK96" s="329"/>
      <c r="AL96" s="330"/>
      <c r="AM96" s="330"/>
      <c r="AN96" s="330"/>
      <c r="AO96" s="335"/>
      <c r="AQ96" s="711"/>
      <c r="AR96" s="330"/>
      <c r="AS96" s="330"/>
      <c r="AT96" s="335"/>
      <c r="AV96" s="329" t="s">
        <v>3118</v>
      </c>
      <c r="AW96" s="354"/>
      <c r="AX96" s="355" t="s">
        <v>3119</v>
      </c>
      <c r="AZ96" s="331" t="s">
        <v>3118</v>
      </c>
      <c r="BA96" s="330"/>
      <c r="BB96" s="335" t="s">
        <v>3119</v>
      </c>
      <c r="BD96" s="719"/>
      <c r="BF96" s="337" t="s">
        <v>3309</v>
      </c>
      <c r="BH96" s="329"/>
      <c r="BI96" s="330"/>
      <c r="BJ96" s="330"/>
      <c r="BK96" s="330"/>
      <c r="BL96" s="335"/>
      <c r="BN96" s="392">
        <v>0.98</v>
      </c>
    </row>
    <row r="97" spans="1:66" ht="54">
      <c r="A97" s="704"/>
      <c r="B97" s="356" t="s">
        <v>3291</v>
      </c>
      <c r="C97" s="330" t="s">
        <v>3277</v>
      </c>
      <c r="D97" s="335" t="s">
        <v>3278</v>
      </c>
      <c r="F97" s="377">
        <v>28560</v>
      </c>
      <c r="G97" s="378">
        <v>36200</v>
      </c>
      <c r="H97" s="327" t="s">
        <v>1</v>
      </c>
      <c r="I97" s="379">
        <v>260</v>
      </c>
      <c r="J97" s="380">
        <v>340</v>
      </c>
      <c r="K97" s="381" t="s">
        <v>3331</v>
      </c>
      <c r="L97" s="326" t="s">
        <v>1</v>
      </c>
      <c r="M97" s="710">
        <v>610</v>
      </c>
      <c r="N97" s="330" t="s">
        <v>1</v>
      </c>
      <c r="O97" s="330">
        <v>6</v>
      </c>
      <c r="P97" s="335" t="s">
        <v>3279</v>
      </c>
      <c r="Q97" s="326" t="s">
        <v>1</v>
      </c>
      <c r="R97" s="382">
        <v>7640</v>
      </c>
      <c r="S97" s="344">
        <v>70</v>
      </c>
      <c r="T97" s="351" t="s">
        <v>3279</v>
      </c>
      <c r="V97" s="383"/>
      <c r="AA97" s="383" t="s">
        <v>0</v>
      </c>
      <c r="AE97" s="326" t="s">
        <v>1</v>
      </c>
      <c r="AF97" s="712">
        <v>480</v>
      </c>
      <c r="AG97" s="330" t="s">
        <v>1</v>
      </c>
      <c r="AH97" s="330">
        <v>4</v>
      </c>
      <c r="AI97" s="335" t="s">
        <v>3304</v>
      </c>
      <c r="AJ97" s="326" t="s">
        <v>1</v>
      </c>
      <c r="AK97" s="332">
        <v>2540</v>
      </c>
      <c r="AL97" s="333" t="s">
        <v>3305</v>
      </c>
      <c r="AM97" s="333" t="s">
        <v>1</v>
      </c>
      <c r="AN97" s="333">
        <v>20</v>
      </c>
      <c r="AO97" s="343" t="s">
        <v>3306</v>
      </c>
      <c r="AP97" s="326" t="s">
        <v>1</v>
      </c>
      <c r="AQ97" s="710">
        <v>500</v>
      </c>
      <c r="AR97" s="333" t="s">
        <v>1</v>
      </c>
      <c r="AS97" s="333">
        <v>5</v>
      </c>
      <c r="AT97" s="343" t="s">
        <v>3304</v>
      </c>
      <c r="AU97" s="326" t="s">
        <v>1</v>
      </c>
      <c r="AV97" s="332">
        <v>300</v>
      </c>
      <c r="AW97" s="345" t="s">
        <v>1</v>
      </c>
      <c r="AX97" s="346">
        <v>3</v>
      </c>
      <c r="AY97" s="326" t="s">
        <v>1</v>
      </c>
      <c r="AZ97" s="334">
        <v>50</v>
      </c>
      <c r="BA97" s="333" t="s">
        <v>1</v>
      </c>
      <c r="BB97" s="343">
        <v>1</v>
      </c>
      <c r="BC97" s="326" t="s">
        <v>1</v>
      </c>
      <c r="BD97" s="718">
        <v>3160</v>
      </c>
      <c r="BE97" s="326" t="s">
        <v>1</v>
      </c>
      <c r="BF97" s="347">
        <v>225</v>
      </c>
      <c r="BG97" s="326" t="s">
        <v>14</v>
      </c>
      <c r="BH97" s="332">
        <v>2550</v>
      </c>
      <c r="BI97" s="333" t="s">
        <v>3307</v>
      </c>
      <c r="BJ97" s="333">
        <v>20</v>
      </c>
      <c r="BK97" s="333" t="s">
        <v>3304</v>
      </c>
      <c r="BL97" s="343" t="s">
        <v>3308</v>
      </c>
      <c r="BN97" s="384" t="s">
        <v>3337</v>
      </c>
    </row>
    <row r="98" spans="1:66" ht="27">
      <c r="A98" s="704"/>
      <c r="B98" s="356"/>
      <c r="C98" s="330"/>
      <c r="D98" s="335" t="s">
        <v>3280</v>
      </c>
      <c r="F98" s="385">
        <v>36200</v>
      </c>
      <c r="G98" s="386"/>
      <c r="H98" s="327" t="s">
        <v>1</v>
      </c>
      <c r="I98" s="387">
        <v>340</v>
      </c>
      <c r="J98" s="388"/>
      <c r="K98" s="389" t="s">
        <v>3331</v>
      </c>
      <c r="M98" s="711"/>
      <c r="N98" s="330"/>
      <c r="O98" s="330"/>
      <c r="P98" s="335"/>
      <c r="Q98" s="326" t="s">
        <v>1</v>
      </c>
      <c r="R98" s="387">
        <v>7640</v>
      </c>
      <c r="S98" s="351">
        <v>70</v>
      </c>
      <c r="T98" s="351" t="s">
        <v>3279</v>
      </c>
      <c r="U98" s="326" t="s">
        <v>1</v>
      </c>
      <c r="V98" s="390">
        <v>53540</v>
      </c>
      <c r="W98" s="352" t="s">
        <v>1</v>
      </c>
      <c r="X98" s="352">
        <v>530</v>
      </c>
      <c r="Y98" s="353" t="s">
        <v>3304</v>
      </c>
      <c r="Z98" s="326" t="s">
        <v>1</v>
      </c>
      <c r="AA98" s="391">
        <v>45900</v>
      </c>
      <c r="AB98" s="352" t="s">
        <v>1</v>
      </c>
      <c r="AC98" s="352">
        <v>450</v>
      </c>
      <c r="AD98" s="353" t="s">
        <v>3304</v>
      </c>
      <c r="AF98" s="713"/>
      <c r="AG98" s="330"/>
      <c r="AH98" s="330"/>
      <c r="AI98" s="335"/>
      <c r="AK98" s="357"/>
      <c r="AL98" s="349"/>
      <c r="AM98" s="349"/>
      <c r="AN98" s="349"/>
      <c r="AO98" s="350"/>
      <c r="AQ98" s="711"/>
      <c r="AR98" s="349"/>
      <c r="AS98" s="349"/>
      <c r="AT98" s="350"/>
      <c r="AV98" s="357" t="s">
        <v>3118</v>
      </c>
      <c r="AW98" s="358"/>
      <c r="AX98" s="359" t="s">
        <v>3119</v>
      </c>
      <c r="AZ98" s="360" t="s">
        <v>3118</v>
      </c>
      <c r="BA98" s="349"/>
      <c r="BB98" s="350" t="s">
        <v>3119</v>
      </c>
      <c r="BD98" s="719"/>
      <c r="BF98" s="337" t="s">
        <v>3309</v>
      </c>
      <c r="BH98" s="357"/>
      <c r="BI98" s="349"/>
      <c r="BJ98" s="349"/>
      <c r="BK98" s="349"/>
      <c r="BL98" s="350"/>
      <c r="BN98" s="392">
        <v>0.91</v>
      </c>
    </row>
    <row r="99" spans="1:66" ht="54">
      <c r="A99" s="704"/>
      <c r="B99" s="342" t="s">
        <v>3292</v>
      </c>
      <c r="C99" s="333" t="s">
        <v>3277</v>
      </c>
      <c r="D99" s="343" t="s">
        <v>3278</v>
      </c>
      <c r="F99" s="377">
        <v>27290</v>
      </c>
      <c r="G99" s="378">
        <v>34930</v>
      </c>
      <c r="H99" s="327" t="s">
        <v>1</v>
      </c>
      <c r="I99" s="379">
        <v>250</v>
      </c>
      <c r="J99" s="380">
        <v>330</v>
      </c>
      <c r="K99" s="381" t="s">
        <v>3331</v>
      </c>
      <c r="L99" s="326" t="s">
        <v>1</v>
      </c>
      <c r="M99" s="710">
        <v>520</v>
      </c>
      <c r="N99" s="333" t="s">
        <v>1</v>
      </c>
      <c r="O99" s="333">
        <v>5</v>
      </c>
      <c r="P99" s="343" t="s">
        <v>3279</v>
      </c>
      <c r="Q99" s="326" t="s">
        <v>1</v>
      </c>
      <c r="R99" s="382">
        <v>7640</v>
      </c>
      <c r="S99" s="344">
        <v>70</v>
      </c>
      <c r="T99" s="351" t="s">
        <v>3279</v>
      </c>
      <c r="V99" s="383"/>
      <c r="AA99" s="383" t="s">
        <v>0</v>
      </c>
      <c r="AE99" s="326" t="s">
        <v>1</v>
      </c>
      <c r="AF99" s="712">
        <v>410</v>
      </c>
      <c r="AG99" s="333" t="s">
        <v>1</v>
      </c>
      <c r="AH99" s="333">
        <v>4</v>
      </c>
      <c r="AI99" s="343" t="s">
        <v>3304</v>
      </c>
      <c r="AJ99" s="326" t="s">
        <v>1</v>
      </c>
      <c r="AK99" s="329">
        <v>2180</v>
      </c>
      <c r="AL99" s="330" t="s">
        <v>3305</v>
      </c>
      <c r="AM99" s="330" t="s">
        <v>1</v>
      </c>
      <c r="AN99" s="330">
        <v>20</v>
      </c>
      <c r="AO99" s="335" t="s">
        <v>3306</v>
      </c>
      <c r="AP99" s="326" t="s">
        <v>1</v>
      </c>
      <c r="AQ99" s="710">
        <v>500</v>
      </c>
      <c r="AR99" s="330" t="s">
        <v>1</v>
      </c>
      <c r="AS99" s="330">
        <v>5</v>
      </c>
      <c r="AT99" s="335" t="s">
        <v>3304</v>
      </c>
      <c r="AU99" s="326" t="s">
        <v>1</v>
      </c>
      <c r="AV99" s="329">
        <v>270</v>
      </c>
      <c r="AW99" s="354" t="s">
        <v>1</v>
      </c>
      <c r="AX99" s="355">
        <v>2</v>
      </c>
      <c r="AY99" s="326" t="s">
        <v>1</v>
      </c>
      <c r="AZ99" s="331">
        <v>40</v>
      </c>
      <c r="BA99" s="330" t="s">
        <v>1</v>
      </c>
      <c r="BB99" s="335">
        <v>1</v>
      </c>
      <c r="BC99" s="326" t="s">
        <v>1</v>
      </c>
      <c r="BD99" s="718">
        <v>2810</v>
      </c>
      <c r="BE99" s="326" t="s">
        <v>1</v>
      </c>
      <c r="BF99" s="347">
        <v>225</v>
      </c>
      <c r="BG99" s="326" t="s">
        <v>14</v>
      </c>
      <c r="BH99" s="329">
        <v>2180</v>
      </c>
      <c r="BI99" s="330" t="s">
        <v>3307</v>
      </c>
      <c r="BJ99" s="330">
        <v>20</v>
      </c>
      <c r="BK99" s="330" t="s">
        <v>3304</v>
      </c>
      <c r="BL99" s="335" t="s">
        <v>3308</v>
      </c>
      <c r="BN99" s="384" t="s">
        <v>3337</v>
      </c>
    </row>
    <row r="100" spans="1:66" ht="27">
      <c r="A100" s="704"/>
      <c r="B100" s="348"/>
      <c r="C100" s="349"/>
      <c r="D100" s="350" t="s">
        <v>3280</v>
      </c>
      <c r="F100" s="385">
        <v>34930</v>
      </c>
      <c r="G100" s="386"/>
      <c r="H100" s="327" t="s">
        <v>1</v>
      </c>
      <c r="I100" s="387">
        <v>330</v>
      </c>
      <c r="J100" s="388"/>
      <c r="K100" s="389" t="s">
        <v>3331</v>
      </c>
      <c r="M100" s="711"/>
      <c r="N100" s="349"/>
      <c r="O100" s="349"/>
      <c r="P100" s="350"/>
      <c r="Q100" s="326" t="s">
        <v>1</v>
      </c>
      <c r="R100" s="387">
        <v>7640</v>
      </c>
      <c r="S100" s="351">
        <v>70</v>
      </c>
      <c r="T100" s="351" t="s">
        <v>3279</v>
      </c>
      <c r="U100" s="326" t="s">
        <v>1</v>
      </c>
      <c r="V100" s="390">
        <v>53540</v>
      </c>
      <c r="W100" s="352" t="s">
        <v>1</v>
      </c>
      <c r="X100" s="352">
        <v>530</v>
      </c>
      <c r="Y100" s="353" t="s">
        <v>3304</v>
      </c>
      <c r="Z100" s="326" t="s">
        <v>1</v>
      </c>
      <c r="AA100" s="391">
        <v>45900</v>
      </c>
      <c r="AB100" s="352" t="s">
        <v>1</v>
      </c>
      <c r="AC100" s="352">
        <v>450</v>
      </c>
      <c r="AD100" s="353" t="s">
        <v>3304</v>
      </c>
      <c r="AF100" s="713"/>
      <c r="AG100" s="349"/>
      <c r="AH100" s="349"/>
      <c r="AI100" s="350"/>
      <c r="AK100" s="329"/>
      <c r="AL100" s="330"/>
      <c r="AM100" s="330"/>
      <c r="AN100" s="330"/>
      <c r="AO100" s="335"/>
      <c r="AQ100" s="711"/>
      <c r="AR100" s="330"/>
      <c r="AS100" s="330"/>
      <c r="AT100" s="335"/>
      <c r="AV100" s="329" t="s">
        <v>3118</v>
      </c>
      <c r="AW100" s="354"/>
      <c r="AX100" s="355" t="s">
        <v>3119</v>
      </c>
      <c r="AZ100" s="331" t="s">
        <v>3118</v>
      </c>
      <c r="BA100" s="330"/>
      <c r="BB100" s="335" t="s">
        <v>3119</v>
      </c>
      <c r="BD100" s="719"/>
      <c r="BF100" s="337" t="s">
        <v>3309</v>
      </c>
      <c r="BH100" s="329"/>
      <c r="BI100" s="330"/>
      <c r="BJ100" s="330"/>
      <c r="BK100" s="330"/>
      <c r="BL100" s="335"/>
      <c r="BN100" s="392">
        <v>0.94</v>
      </c>
    </row>
    <row r="101" spans="1:66" ht="54">
      <c r="A101" s="704"/>
      <c r="B101" s="356" t="s">
        <v>3293</v>
      </c>
      <c r="C101" s="330" t="s">
        <v>3277</v>
      </c>
      <c r="D101" s="335" t="s">
        <v>3278</v>
      </c>
      <c r="F101" s="377">
        <v>26350</v>
      </c>
      <c r="G101" s="378">
        <v>33990</v>
      </c>
      <c r="H101" s="327" t="s">
        <v>1</v>
      </c>
      <c r="I101" s="379">
        <v>240</v>
      </c>
      <c r="J101" s="380">
        <v>320</v>
      </c>
      <c r="K101" s="381" t="s">
        <v>3331</v>
      </c>
      <c r="L101" s="326" t="s">
        <v>1</v>
      </c>
      <c r="M101" s="710">
        <v>450</v>
      </c>
      <c r="N101" s="330" t="s">
        <v>1</v>
      </c>
      <c r="O101" s="330">
        <v>4</v>
      </c>
      <c r="P101" s="335" t="s">
        <v>3279</v>
      </c>
      <c r="Q101" s="326" t="s">
        <v>1</v>
      </c>
      <c r="R101" s="382">
        <v>7640</v>
      </c>
      <c r="S101" s="344">
        <v>70</v>
      </c>
      <c r="T101" s="351" t="s">
        <v>3279</v>
      </c>
      <c r="V101" s="383"/>
      <c r="AA101" s="383" t="s">
        <v>0</v>
      </c>
      <c r="AE101" s="326" t="s">
        <v>1</v>
      </c>
      <c r="AF101" s="712">
        <v>360</v>
      </c>
      <c r="AG101" s="330" t="s">
        <v>1</v>
      </c>
      <c r="AH101" s="330">
        <v>3</v>
      </c>
      <c r="AI101" s="335" t="s">
        <v>3304</v>
      </c>
      <c r="AJ101" s="326" t="s">
        <v>1</v>
      </c>
      <c r="AK101" s="332">
        <v>1910</v>
      </c>
      <c r="AL101" s="333" t="s">
        <v>3305</v>
      </c>
      <c r="AM101" s="333" t="s">
        <v>1</v>
      </c>
      <c r="AN101" s="333">
        <v>10</v>
      </c>
      <c r="AO101" s="343" t="s">
        <v>3306</v>
      </c>
      <c r="AP101" s="326" t="s">
        <v>1</v>
      </c>
      <c r="AQ101" s="710">
        <v>500</v>
      </c>
      <c r="AR101" s="333" t="s">
        <v>1</v>
      </c>
      <c r="AS101" s="333">
        <v>5</v>
      </c>
      <c r="AT101" s="343" t="s">
        <v>3304</v>
      </c>
      <c r="AU101" s="326" t="s">
        <v>1</v>
      </c>
      <c r="AV101" s="332">
        <v>250</v>
      </c>
      <c r="AW101" s="345" t="s">
        <v>1</v>
      </c>
      <c r="AX101" s="346">
        <v>2</v>
      </c>
      <c r="AY101" s="326" t="s">
        <v>1</v>
      </c>
      <c r="AZ101" s="334">
        <v>40</v>
      </c>
      <c r="BA101" s="333" t="s">
        <v>1</v>
      </c>
      <c r="BB101" s="343">
        <v>1</v>
      </c>
      <c r="BC101" s="326" t="s">
        <v>1</v>
      </c>
      <c r="BD101" s="718">
        <v>2540</v>
      </c>
      <c r="BE101" s="326" t="s">
        <v>1</v>
      </c>
      <c r="BF101" s="347">
        <v>225</v>
      </c>
      <c r="BG101" s="326" t="s">
        <v>14</v>
      </c>
      <c r="BH101" s="332">
        <v>1910</v>
      </c>
      <c r="BI101" s="333" t="s">
        <v>3307</v>
      </c>
      <c r="BJ101" s="333">
        <v>10</v>
      </c>
      <c r="BK101" s="333" t="s">
        <v>3304</v>
      </c>
      <c r="BL101" s="343" t="s">
        <v>3308</v>
      </c>
      <c r="BN101" s="384" t="s">
        <v>3337</v>
      </c>
    </row>
    <row r="102" spans="1:66" ht="27">
      <c r="A102" s="704"/>
      <c r="B102" s="356"/>
      <c r="C102" s="330"/>
      <c r="D102" s="335" t="s">
        <v>3280</v>
      </c>
      <c r="F102" s="385">
        <v>33990</v>
      </c>
      <c r="G102" s="386"/>
      <c r="H102" s="327" t="s">
        <v>1</v>
      </c>
      <c r="I102" s="387">
        <v>320</v>
      </c>
      <c r="J102" s="388"/>
      <c r="K102" s="389" t="s">
        <v>3331</v>
      </c>
      <c r="M102" s="711"/>
      <c r="N102" s="330"/>
      <c r="O102" s="330"/>
      <c r="P102" s="335"/>
      <c r="Q102" s="326" t="s">
        <v>1</v>
      </c>
      <c r="R102" s="387">
        <v>7640</v>
      </c>
      <c r="S102" s="351">
        <v>70</v>
      </c>
      <c r="T102" s="351" t="s">
        <v>3279</v>
      </c>
      <c r="U102" s="326" t="s">
        <v>1</v>
      </c>
      <c r="V102" s="390">
        <v>53540</v>
      </c>
      <c r="W102" s="352" t="s">
        <v>1</v>
      </c>
      <c r="X102" s="352">
        <v>530</v>
      </c>
      <c r="Y102" s="353" t="s">
        <v>3304</v>
      </c>
      <c r="Z102" s="326" t="s">
        <v>1</v>
      </c>
      <c r="AA102" s="391">
        <v>45900</v>
      </c>
      <c r="AB102" s="352" t="s">
        <v>1</v>
      </c>
      <c r="AC102" s="352">
        <v>450</v>
      </c>
      <c r="AD102" s="353" t="s">
        <v>3304</v>
      </c>
      <c r="AF102" s="713"/>
      <c r="AG102" s="330"/>
      <c r="AH102" s="330"/>
      <c r="AI102" s="335"/>
      <c r="AK102" s="357"/>
      <c r="AL102" s="349"/>
      <c r="AM102" s="349"/>
      <c r="AN102" s="349"/>
      <c r="AO102" s="350"/>
      <c r="AQ102" s="711"/>
      <c r="AR102" s="349"/>
      <c r="AS102" s="349"/>
      <c r="AT102" s="350"/>
      <c r="AV102" s="357" t="s">
        <v>3118</v>
      </c>
      <c r="AW102" s="358"/>
      <c r="AX102" s="359" t="s">
        <v>3119</v>
      </c>
      <c r="AZ102" s="360" t="s">
        <v>3118</v>
      </c>
      <c r="BA102" s="349"/>
      <c r="BB102" s="350" t="s">
        <v>3119</v>
      </c>
      <c r="BD102" s="719"/>
      <c r="BF102" s="337" t="s">
        <v>3309</v>
      </c>
      <c r="BH102" s="357"/>
      <c r="BI102" s="349"/>
      <c r="BJ102" s="349"/>
      <c r="BK102" s="349"/>
      <c r="BL102" s="350"/>
      <c r="BN102" s="392">
        <v>0.98</v>
      </c>
    </row>
    <row r="103" spans="1:66" ht="54">
      <c r="A103" s="704"/>
      <c r="B103" s="342" t="s">
        <v>3294</v>
      </c>
      <c r="C103" s="333" t="s">
        <v>3277</v>
      </c>
      <c r="D103" s="343" t="s">
        <v>3278</v>
      </c>
      <c r="F103" s="377">
        <v>25620</v>
      </c>
      <c r="G103" s="378">
        <v>33260</v>
      </c>
      <c r="H103" s="327" t="s">
        <v>1</v>
      </c>
      <c r="I103" s="379">
        <v>230</v>
      </c>
      <c r="J103" s="380">
        <v>310</v>
      </c>
      <c r="K103" s="381" t="s">
        <v>3331</v>
      </c>
      <c r="L103" s="326" t="s">
        <v>1</v>
      </c>
      <c r="M103" s="710">
        <v>400</v>
      </c>
      <c r="N103" s="333" t="s">
        <v>1</v>
      </c>
      <c r="O103" s="333">
        <v>4</v>
      </c>
      <c r="P103" s="343" t="s">
        <v>3279</v>
      </c>
      <c r="Q103" s="326" t="s">
        <v>1</v>
      </c>
      <c r="R103" s="382">
        <v>7640</v>
      </c>
      <c r="S103" s="344">
        <v>70</v>
      </c>
      <c r="T103" s="351" t="s">
        <v>3279</v>
      </c>
      <c r="V103" s="383"/>
      <c r="AA103" s="383" t="s">
        <v>0</v>
      </c>
      <c r="AE103" s="326" t="s">
        <v>1</v>
      </c>
      <c r="AF103" s="712">
        <v>320</v>
      </c>
      <c r="AG103" s="333" t="s">
        <v>1</v>
      </c>
      <c r="AH103" s="333">
        <v>3</v>
      </c>
      <c r="AI103" s="343" t="s">
        <v>3304</v>
      </c>
      <c r="AJ103" s="326" t="s">
        <v>1</v>
      </c>
      <c r="AK103" s="329">
        <v>1690</v>
      </c>
      <c r="AL103" s="330" t="s">
        <v>3305</v>
      </c>
      <c r="AM103" s="330" t="s">
        <v>1</v>
      </c>
      <c r="AN103" s="330">
        <v>10</v>
      </c>
      <c r="AO103" s="335" t="s">
        <v>3306</v>
      </c>
      <c r="AP103" s="326" t="s">
        <v>1</v>
      </c>
      <c r="AQ103" s="710">
        <v>500</v>
      </c>
      <c r="AR103" s="330" t="s">
        <v>1</v>
      </c>
      <c r="AS103" s="330">
        <v>5</v>
      </c>
      <c r="AT103" s="335" t="s">
        <v>3304</v>
      </c>
      <c r="AU103" s="326" t="s">
        <v>1</v>
      </c>
      <c r="AV103" s="329">
        <v>220</v>
      </c>
      <c r="AW103" s="354" t="s">
        <v>1</v>
      </c>
      <c r="AX103" s="355">
        <v>2</v>
      </c>
      <c r="AY103" s="326" t="s">
        <v>1</v>
      </c>
      <c r="AZ103" s="331">
        <v>40</v>
      </c>
      <c r="BA103" s="330" t="s">
        <v>1</v>
      </c>
      <c r="BB103" s="335">
        <v>1</v>
      </c>
      <c r="BC103" s="326" t="s">
        <v>1</v>
      </c>
      <c r="BD103" s="718">
        <v>2440</v>
      </c>
      <c r="BE103" s="326" t="s">
        <v>1</v>
      </c>
      <c r="BF103" s="347">
        <v>225</v>
      </c>
      <c r="BG103" s="326" t="s">
        <v>14</v>
      </c>
      <c r="BH103" s="329">
        <v>1700</v>
      </c>
      <c r="BI103" s="330" t="s">
        <v>3307</v>
      </c>
      <c r="BJ103" s="330">
        <v>10</v>
      </c>
      <c r="BK103" s="330" t="s">
        <v>3304</v>
      </c>
      <c r="BL103" s="335" t="s">
        <v>3308</v>
      </c>
      <c r="BN103" s="384" t="s">
        <v>3337</v>
      </c>
    </row>
    <row r="104" spans="1:66" ht="27">
      <c r="A104" s="704"/>
      <c r="B104" s="348"/>
      <c r="C104" s="349"/>
      <c r="D104" s="350" t="s">
        <v>3280</v>
      </c>
      <c r="F104" s="385">
        <v>33260</v>
      </c>
      <c r="G104" s="386"/>
      <c r="H104" s="327" t="s">
        <v>1</v>
      </c>
      <c r="I104" s="387">
        <v>310</v>
      </c>
      <c r="J104" s="388"/>
      <c r="K104" s="389" t="s">
        <v>3331</v>
      </c>
      <c r="M104" s="711"/>
      <c r="N104" s="349"/>
      <c r="O104" s="349"/>
      <c r="P104" s="350"/>
      <c r="Q104" s="326" t="s">
        <v>1</v>
      </c>
      <c r="R104" s="387">
        <v>7640</v>
      </c>
      <c r="S104" s="351">
        <v>70</v>
      </c>
      <c r="T104" s="351" t="s">
        <v>3279</v>
      </c>
      <c r="U104" s="326" t="s">
        <v>1</v>
      </c>
      <c r="V104" s="390">
        <v>53540</v>
      </c>
      <c r="W104" s="352" t="s">
        <v>1</v>
      </c>
      <c r="X104" s="352">
        <v>530</v>
      </c>
      <c r="Y104" s="353" t="s">
        <v>3304</v>
      </c>
      <c r="Z104" s="326" t="s">
        <v>1</v>
      </c>
      <c r="AA104" s="391">
        <v>45900</v>
      </c>
      <c r="AB104" s="352" t="s">
        <v>1</v>
      </c>
      <c r="AC104" s="352">
        <v>450</v>
      </c>
      <c r="AD104" s="353" t="s">
        <v>3304</v>
      </c>
      <c r="AF104" s="713"/>
      <c r="AG104" s="349"/>
      <c r="AH104" s="349"/>
      <c r="AI104" s="350"/>
      <c r="AK104" s="329"/>
      <c r="AL104" s="330"/>
      <c r="AM104" s="330"/>
      <c r="AN104" s="330"/>
      <c r="AO104" s="335"/>
      <c r="AQ104" s="711"/>
      <c r="AR104" s="330"/>
      <c r="AS104" s="330"/>
      <c r="AT104" s="335"/>
      <c r="AV104" s="329" t="s">
        <v>3118</v>
      </c>
      <c r="AW104" s="354"/>
      <c r="AX104" s="355" t="s">
        <v>3119</v>
      </c>
      <c r="AZ104" s="331" t="s">
        <v>3118</v>
      </c>
      <c r="BA104" s="330"/>
      <c r="BB104" s="335" t="s">
        <v>3119</v>
      </c>
      <c r="BD104" s="719"/>
      <c r="BF104" s="337" t="s">
        <v>3309</v>
      </c>
      <c r="BH104" s="329"/>
      <c r="BI104" s="330"/>
      <c r="BJ104" s="330"/>
      <c r="BK104" s="330"/>
      <c r="BL104" s="335"/>
      <c r="BN104" s="392">
        <v>0.98</v>
      </c>
    </row>
    <row r="105" spans="1:66" ht="54">
      <c r="A105" s="704"/>
      <c r="B105" s="356" t="s">
        <v>3295</v>
      </c>
      <c r="C105" s="330" t="s">
        <v>3277</v>
      </c>
      <c r="D105" s="335" t="s">
        <v>3278</v>
      </c>
      <c r="F105" s="377">
        <v>25030</v>
      </c>
      <c r="G105" s="378">
        <v>32670</v>
      </c>
      <c r="H105" s="327" t="s">
        <v>1</v>
      </c>
      <c r="I105" s="379">
        <v>230</v>
      </c>
      <c r="J105" s="380">
        <v>300</v>
      </c>
      <c r="K105" s="381" t="s">
        <v>3331</v>
      </c>
      <c r="L105" s="326" t="s">
        <v>1</v>
      </c>
      <c r="M105" s="710">
        <v>360</v>
      </c>
      <c r="N105" s="330" t="s">
        <v>1</v>
      </c>
      <c r="O105" s="330">
        <v>3</v>
      </c>
      <c r="P105" s="335" t="s">
        <v>3279</v>
      </c>
      <c r="Q105" s="326" t="s">
        <v>1</v>
      </c>
      <c r="R105" s="382">
        <v>7640</v>
      </c>
      <c r="S105" s="344">
        <v>70</v>
      </c>
      <c r="T105" s="351" t="s">
        <v>3279</v>
      </c>
      <c r="V105" s="383"/>
      <c r="AA105" s="383" t="s">
        <v>0</v>
      </c>
      <c r="AE105" s="326" t="s">
        <v>1</v>
      </c>
      <c r="AF105" s="712">
        <v>280</v>
      </c>
      <c r="AG105" s="330" t="s">
        <v>1</v>
      </c>
      <c r="AH105" s="330">
        <v>2</v>
      </c>
      <c r="AI105" s="335" t="s">
        <v>3304</v>
      </c>
      <c r="AJ105" s="326" t="s">
        <v>1</v>
      </c>
      <c r="AK105" s="332">
        <v>1520</v>
      </c>
      <c r="AL105" s="333" t="s">
        <v>3305</v>
      </c>
      <c r="AM105" s="333" t="s">
        <v>1</v>
      </c>
      <c r="AN105" s="333">
        <v>10</v>
      </c>
      <c r="AO105" s="343" t="s">
        <v>3306</v>
      </c>
      <c r="AP105" s="326" t="s">
        <v>1</v>
      </c>
      <c r="AQ105" s="710">
        <v>500</v>
      </c>
      <c r="AR105" s="333" t="s">
        <v>1</v>
      </c>
      <c r="AS105" s="333">
        <v>5</v>
      </c>
      <c r="AT105" s="343" t="s">
        <v>3304</v>
      </c>
      <c r="AU105" s="326" t="s">
        <v>1</v>
      </c>
      <c r="AV105" s="332">
        <v>200</v>
      </c>
      <c r="AW105" s="345" t="s">
        <v>1</v>
      </c>
      <c r="AX105" s="346">
        <v>2</v>
      </c>
      <c r="AY105" s="326" t="s">
        <v>1</v>
      </c>
      <c r="AZ105" s="334">
        <v>30</v>
      </c>
      <c r="BA105" s="333" t="s">
        <v>1</v>
      </c>
      <c r="BB105" s="343">
        <v>1</v>
      </c>
      <c r="BC105" s="326" t="s">
        <v>1</v>
      </c>
      <c r="BD105" s="718">
        <v>2360</v>
      </c>
      <c r="BE105" s="326" t="s">
        <v>1</v>
      </c>
      <c r="BF105" s="347">
        <v>225</v>
      </c>
      <c r="BG105" s="326" t="s">
        <v>14</v>
      </c>
      <c r="BH105" s="332">
        <v>1530</v>
      </c>
      <c r="BI105" s="333" t="s">
        <v>3307</v>
      </c>
      <c r="BJ105" s="333">
        <v>10</v>
      </c>
      <c r="BK105" s="333" t="s">
        <v>3304</v>
      </c>
      <c r="BL105" s="343" t="s">
        <v>3308</v>
      </c>
      <c r="BN105" s="384" t="s">
        <v>3337</v>
      </c>
    </row>
    <row r="106" spans="1:66" ht="27">
      <c r="A106" s="704"/>
      <c r="B106" s="356"/>
      <c r="C106" s="330"/>
      <c r="D106" s="335" t="s">
        <v>3280</v>
      </c>
      <c r="F106" s="385">
        <v>32670</v>
      </c>
      <c r="G106" s="386"/>
      <c r="H106" s="327" t="s">
        <v>1</v>
      </c>
      <c r="I106" s="387">
        <v>300</v>
      </c>
      <c r="J106" s="388"/>
      <c r="K106" s="389" t="s">
        <v>3331</v>
      </c>
      <c r="M106" s="711"/>
      <c r="N106" s="330"/>
      <c r="O106" s="330"/>
      <c r="P106" s="335"/>
      <c r="Q106" s="326" t="s">
        <v>1</v>
      </c>
      <c r="R106" s="387">
        <v>7640</v>
      </c>
      <c r="S106" s="351">
        <v>70</v>
      </c>
      <c r="T106" s="351" t="s">
        <v>3279</v>
      </c>
      <c r="U106" s="326" t="s">
        <v>1</v>
      </c>
      <c r="V106" s="390">
        <v>53540</v>
      </c>
      <c r="W106" s="352" t="s">
        <v>1</v>
      </c>
      <c r="X106" s="352">
        <v>530</v>
      </c>
      <c r="Y106" s="353" t="s">
        <v>3304</v>
      </c>
      <c r="Z106" s="326" t="s">
        <v>1</v>
      </c>
      <c r="AA106" s="391">
        <v>45900</v>
      </c>
      <c r="AB106" s="352" t="s">
        <v>1</v>
      </c>
      <c r="AC106" s="352">
        <v>450</v>
      </c>
      <c r="AD106" s="353" t="s">
        <v>3304</v>
      </c>
      <c r="AF106" s="713"/>
      <c r="AG106" s="330"/>
      <c r="AH106" s="330"/>
      <c r="AI106" s="335"/>
      <c r="AK106" s="357"/>
      <c r="AL106" s="349"/>
      <c r="AM106" s="349"/>
      <c r="AN106" s="349"/>
      <c r="AO106" s="350"/>
      <c r="AQ106" s="711"/>
      <c r="AR106" s="349"/>
      <c r="AS106" s="349"/>
      <c r="AT106" s="350"/>
      <c r="AV106" s="357" t="s">
        <v>3118</v>
      </c>
      <c r="AW106" s="358"/>
      <c r="AX106" s="359" t="s">
        <v>3119</v>
      </c>
      <c r="AZ106" s="360" t="s">
        <v>3118</v>
      </c>
      <c r="BA106" s="349"/>
      <c r="BB106" s="350" t="s">
        <v>3119</v>
      </c>
      <c r="BD106" s="719"/>
      <c r="BF106" s="337" t="s">
        <v>3309</v>
      </c>
      <c r="BH106" s="357"/>
      <c r="BI106" s="349"/>
      <c r="BJ106" s="349"/>
      <c r="BK106" s="349"/>
      <c r="BL106" s="350"/>
      <c r="BN106" s="392">
        <v>0.98</v>
      </c>
    </row>
    <row r="107" spans="1:66" ht="27">
      <c r="A107" s="704"/>
      <c r="B107" s="342" t="s">
        <v>3296</v>
      </c>
      <c r="C107" s="333" t="s">
        <v>3277</v>
      </c>
      <c r="D107" s="343" t="s">
        <v>3278</v>
      </c>
      <c r="F107" s="377">
        <v>23170</v>
      </c>
      <c r="G107" s="378">
        <v>30810</v>
      </c>
      <c r="H107" s="327" t="s">
        <v>1</v>
      </c>
      <c r="I107" s="379">
        <v>210</v>
      </c>
      <c r="J107" s="380">
        <v>280</v>
      </c>
      <c r="K107" s="381" t="s">
        <v>3331</v>
      </c>
      <c r="L107" s="326" t="s">
        <v>1</v>
      </c>
      <c r="M107" s="710">
        <v>330</v>
      </c>
      <c r="N107" s="333" t="s">
        <v>1</v>
      </c>
      <c r="O107" s="333">
        <v>3</v>
      </c>
      <c r="P107" s="343" t="s">
        <v>3279</v>
      </c>
      <c r="Q107" s="326" t="s">
        <v>1</v>
      </c>
      <c r="R107" s="382">
        <v>7640</v>
      </c>
      <c r="S107" s="344">
        <v>70</v>
      </c>
      <c r="T107" s="351" t="s">
        <v>3279</v>
      </c>
      <c r="V107" s="383"/>
      <c r="AA107" s="383" t="s">
        <v>0</v>
      </c>
      <c r="AE107" s="326" t="s">
        <v>1</v>
      </c>
      <c r="AF107" s="712">
        <v>260</v>
      </c>
      <c r="AG107" s="333" t="s">
        <v>1</v>
      </c>
      <c r="AH107" s="333">
        <v>2</v>
      </c>
      <c r="AI107" s="343" t="s">
        <v>3304</v>
      </c>
      <c r="AJ107" s="326" t="s">
        <v>1</v>
      </c>
      <c r="AK107" s="329">
        <v>1390</v>
      </c>
      <c r="AL107" s="330" t="s">
        <v>3305</v>
      </c>
      <c r="AM107" s="330" t="s">
        <v>1</v>
      </c>
      <c r="AN107" s="330">
        <v>10</v>
      </c>
      <c r="AO107" s="335" t="s">
        <v>3306</v>
      </c>
      <c r="AP107" s="326" t="s">
        <v>1</v>
      </c>
      <c r="AQ107" s="710">
        <v>500</v>
      </c>
      <c r="AR107" s="330" t="s">
        <v>1</v>
      </c>
      <c r="AS107" s="330">
        <v>5</v>
      </c>
      <c r="AT107" s="335" t="s">
        <v>3304</v>
      </c>
      <c r="AU107" s="326" t="s">
        <v>1</v>
      </c>
      <c r="AV107" s="329">
        <v>180</v>
      </c>
      <c r="AW107" s="354" t="s">
        <v>1</v>
      </c>
      <c r="AX107" s="355">
        <v>1</v>
      </c>
      <c r="AY107" s="326" t="s">
        <v>1</v>
      </c>
      <c r="AZ107" s="331">
        <v>30</v>
      </c>
      <c r="BA107" s="330" t="s">
        <v>1</v>
      </c>
      <c r="BB107" s="335">
        <v>1</v>
      </c>
      <c r="BC107" s="326" t="s">
        <v>1</v>
      </c>
      <c r="BD107" s="718">
        <v>2150</v>
      </c>
      <c r="BE107" s="326" t="s">
        <v>1</v>
      </c>
      <c r="BF107" s="347">
        <v>225</v>
      </c>
      <c r="BG107" s="326" t="s">
        <v>14</v>
      </c>
      <c r="BH107" s="329">
        <v>1390</v>
      </c>
      <c r="BI107" s="330" t="s">
        <v>3307</v>
      </c>
      <c r="BJ107" s="330">
        <v>10</v>
      </c>
      <c r="BK107" s="330" t="s">
        <v>3304</v>
      </c>
      <c r="BL107" s="335" t="s">
        <v>3308</v>
      </c>
      <c r="BN107" s="384" t="s">
        <v>3337</v>
      </c>
    </row>
    <row r="108" spans="1:66" ht="27">
      <c r="A108" s="704"/>
      <c r="B108" s="348"/>
      <c r="C108" s="349"/>
      <c r="D108" s="350" t="s">
        <v>3280</v>
      </c>
      <c r="F108" s="385">
        <v>30810</v>
      </c>
      <c r="G108" s="386"/>
      <c r="H108" s="327" t="s">
        <v>1</v>
      </c>
      <c r="I108" s="387">
        <v>280</v>
      </c>
      <c r="J108" s="388"/>
      <c r="K108" s="389" t="s">
        <v>3331</v>
      </c>
      <c r="M108" s="711"/>
      <c r="N108" s="349"/>
      <c r="O108" s="349"/>
      <c r="P108" s="350"/>
      <c r="Q108" s="326" t="s">
        <v>1</v>
      </c>
      <c r="R108" s="387">
        <v>7640</v>
      </c>
      <c r="S108" s="351">
        <v>70</v>
      </c>
      <c r="T108" s="351" t="s">
        <v>3279</v>
      </c>
      <c r="U108" s="326" t="s">
        <v>1</v>
      </c>
      <c r="V108" s="390">
        <v>53540</v>
      </c>
      <c r="W108" s="352" t="s">
        <v>1</v>
      </c>
      <c r="X108" s="352">
        <v>530</v>
      </c>
      <c r="Y108" s="353" t="s">
        <v>3304</v>
      </c>
      <c r="Z108" s="326" t="s">
        <v>1</v>
      </c>
      <c r="AA108" s="391">
        <v>45900</v>
      </c>
      <c r="AB108" s="352" t="s">
        <v>1</v>
      </c>
      <c r="AC108" s="352">
        <v>450</v>
      </c>
      <c r="AD108" s="353" t="s">
        <v>3304</v>
      </c>
      <c r="AF108" s="713"/>
      <c r="AG108" s="349"/>
      <c r="AH108" s="349"/>
      <c r="AI108" s="350"/>
      <c r="AK108" s="329"/>
      <c r="AL108" s="330"/>
      <c r="AM108" s="330"/>
      <c r="AN108" s="330"/>
      <c r="AO108" s="335"/>
      <c r="AQ108" s="711"/>
      <c r="AR108" s="330"/>
      <c r="AS108" s="330"/>
      <c r="AT108" s="335"/>
      <c r="AV108" s="329" t="s">
        <v>3118</v>
      </c>
      <c r="AW108" s="354"/>
      <c r="AX108" s="355" t="s">
        <v>3119</v>
      </c>
      <c r="AZ108" s="331" t="s">
        <v>3118</v>
      </c>
      <c r="BA108" s="330"/>
      <c r="BB108" s="335" t="s">
        <v>3119</v>
      </c>
      <c r="BD108" s="719"/>
      <c r="BF108" s="337" t="s">
        <v>3309</v>
      </c>
      <c r="BH108" s="329"/>
      <c r="BI108" s="330"/>
      <c r="BJ108" s="330"/>
      <c r="BK108" s="330"/>
      <c r="BL108" s="335"/>
      <c r="BN108" s="393">
        <v>0.98</v>
      </c>
    </row>
    <row r="109" spans="1:66" ht="27">
      <c r="A109" s="704" t="s">
        <v>3299</v>
      </c>
      <c r="B109" s="356" t="s">
        <v>3276</v>
      </c>
      <c r="C109" s="330" t="s">
        <v>3277</v>
      </c>
      <c r="D109" s="335" t="s">
        <v>3278</v>
      </c>
      <c r="F109" s="377">
        <v>107510</v>
      </c>
      <c r="G109" s="378">
        <v>114970</v>
      </c>
      <c r="H109" s="327" t="s">
        <v>1</v>
      </c>
      <c r="I109" s="379">
        <v>1050</v>
      </c>
      <c r="J109" s="380">
        <v>1130</v>
      </c>
      <c r="K109" s="381" t="s">
        <v>3331</v>
      </c>
      <c r="L109" s="326" t="s">
        <v>1</v>
      </c>
      <c r="M109" s="710">
        <v>7140</v>
      </c>
      <c r="N109" s="330" t="s">
        <v>1</v>
      </c>
      <c r="O109" s="330">
        <v>70</v>
      </c>
      <c r="P109" s="335" t="s">
        <v>3279</v>
      </c>
      <c r="Q109" s="326" t="s">
        <v>1</v>
      </c>
      <c r="R109" s="382">
        <v>7460</v>
      </c>
      <c r="S109" s="344">
        <v>70</v>
      </c>
      <c r="T109" s="351" t="s">
        <v>3279</v>
      </c>
      <c r="V109" s="383"/>
      <c r="AA109" s="383" t="s">
        <v>0</v>
      </c>
      <c r="AE109" s="326" t="s">
        <v>1</v>
      </c>
      <c r="AF109" s="712">
        <v>5780</v>
      </c>
      <c r="AG109" s="330" t="s">
        <v>1</v>
      </c>
      <c r="AH109" s="330">
        <v>50</v>
      </c>
      <c r="AI109" s="335" t="s">
        <v>3304</v>
      </c>
      <c r="AJ109" s="326" t="s">
        <v>1</v>
      </c>
      <c r="AK109" s="332">
        <v>29870</v>
      </c>
      <c r="AL109" s="333" t="s">
        <v>3305</v>
      </c>
      <c r="AM109" s="333" t="s">
        <v>1</v>
      </c>
      <c r="AN109" s="333">
        <v>290</v>
      </c>
      <c r="AO109" s="343" t="s">
        <v>3306</v>
      </c>
      <c r="AP109" s="326" t="s">
        <v>1</v>
      </c>
      <c r="AQ109" s="710">
        <v>3640</v>
      </c>
      <c r="AR109" s="333" t="s">
        <v>1</v>
      </c>
      <c r="AS109" s="333">
        <v>30</v>
      </c>
      <c r="AT109" s="343" t="s">
        <v>3304</v>
      </c>
      <c r="AU109" s="326" t="s">
        <v>1</v>
      </c>
      <c r="AV109" s="332">
        <v>2730</v>
      </c>
      <c r="AW109" s="345" t="s">
        <v>1</v>
      </c>
      <c r="AX109" s="346">
        <v>20</v>
      </c>
      <c r="AY109" s="326" t="s">
        <v>1</v>
      </c>
      <c r="AZ109" s="334">
        <v>480</v>
      </c>
      <c r="BA109" s="333" t="s">
        <v>1</v>
      </c>
      <c r="BB109" s="343">
        <v>4</v>
      </c>
      <c r="BC109" s="326" t="s">
        <v>1</v>
      </c>
      <c r="BD109" s="718">
        <v>27330</v>
      </c>
      <c r="BE109" s="326" t="s">
        <v>1</v>
      </c>
      <c r="BF109" s="347">
        <v>225</v>
      </c>
      <c r="BG109" s="326" t="s">
        <v>14</v>
      </c>
      <c r="BH109" s="332">
        <v>29870</v>
      </c>
      <c r="BI109" s="333" t="s">
        <v>3307</v>
      </c>
      <c r="BJ109" s="333">
        <v>290</v>
      </c>
      <c r="BK109" s="333" t="s">
        <v>3304</v>
      </c>
      <c r="BL109" s="343" t="s">
        <v>3308</v>
      </c>
      <c r="BN109" s="384" t="s">
        <v>3337</v>
      </c>
    </row>
    <row r="110" spans="1:66" ht="27">
      <c r="A110" s="704"/>
      <c r="B110" s="356"/>
      <c r="C110" s="330"/>
      <c r="D110" s="335" t="s">
        <v>3280</v>
      </c>
      <c r="F110" s="385">
        <v>114970</v>
      </c>
      <c r="G110" s="386"/>
      <c r="H110" s="327" t="s">
        <v>1</v>
      </c>
      <c r="I110" s="387">
        <v>1130</v>
      </c>
      <c r="J110" s="388"/>
      <c r="K110" s="389" t="s">
        <v>3331</v>
      </c>
      <c r="M110" s="711"/>
      <c r="N110" s="330"/>
      <c r="O110" s="330"/>
      <c r="P110" s="335"/>
      <c r="Q110" s="326" t="s">
        <v>1</v>
      </c>
      <c r="R110" s="387">
        <v>7460</v>
      </c>
      <c r="S110" s="351">
        <v>70</v>
      </c>
      <c r="T110" s="351" t="s">
        <v>3279</v>
      </c>
      <c r="U110" s="326" t="s">
        <v>1</v>
      </c>
      <c r="V110" s="390">
        <v>52270</v>
      </c>
      <c r="W110" s="352" t="s">
        <v>1</v>
      </c>
      <c r="X110" s="352">
        <v>520</v>
      </c>
      <c r="Y110" s="353" t="s">
        <v>3304</v>
      </c>
      <c r="Z110" s="326" t="s">
        <v>1</v>
      </c>
      <c r="AA110" s="391">
        <v>44810</v>
      </c>
      <c r="AB110" s="352" t="s">
        <v>1</v>
      </c>
      <c r="AC110" s="352">
        <v>440</v>
      </c>
      <c r="AD110" s="353" t="s">
        <v>3304</v>
      </c>
      <c r="AF110" s="713"/>
      <c r="AG110" s="330"/>
      <c r="AH110" s="330"/>
      <c r="AI110" s="335"/>
      <c r="AK110" s="357"/>
      <c r="AL110" s="349"/>
      <c r="AM110" s="349"/>
      <c r="AN110" s="349"/>
      <c r="AO110" s="350"/>
      <c r="AQ110" s="711"/>
      <c r="AR110" s="349"/>
      <c r="AS110" s="349"/>
      <c r="AT110" s="350"/>
      <c r="AV110" s="357" t="s">
        <v>3333</v>
      </c>
      <c r="AW110" s="358"/>
      <c r="AX110" s="359" t="s">
        <v>3334</v>
      </c>
      <c r="AZ110" s="360" t="s">
        <v>3333</v>
      </c>
      <c r="BA110" s="349"/>
      <c r="BB110" s="350" t="s">
        <v>3334</v>
      </c>
      <c r="BD110" s="719"/>
      <c r="BF110" s="337" t="s">
        <v>3309</v>
      </c>
      <c r="BH110" s="357"/>
      <c r="BI110" s="349"/>
      <c r="BJ110" s="349"/>
      <c r="BK110" s="349"/>
      <c r="BL110" s="350"/>
      <c r="BN110" s="392">
        <v>0.63</v>
      </c>
    </row>
    <row r="111" spans="1:66" ht="54">
      <c r="A111" s="704"/>
      <c r="B111" s="342" t="s">
        <v>3281</v>
      </c>
      <c r="C111" s="333" t="s">
        <v>3277</v>
      </c>
      <c r="D111" s="343" t="s">
        <v>3278</v>
      </c>
      <c r="F111" s="377">
        <v>66280</v>
      </c>
      <c r="G111" s="378">
        <v>73740</v>
      </c>
      <c r="H111" s="327" t="s">
        <v>1</v>
      </c>
      <c r="I111" s="379">
        <v>640</v>
      </c>
      <c r="J111" s="380">
        <v>710</v>
      </c>
      <c r="K111" s="381" t="s">
        <v>3331</v>
      </c>
      <c r="L111" s="326" t="s">
        <v>1</v>
      </c>
      <c r="M111" s="710">
        <v>4280</v>
      </c>
      <c r="N111" s="333" t="s">
        <v>1</v>
      </c>
      <c r="O111" s="333">
        <v>40</v>
      </c>
      <c r="P111" s="343" t="s">
        <v>3279</v>
      </c>
      <c r="Q111" s="326" t="s">
        <v>1</v>
      </c>
      <c r="R111" s="382">
        <v>7460</v>
      </c>
      <c r="S111" s="344">
        <v>70</v>
      </c>
      <c r="T111" s="351" t="s">
        <v>3279</v>
      </c>
      <c r="V111" s="383"/>
      <c r="AA111" s="383" t="s">
        <v>0</v>
      </c>
      <c r="AE111" s="326" t="s">
        <v>1</v>
      </c>
      <c r="AF111" s="712">
        <v>3470</v>
      </c>
      <c r="AG111" s="333" t="s">
        <v>1</v>
      </c>
      <c r="AH111" s="333">
        <v>30</v>
      </c>
      <c r="AI111" s="343" t="s">
        <v>3304</v>
      </c>
      <c r="AJ111" s="326" t="s">
        <v>1</v>
      </c>
      <c r="AK111" s="329">
        <v>17920</v>
      </c>
      <c r="AL111" s="330" t="s">
        <v>3305</v>
      </c>
      <c r="AM111" s="330" t="s">
        <v>1</v>
      </c>
      <c r="AN111" s="330">
        <v>170</v>
      </c>
      <c r="AO111" s="335" t="s">
        <v>3306</v>
      </c>
      <c r="AP111" s="326" t="s">
        <v>1</v>
      </c>
      <c r="AQ111" s="710">
        <v>2490</v>
      </c>
      <c r="AR111" s="330" t="s">
        <v>1</v>
      </c>
      <c r="AS111" s="330">
        <v>20</v>
      </c>
      <c r="AT111" s="335" t="s">
        <v>3304</v>
      </c>
      <c r="AU111" s="326" t="s">
        <v>1</v>
      </c>
      <c r="AV111" s="329">
        <v>1630</v>
      </c>
      <c r="AW111" s="354" t="s">
        <v>1</v>
      </c>
      <c r="AX111" s="355">
        <v>10</v>
      </c>
      <c r="AY111" s="326" t="s">
        <v>1</v>
      </c>
      <c r="AZ111" s="331">
        <v>290</v>
      </c>
      <c r="BA111" s="330" t="s">
        <v>1</v>
      </c>
      <c r="BB111" s="335">
        <v>2</v>
      </c>
      <c r="BC111" s="326" t="s">
        <v>1</v>
      </c>
      <c r="BD111" s="718">
        <v>16800</v>
      </c>
      <c r="BE111" s="326" t="s">
        <v>1</v>
      </c>
      <c r="BF111" s="347">
        <v>225</v>
      </c>
      <c r="BG111" s="326" t="s">
        <v>14</v>
      </c>
      <c r="BH111" s="329">
        <v>17920</v>
      </c>
      <c r="BI111" s="330" t="s">
        <v>3307</v>
      </c>
      <c r="BJ111" s="330">
        <v>170</v>
      </c>
      <c r="BK111" s="330" t="s">
        <v>3304</v>
      </c>
      <c r="BL111" s="335" t="s">
        <v>3308</v>
      </c>
      <c r="BN111" s="384" t="s">
        <v>3337</v>
      </c>
    </row>
    <row r="112" spans="1:66" ht="27">
      <c r="A112" s="704"/>
      <c r="B112" s="348"/>
      <c r="C112" s="349"/>
      <c r="D112" s="350" t="s">
        <v>3280</v>
      </c>
      <c r="F112" s="385">
        <v>73740</v>
      </c>
      <c r="G112" s="386"/>
      <c r="H112" s="327" t="s">
        <v>1</v>
      </c>
      <c r="I112" s="387">
        <v>710</v>
      </c>
      <c r="J112" s="388"/>
      <c r="K112" s="389" t="s">
        <v>3331</v>
      </c>
      <c r="M112" s="711"/>
      <c r="N112" s="349"/>
      <c r="O112" s="349"/>
      <c r="P112" s="350"/>
      <c r="Q112" s="326" t="s">
        <v>1</v>
      </c>
      <c r="R112" s="387">
        <v>7460</v>
      </c>
      <c r="S112" s="351">
        <v>70</v>
      </c>
      <c r="T112" s="351" t="s">
        <v>3279</v>
      </c>
      <c r="U112" s="326" t="s">
        <v>1</v>
      </c>
      <c r="V112" s="390">
        <v>52270</v>
      </c>
      <c r="W112" s="352" t="s">
        <v>1</v>
      </c>
      <c r="X112" s="352">
        <v>520</v>
      </c>
      <c r="Y112" s="353" t="s">
        <v>3304</v>
      </c>
      <c r="Z112" s="326" t="s">
        <v>1</v>
      </c>
      <c r="AA112" s="391">
        <v>44810</v>
      </c>
      <c r="AB112" s="352" t="s">
        <v>1</v>
      </c>
      <c r="AC112" s="352">
        <v>440</v>
      </c>
      <c r="AD112" s="353" t="s">
        <v>3304</v>
      </c>
      <c r="AF112" s="713"/>
      <c r="AG112" s="349"/>
      <c r="AH112" s="349"/>
      <c r="AI112" s="350"/>
      <c r="AK112" s="329"/>
      <c r="AL112" s="330"/>
      <c r="AM112" s="330"/>
      <c r="AN112" s="330"/>
      <c r="AO112" s="335"/>
      <c r="AQ112" s="711"/>
      <c r="AR112" s="330"/>
      <c r="AS112" s="330"/>
      <c r="AT112" s="335"/>
      <c r="AV112" s="329" t="s">
        <v>3118</v>
      </c>
      <c r="AW112" s="354"/>
      <c r="AX112" s="355" t="s">
        <v>3119</v>
      </c>
      <c r="AZ112" s="331" t="s">
        <v>3118</v>
      </c>
      <c r="BA112" s="330"/>
      <c r="BB112" s="335" t="s">
        <v>3119</v>
      </c>
      <c r="BD112" s="719"/>
      <c r="BF112" s="337" t="s">
        <v>3309</v>
      </c>
      <c r="BH112" s="329"/>
      <c r="BI112" s="330"/>
      <c r="BJ112" s="330"/>
      <c r="BK112" s="330"/>
      <c r="BL112" s="335"/>
      <c r="BN112" s="392">
        <v>0.75</v>
      </c>
    </row>
    <row r="113" spans="1:66" ht="54">
      <c r="A113" s="704"/>
      <c r="B113" s="356" t="s">
        <v>3282</v>
      </c>
      <c r="C113" s="330" t="s">
        <v>3277</v>
      </c>
      <c r="D113" s="335" t="s">
        <v>3278</v>
      </c>
      <c r="F113" s="377">
        <v>48610</v>
      </c>
      <c r="G113" s="378">
        <v>56070</v>
      </c>
      <c r="H113" s="327" t="s">
        <v>1</v>
      </c>
      <c r="I113" s="379">
        <v>460</v>
      </c>
      <c r="J113" s="380">
        <v>540</v>
      </c>
      <c r="K113" s="381" t="s">
        <v>3331</v>
      </c>
      <c r="L113" s="326" t="s">
        <v>1</v>
      </c>
      <c r="M113" s="710">
        <v>3060</v>
      </c>
      <c r="N113" s="330" t="s">
        <v>1</v>
      </c>
      <c r="O113" s="330">
        <v>30</v>
      </c>
      <c r="P113" s="335" t="s">
        <v>3279</v>
      </c>
      <c r="Q113" s="326" t="s">
        <v>1</v>
      </c>
      <c r="R113" s="382">
        <v>7460</v>
      </c>
      <c r="S113" s="344">
        <v>70</v>
      </c>
      <c r="T113" s="351" t="s">
        <v>3279</v>
      </c>
      <c r="V113" s="383"/>
      <c r="AA113" s="383" t="s">
        <v>0</v>
      </c>
      <c r="AE113" s="326" t="s">
        <v>1</v>
      </c>
      <c r="AF113" s="712">
        <v>2480</v>
      </c>
      <c r="AG113" s="333" t="s">
        <v>1</v>
      </c>
      <c r="AH113" s="333">
        <v>20</v>
      </c>
      <c r="AI113" s="343" t="s">
        <v>3304</v>
      </c>
      <c r="AJ113" s="326" t="s">
        <v>1</v>
      </c>
      <c r="AK113" s="332">
        <v>12800</v>
      </c>
      <c r="AL113" s="333" t="s">
        <v>3305</v>
      </c>
      <c r="AM113" s="333" t="s">
        <v>1</v>
      </c>
      <c r="AN113" s="333">
        <v>120</v>
      </c>
      <c r="AO113" s="343" t="s">
        <v>3306</v>
      </c>
      <c r="AP113" s="326" t="s">
        <v>1</v>
      </c>
      <c r="AQ113" s="710">
        <v>2000</v>
      </c>
      <c r="AR113" s="333" t="s">
        <v>1</v>
      </c>
      <c r="AS113" s="333">
        <v>20</v>
      </c>
      <c r="AT113" s="343" t="s">
        <v>3304</v>
      </c>
      <c r="AU113" s="326" t="s">
        <v>1</v>
      </c>
      <c r="AV113" s="332">
        <v>1170</v>
      </c>
      <c r="AW113" s="345" t="s">
        <v>1</v>
      </c>
      <c r="AX113" s="346">
        <v>10</v>
      </c>
      <c r="AY113" s="326" t="s">
        <v>1</v>
      </c>
      <c r="AZ113" s="334">
        <v>200</v>
      </c>
      <c r="BA113" s="333" t="s">
        <v>1</v>
      </c>
      <c r="BB113" s="343">
        <v>2</v>
      </c>
      <c r="BC113" s="326" t="s">
        <v>1</v>
      </c>
      <c r="BD113" s="718">
        <v>12280</v>
      </c>
      <c r="BE113" s="326" t="s">
        <v>1</v>
      </c>
      <c r="BF113" s="347">
        <v>225</v>
      </c>
      <c r="BG113" s="326" t="s">
        <v>14</v>
      </c>
      <c r="BH113" s="332">
        <v>12800</v>
      </c>
      <c r="BI113" s="333" t="s">
        <v>3307</v>
      </c>
      <c r="BJ113" s="333">
        <v>120</v>
      </c>
      <c r="BK113" s="333" t="s">
        <v>3304</v>
      </c>
      <c r="BL113" s="343" t="s">
        <v>3308</v>
      </c>
      <c r="BN113" s="384" t="s">
        <v>3337</v>
      </c>
    </row>
    <row r="114" spans="1:66" ht="27">
      <c r="A114" s="704"/>
      <c r="B114" s="356"/>
      <c r="C114" s="330"/>
      <c r="D114" s="335" t="s">
        <v>3280</v>
      </c>
      <c r="F114" s="385">
        <v>56070</v>
      </c>
      <c r="G114" s="386"/>
      <c r="H114" s="327" t="s">
        <v>1</v>
      </c>
      <c r="I114" s="387">
        <v>540</v>
      </c>
      <c r="J114" s="388"/>
      <c r="K114" s="389" t="s">
        <v>3331</v>
      </c>
      <c r="M114" s="711"/>
      <c r="N114" s="330"/>
      <c r="O114" s="330"/>
      <c r="P114" s="335"/>
      <c r="Q114" s="326" t="s">
        <v>1</v>
      </c>
      <c r="R114" s="387">
        <v>7460</v>
      </c>
      <c r="S114" s="351">
        <v>70</v>
      </c>
      <c r="T114" s="351" t="s">
        <v>3279</v>
      </c>
      <c r="U114" s="326" t="s">
        <v>1</v>
      </c>
      <c r="V114" s="390">
        <v>52270</v>
      </c>
      <c r="W114" s="352" t="s">
        <v>1</v>
      </c>
      <c r="X114" s="352">
        <v>520</v>
      </c>
      <c r="Y114" s="353" t="s">
        <v>3304</v>
      </c>
      <c r="Z114" s="326" t="s">
        <v>1</v>
      </c>
      <c r="AA114" s="391">
        <v>44810</v>
      </c>
      <c r="AB114" s="352" t="s">
        <v>1</v>
      </c>
      <c r="AC114" s="352">
        <v>440</v>
      </c>
      <c r="AD114" s="353" t="s">
        <v>3304</v>
      </c>
      <c r="AF114" s="713"/>
      <c r="AG114" s="349"/>
      <c r="AH114" s="349"/>
      <c r="AI114" s="350"/>
      <c r="AK114" s="357"/>
      <c r="AL114" s="349"/>
      <c r="AM114" s="349"/>
      <c r="AN114" s="349"/>
      <c r="AO114" s="350"/>
      <c r="AQ114" s="711"/>
      <c r="AR114" s="349"/>
      <c r="AS114" s="349"/>
      <c r="AT114" s="350"/>
      <c r="AV114" s="357" t="s">
        <v>3118</v>
      </c>
      <c r="AW114" s="358"/>
      <c r="AX114" s="359" t="s">
        <v>3119</v>
      </c>
      <c r="AZ114" s="360" t="s">
        <v>3118</v>
      </c>
      <c r="BA114" s="349"/>
      <c r="BB114" s="350" t="s">
        <v>3119</v>
      </c>
      <c r="BD114" s="719"/>
      <c r="BF114" s="337" t="s">
        <v>3309</v>
      </c>
      <c r="BH114" s="357"/>
      <c r="BI114" s="349"/>
      <c r="BJ114" s="349"/>
      <c r="BK114" s="349"/>
      <c r="BL114" s="350"/>
      <c r="BN114" s="392">
        <v>0.95</v>
      </c>
    </row>
    <row r="115" spans="1:66" ht="54">
      <c r="A115" s="704"/>
      <c r="B115" s="342" t="s">
        <v>3283</v>
      </c>
      <c r="C115" s="333" t="s">
        <v>3277</v>
      </c>
      <c r="D115" s="343" t="s">
        <v>3278</v>
      </c>
      <c r="F115" s="377">
        <v>48810</v>
      </c>
      <c r="G115" s="378">
        <v>56270</v>
      </c>
      <c r="H115" s="327" t="s">
        <v>1</v>
      </c>
      <c r="I115" s="379">
        <v>460</v>
      </c>
      <c r="J115" s="380">
        <v>540</v>
      </c>
      <c r="K115" s="381" t="s">
        <v>3331</v>
      </c>
      <c r="L115" s="326" t="s">
        <v>1</v>
      </c>
      <c r="M115" s="710">
        <v>2380</v>
      </c>
      <c r="N115" s="333" t="s">
        <v>1</v>
      </c>
      <c r="O115" s="333">
        <v>20</v>
      </c>
      <c r="P115" s="343" t="s">
        <v>3279</v>
      </c>
      <c r="Q115" s="326" t="s">
        <v>1</v>
      </c>
      <c r="R115" s="382">
        <v>7460</v>
      </c>
      <c r="S115" s="344">
        <v>70</v>
      </c>
      <c r="T115" s="351" t="s">
        <v>3279</v>
      </c>
      <c r="V115" s="383"/>
      <c r="AA115" s="383" t="s">
        <v>0</v>
      </c>
      <c r="AE115" s="326" t="s">
        <v>1</v>
      </c>
      <c r="AF115" s="712" t="s">
        <v>14</v>
      </c>
      <c r="AG115" s="333" t="s">
        <v>1</v>
      </c>
      <c r="AH115" s="333" t="s">
        <v>14</v>
      </c>
      <c r="AI115" s="343"/>
      <c r="AJ115" s="326" t="s">
        <v>1</v>
      </c>
      <c r="AK115" s="329">
        <v>9950</v>
      </c>
      <c r="AL115" s="330" t="s">
        <v>3305</v>
      </c>
      <c r="AM115" s="330" t="s">
        <v>1</v>
      </c>
      <c r="AN115" s="330">
        <v>90</v>
      </c>
      <c r="AO115" s="335" t="s">
        <v>3306</v>
      </c>
      <c r="AP115" s="326" t="s">
        <v>1</v>
      </c>
      <c r="AQ115" s="710">
        <v>1730</v>
      </c>
      <c r="AR115" s="330" t="s">
        <v>1</v>
      </c>
      <c r="AS115" s="330">
        <v>10</v>
      </c>
      <c r="AT115" s="335" t="s">
        <v>3304</v>
      </c>
      <c r="AU115" s="326" t="s">
        <v>1</v>
      </c>
      <c r="AV115" s="329">
        <v>910</v>
      </c>
      <c r="AW115" s="354" t="s">
        <v>1</v>
      </c>
      <c r="AX115" s="355">
        <v>9</v>
      </c>
      <c r="AY115" s="326" t="s">
        <v>1</v>
      </c>
      <c r="AZ115" s="331">
        <v>160</v>
      </c>
      <c r="BA115" s="330" t="s">
        <v>1</v>
      </c>
      <c r="BB115" s="335">
        <v>1</v>
      </c>
      <c r="BC115" s="326" t="s">
        <v>1</v>
      </c>
      <c r="BD115" s="718">
        <v>9770</v>
      </c>
      <c r="BE115" s="326" t="s">
        <v>1</v>
      </c>
      <c r="BF115" s="347">
        <v>225</v>
      </c>
      <c r="BG115" s="326" t="s">
        <v>14</v>
      </c>
      <c r="BH115" s="329">
        <v>9950</v>
      </c>
      <c r="BI115" s="330" t="s">
        <v>3307</v>
      </c>
      <c r="BJ115" s="330">
        <v>100</v>
      </c>
      <c r="BK115" s="330" t="s">
        <v>3304</v>
      </c>
      <c r="BL115" s="335" t="s">
        <v>3308</v>
      </c>
      <c r="BN115" s="384" t="s">
        <v>3337</v>
      </c>
    </row>
    <row r="116" spans="1:66" ht="27">
      <c r="A116" s="704"/>
      <c r="B116" s="348"/>
      <c r="C116" s="349"/>
      <c r="D116" s="350" t="s">
        <v>3280</v>
      </c>
      <c r="F116" s="385">
        <v>56270</v>
      </c>
      <c r="G116" s="386"/>
      <c r="H116" s="327" t="s">
        <v>1</v>
      </c>
      <c r="I116" s="387">
        <v>540</v>
      </c>
      <c r="J116" s="388"/>
      <c r="K116" s="389" t="s">
        <v>3331</v>
      </c>
      <c r="M116" s="711"/>
      <c r="N116" s="349"/>
      <c r="O116" s="349"/>
      <c r="P116" s="350"/>
      <c r="Q116" s="326" t="s">
        <v>1</v>
      </c>
      <c r="R116" s="387">
        <v>7460</v>
      </c>
      <c r="S116" s="351">
        <v>70</v>
      </c>
      <c r="T116" s="351" t="s">
        <v>3279</v>
      </c>
      <c r="U116" s="326" t="s">
        <v>1</v>
      </c>
      <c r="V116" s="390">
        <v>52270</v>
      </c>
      <c r="W116" s="352" t="s">
        <v>1</v>
      </c>
      <c r="X116" s="352">
        <v>520</v>
      </c>
      <c r="Y116" s="353" t="s">
        <v>3304</v>
      </c>
      <c r="Z116" s="326" t="s">
        <v>1</v>
      </c>
      <c r="AA116" s="391">
        <v>44810</v>
      </c>
      <c r="AB116" s="352" t="s">
        <v>1</v>
      </c>
      <c r="AC116" s="352">
        <v>440</v>
      </c>
      <c r="AD116" s="353" t="s">
        <v>3304</v>
      </c>
      <c r="AF116" s="713"/>
      <c r="AG116" s="330"/>
      <c r="AH116" s="330"/>
      <c r="AI116" s="335"/>
      <c r="AK116" s="329"/>
      <c r="AL116" s="330"/>
      <c r="AM116" s="330"/>
      <c r="AN116" s="330"/>
      <c r="AO116" s="335"/>
      <c r="AQ116" s="711"/>
      <c r="AR116" s="330"/>
      <c r="AS116" s="330"/>
      <c r="AT116" s="335"/>
      <c r="AV116" s="329" t="s">
        <v>3118</v>
      </c>
      <c r="AW116" s="354"/>
      <c r="AX116" s="355" t="s">
        <v>3119</v>
      </c>
      <c r="AZ116" s="331" t="s">
        <v>3118</v>
      </c>
      <c r="BA116" s="330"/>
      <c r="BB116" s="335" t="s">
        <v>3119</v>
      </c>
      <c r="BD116" s="719"/>
      <c r="BF116" s="337" t="s">
        <v>3309</v>
      </c>
      <c r="BH116" s="329"/>
      <c r="BI116" s="330"/>
      <c r="BJ116" s="330"/>
      <c r="BK116" s="330"/>
      <c r="BL116" s="335"/>
      <c r="BN116" s="392">
        <v>0.98</v>
      </c>
    </row>
    <row r="117" spans="1:66" ht="54">
      <c r="A117" s="704"/>
      <c r="B117" s="356" t="s">
        <v>3284</v>
      </c>
      <c r="C117" s="330" t="s">
        <v>3277</v>
      </c>
      <c r="D117" s="335" t="s">
        <v>3278</v>
      </c>
      <c r="F117" s="377">
        <v>45150</v>
      </c>
      <c r="G117" s="378">
        <v>52610</v>
      </c>
      <c r="H117" s="327" t="s">
        <v>1</v>
      </c>
      <c r="I117" s="379">
        <v>430</v>
      </c>
      <c r="J117" s="380">
        <v>500</v>
      </c>
      <c r="K117" s="381" t="s">
        <v>3331</v>
      </c>
      <c r="L117" s="326" t="s">
        <v>1</v>
      </c>
      <c r="M117" s="710">
        <v>1780</v>
      </c>
      <c r="N117" s="330" t="s">
        <v>1</v>
      </c>
      <c r="O117" s="330">
        <v>10</v>
      </c>
      <c r="P117" s="335" t="s">
        <v>3279</v>
      </c>
      <c r="Q117" s="326" t="s">
        <v>1</v>
      </c>
      <c r="R117" s="382">
        <v>7460</v>
      </c>
      <c r="S117" s="344">
        <v>70</v>
      </c>
      <c r="T117" s="351" t="s">
        <v>3279</v>
      </c>
      <c r="V117" s="383"/>
      <c r="AA117" s="383" t="s">
        <v>0</v>
      </c>
      <c r="AE117" s="326" t="s">
        <v>1</v>
      </c>
      <c r="AF117" s="712" t="s">
        <v>14</v>
      </c>
      <c r="AG117" s="330" t="s">
        <v>1</v>
      </c>
      <c r="AH117" s="330" t="s">
        <v>14</v>
      </c>
      <c r="AI117" s="335"/>
      <c r="AJ117" s="326" t="s">
        <v>1</v>
      </c>
      <c r="AK117" s="332">
        <v>7460</v>
      </c>
      <c r="AL117" s="333" t="s">
        <v>3305</v>
      </c>
      <c r="AM117" s="333" t="s">
        <v>1</v>
      </c>
      <c r="AN117" s="333">
        <v>70</v>
      </c>
      <c r="AO117" s="343" t="s">
        <v>3306</v>
      </c>
      <c r="AP117" s="326" t="s">
        <v>1</v>
      </c>
      <c r="AQ117" s="710">
        <v>1300</v>
      </c>
      <c r="AR117" s="333" t="s">
        <v>1</v>
      </c>
      <c r="AS117" s="333">
        <v>10</v>
      </c>
      <c r="AT117" s="343" t="s">
        <v>3304</v>
      </c>
      <c r="AU117" s="326" t="s">
        <v>1</v>
      </c>
      <c r="AV117" s="332">
        <v>680</v>
      </c>
      <c r="AW117" s="345" t="s">
        <v>1</v>
      </c>
      <c r="AX117" s="346">
        <v>6</v>
      </c>
      <c r="AY117" s="326" t="s">
        <v>1</v>
      </c>
      <c r="AZ117" s="334">
        <v>120</v>
      </c>
      <c r="BA117" s="333" t="s">
        <v>1</v>
      </c>
      <c r="BB117" s="343">
        <v>1</v>
      </c>
      <c r="BC117" s="326" t="s">
        <v>1</v>
      </c>
      <c r="BD117" s="718">
        <v>7500</v>
      </c>
      <c r="BE117" s="326" t="s">
        <v>1</v>
      </c>
      <c r="BF117" s="347">
        <v>225</v>
      </c>
      <c r="BG117" s="326" t="s">
        <v>14</v>
      </c>
      <c r="BH117" s="332">
        <v>7460</v>
      </c>
      <c r="BI117" s="333" t="s">
        <v>3307</v>
      </c>
      <c r="BJ117" s="333">
        <v>70</v>
      </c>
      <c r="BK117" s="333" t="s">
        <v>3304</v>
      </c>
      <c r="BL117" s="343" t="s">
        <v>3308</v>
      </c>
      <c r="BN117" s="384" t="s">
        <v>3337</v>
      </c>
    </row>
    <row r="118" spans="1:66" ht="27">
      <c r="A118" s="704"/>
      <c r="B118" s="356"/>
      <c r="C118" s="330"/>
      <c r="D118" s="335" t="s">
        <v>3280</v>
      </c>
      <c r="F118" s="385">
        <v>52610</v>
      </c>
      <c r="G118" s="386"/>
      <c r="H118" s="327" t="s">
        <v>1</v>
      </c>
      <c r="I118" s="387">
        <v>500</v>
      </c>
      <c r="J118" s="388"/>
      <c r="K118" s="389" t="s">
        <v>3331</v>
      </c>
      <c r="M118" s="711"/>
      <c r="N118" s="330"/>
      <c r="O118" s="330"/>
      <c r="P118" s="335"/>
      <c r="Q118" s="326" t="s">
        <v>1</v>
      </c>
      <c r="R118" s="387">
        <v>7460</v>
      </c>
      <c r="S118" s="351">
        <v>70</v>
      </c>
      <c r="T118" s="351" t="s">
        <v>3279</v>
      </c>
      <c r="U118" s="326" t="s">
        <v>1</v>
      </c>
      <c r="V118" s="390">
        <v>52270</v>
      </c>
      <c r="W118" s="352" t="s">
        <v>1</v>
      </c>
      <c r="X118" s="352">
        <v>520</v>
      </c>
      <c r="Y118" s="353" t="s">
        <v>3304</v>
      </c>
      <c r="Z118" s="326" t="s">
        <v>1</v>
      </c>
      <c r="AA118" s="391">
        <v>44810</v>
      </c>
      <c r="AB118" s="352" t="s">
        <v>1</v>
      </c>
      <c r="AC118" s="352">
        <v>440</v>
      </c>
      <c r="AD118" s="353" t="s">
        <v>3304</v>
      </c>
      <c r="AF118" s="713"/>
      <c r="AG118" s="330"/>
      <c r="AH118" s="330"/>
      <c r="AI118" s="335"/>
      <c r="AK118" s="357"/>
      <c r="AL118" s="349"/>
      <c r="AM118" s="349"/>
      <c r="AN118" s="349"/>
      <c r="AO118" s="350"/>
      <c r="AQ118" s="711"/>
      <c r="AR118" s="349"/>
      <c r="AS118" s="349"/>
      <c r="AT118" s="350"/>
      <c r="AV118" s="357" t="s">
        <v>3118</v>
      </c>
      <c r="AW118" s="358"/>
      <c r="AX118" s="359" t="s">
        <v>3119</v>
      </c>
      <c r="AZ118" s="360" t="s">
        <v>3118</v>
      </c>
      <c r="BA118" s="349"/>
      <c r="BB118" s="350" t="s">
        <v>3119</v>
      </c>
      <c r="BD118" s="719"/>
      <c r="BF118" s="337" t="s">
        <v>3309</v>
      </c>
      <c r="BH118" s="357"/>
      <c r="BI118" s="349"/>
      <c r="BJ118" s="349"/>
      <c r="BK118" s="349"/>
      <c r="BL118" s="350"/>
      <c r="BN118" s="392">
        <v>0.88</v>
      </c>
    </row>
    <row r="119" spans="1:66" ht="54">
      <c r="A119" s="704"/>
      <c r="B119" s="342" t="s">
        <v>3285</v>
      </c>
      <c r="C119" s="333" t="s">
        <v>3277</v>
      </c>
      <c r="D119" s="343" t="s">
        <v>3278</v>
      </c>
      <c r="F119" s="377">
        <v>40020</v>
      </c>
      <c r="G119" s="378">
        <v>47480</v>
      </c>
      <c r="H119" s="327" t="s">
        <v>1</v>
      </c>
      <c r="I119" s="379">
        <v>380</v>
      </c>
      <c r="J119" s="380">
        <v>450</v>
      </c>
      <c r="K119" s="381" t="s">
        <v>3331</v>
      </c>
      <c r="L119" s="326" t="s">
        <v>1</v>
      </c>
      <c r="M119" s="710">
        <v>1420</v>
      </c>
      <c r="N119" s="333" t="s">
        <v>1</v>
      </c>
      <c r="O119" s="333">
        <v>10</v>
      </c>
      <c r="P119" s="343" t="s">
        <v>3279</v>
      </c>
      <c r="Q119" s="326" t="s">
        <v>1</v>
      </c>
      <c r="R119" s="382">
        <v>7460</v>
      </c>
      <c r="S119" s="344">
        <v>70</v>
      </c>
      <c r="T119" s="351" t="s">
        <v>3279</v>
      </c>
      <c r="V119" s="383"/>
      <c r="AA119" s="383" t="s">
        <v>0</v>
      </c>
      <c r="AE119" s="326" t="s">
        <v>1</v>
      </c>
      <c r="AF119" s="712" t="s">
        <v>14</v>
      </c>
      <c r="AG119" s="330" t="s">
        <v>1</v>
      </c>
      <c r="AH119" s="330" t="s">
        <v>14</v>
      </c>
      <c r="AI119" s="335"/>
      <c r="AJ119" s="326" t="s">
        <v>1</v>
      </c>
      <c r="AK119" s="329">
        <v>5970</v>
      </c>
      <c r="AL119" s="330" t="s">
        <v>3305</v>
      </c>
      <c r="AM119" s="330" t="s">
        <v>1</v>
      </c>
      <c r="AN119" s="330">
        <v>50</v>
      </c>
      <c r="AO119" s="335" t="s">
        <v>3306</v>
      </c>
      <c r="AP119" s="326" t="s">
        <v>1</v>
      </c>
      <c r="AQ119" s="710">
        <v>1040</v>
      </c>
      <c r="AR119" s="330" t="s">
        <v>1</v>
      </c>
      <c r="AS119" s="330">
        <v>10</v>
      </c>
      <c r="AT119" s="335" t="s">
        <v>3304</v>
      </c>
      <c r="AU119" s="326" t="s">
        <v>1</v>
      </c>
      <c r="AV119" s="329">
        <v>570</v>
      </c>
      <c r="AW119" s="354" t="s">
        <v>1</v>
      </c>
      <c r="AX119" s="355">
        <v>5</v>
      </c>
      <c r="AY119" s="326" t="s">
        <v>1</v>
      </c>
      <c r="AZ119" s="331">
        <v>100</v>
      </c>
      <c r="BA119" s="330" t="s">
        <v>1</v>
      </c>
      <c r="BB119" s="335">
        <v>1</v>
      </c>
      <c r="BC119" s="326" t="s">
        <v>1</v>
      </c>
      <c r="BD119" s="718">
        <v>6130</v>
      </c>
      <c r="BE119" s="326" t="s">
        <v>1</v>
      </c>
      <c r="BF119" s="347">
        <v>225</v>
      </c>
      <c r="BG119" s="326" t="s">
        <v>14</v>
      </c>
      <c r="BH119" s="329">
        <v>5970</v>
      </c>
      <c r="BI119" s="330" t="s">
        <v>3307</v>
      </c>
      <c r="BJ119" s="330">
        <v>60</v>
      </c>
      <c r="BK119" s="330" t="s">
        <v>3304</v>
      </c>
      <c r="BL119" s="335" t="s">
        <v>3308</v>
      </c>
      <c r="BN119" s="384" t="s">
        <v>3337</v>
      </c>
    </row>
    <row r="120" spans="1:66" ht="27">
      <c r="A120" s="704"/>
      <c r="B120" s="348"/>
      <c r="C120" s="349"/>
      <c r="D120" s="350" t="s">
        <v>3280</v>
      </c>
      <c r="F120" s="385">
        <v>47480</v>
      </c>
      <c r="G120" s="386"/>
      <c r="H120" s="327" t="s">
        <v>1</v>
      </c>
      <c r="I120" s="387">
        <v>450</v>
      </c>
      <c r="J120" s="388"/>
      <c r="K120" s="389" t="s">
        <v>3331</v>
      </c>
      <c r="M120" s="711"/>
      <c r="N120" s="349"/>
      <c r="O120" s="349"/>
      <c r="P120" s="350"/>
      <c r="Q120" s="326" t="s">
        <v>1</v>
      </c>
      <c r="R120" s="387">
        <v>7460</v>
      </c>
      <c r="S120" s="351">
        <v>70</v>
      </c>
      <c r="T120" s="351" t="s">
        <v>3279</v>
      </c>
      <c r="U120" s="326" t="s">
        <v>1</v>
      </c>
      <c r="V120" s="390">
        <v>52270</v>
      </c>
      <c r="W120" s="352" t="s">
        <v>1</v>
      </c>
      <c r="X120" s="352">
        <v>520</v>
      </c>
      <c r="Y120" s="353" t="s">
        <v>3304</v>
      </c>
      <c r="Z120" s="326" t="s">
        <v>1</v>
      </c>
      <c r="AA120" s="391">
        <v>44810</v>
      </c>
      <c r="AB120" s="352" t="s">
        <v>1</v>
      </c>
      <c r="AC120" s="352">
        <v>440</v>
      </c>
      <c r="AD120" s="353" t="s">
        <v>3304</v>
      </c>
      <c r="AF120" s="713"/>
      <c r="AG120" s="330"/>
      <c r="AH120" s="330"/>
      <c r="AI120" s="335"/>
      <c r="AK120" s="329"/>
      <c r="AL120" s="330"/>
      <c r="AM120" s="330"/>
      <c r="AN120" s="330"/>
      <c r="AO120" s="335"/>
      <c r="AQ120" s="711"/>
      <c r="AR120" s="330"/>
      <c r="AS120" s="330"/>
      <c r="AT120" s="335"/>
      <c r="AV120" s="329" t="s">
        <v>3118</v>
      </c>
      <c r="AW120" s="354"/>
      <c r="AX120" s="355" t="s">
        <v>3119</v>
      </c>
      <c r="AZ120" s="331" t="s">
        <v>3118</v>
      </c>
      <c r="BA120" s="330"/>
      <c r="BB120" s="335" t="s">
        <v>3119</v>
      </c>
      <c r="BD120" s="719"/>
      <c r="BF120" s="337" t="s">
        <v>3309</v>
      </c>
      <c r="BH120" s="329"/>
      <c r="BI120" s="330"/>
      <c r="BJ120" s="330"/>
      <c r="BK120" s="330"/>
      <c r="BL120" s="335"/>
      <c r="BN120" s="392">
        <v>0.91</v>
      </c>
    </row>
    <row r="121" spans="1:66" ht="54">
      <c r="A121" s="704"/>
      <c r="B121" s="356" t="s">
        <v>3286</v>
      </c>
      <c r="C121" s="330" t="s">
        <v>3277</v>
      </c>
      <c r="D121" s="335" t="s">
        <v>3278</v>
      </c>
      <c r="F121" s="377">
        <v>36570</v>
      </c>
      <c r="G121" s="378">
        <v>44030</v>
      </c>
      <c r="H121" s="327" t="s">
        <v>1</v>
      </c>
      <c r="I121" s="379">
        <v>340</v>
      </c>
      <c r="J121" s="380">
        <v>420</v>
      </c>
      <c r="K121" s="381" t="s">
        <v>3331</v>
      </c>
      <c r="L121" s="326" t="s">
        <v>1</v>
      </c>
      <c r="M121" s="710">
        <v>1190</v>
      </c>
      <c r="N121" s="330" t="s">
        <v>1</v>
      </c>
      <c r="O121" s="330">
        <v>10</v>
      </c>
      <c r="P121" s="335" t="s">
        <v>3279</v>
      </c>
      <c r="Q121" s="326" t="s">
        <v>1</v>
      </c>
      <c r="R121" s="382">
        <v>7460</v>
      </c>
      <c r="S121" s="344">
        <v>70</v>
      </c>
      <c r="T121" s="351" t="s">
        <v>3279</v>
      </c>
      <c r="V121" s="383"/>
      <c r="AA121" s="383" t="s">
        <v>0</v>
      </c>
      <c r="AE121" s="326" t="s">
        <v>1</v>
      </c>
      <c r="AF121" s="712" t="s">
        <v>14</v>
      </c>
      <c r="AG121" s="330" t="s">
        <v>1</v>
      </c>
      <c r="AH121" s="330" t="s">
        <v>14</v>
      </c>
      <c r="AI121" s="335"/>
      <c r="AJ121" s="326" t="s">
        <v>1</v>
      </c>
      <c r="AK121" s="332">
        <v>4970</v>
      </c>
      <c r="AL121" s="333" t="s">
        <v>3305</v>
      </c>
      <c r="AM121" s="333" t="s">
        <v>1</v>
      </c>
      <c r="AN121" s="333">
        <v>40</v>
      </c>
      <c r="AO121" s="343" t="s">
        <v>3306</v>
      </c>
      <c r="AP121" s="326" t="s">
        <v>1</v>
      </c>
      <c r="AQ121" s="710">
        <v>860</v>
      </c>
      <c r="AR121" s="333" t="s">
        <v>1</v>
      </c>
      <c r="AS121" s="333">
        <v>8</v>
      </c>
      <c r="AT121" s="343" t="s">
        <v>3304</v>
      </c>
      <c r="AU121" s="326" t="s">
        <v>1</v>
      </c>
      <c r="AV121" s="332">
        <v>500</v>
      </c>
      <c r="AW121" s="345" t="s">
        <v>1</v>
      </c>
      <c r="AX121" s="346">
        <v>5</v>
      </c>
      <c r="AY121" s="326" t="s">
        <v>1</v>
      </c>
      <c r="AZ121" s="334">
        <v>80</v>
      </c>
      <c r="BA121" s="333" t="s">
        <v>1</v>
      </c>
      <c r="BB121" s="343">
        <v>1</v>
      </c>
      <c r="BC121" s="326" t="s">
        <v>1</v>
      </c>
      <c r="BD121" s="718">
        <v>5220</v>
      </c>
      <c r="BE121" s="326" t="s">
        <v>1</v>
      </c>
      <c r="BF121" s="347">
        <v>225</v>
      </c>
      <c r="BG121" s="326" t="s">
        <v>14</v>
      </c>
      <c r="BH121" s="332">
        <v>4970</v>
      </c>
      <c r="BI121" s="333" t="s">
        <v>3307</v>
      </c>
      <c r="BJ121" s="333">
        <v>50</v>
      </c>
      <c r="BK121" s="333" t="s">
        <v>3304</v>
      </c>
      <c r="BL121" s="343" t="s">
        <v>3308</v>
      </c>
      <c r="BN121" s="384" t="s">
        <v>3337</v>
      </c>
    </row>
    <row r="122" spans="1:66" ht="27">
      <c r="A122" s="704"/>
      <c r="B122" s="356"/>
      <c r="C122" s="330"/>
      <c r="D122" s="335" t="s">
        <v>3280</v>
      </c>
      <c r="F122" s="385">
        <v>44030</v>
      </c>
      <c r="G122" s="386"/>
      <c r="H122" s="327" t="s">
        <v>1</v>
      </c>
      <c r="I122" s="387">
        <v>420</v>
      </c>
      <c r="J122" s="388"/>
      <c r="K122" s="389" t="s">
        <v>3331</v>
      </c>
      <c r="M122" s="711"/>
      <c r="N122" s="330"/>
      <c r="O122" s="330"/>
      <c r="P122" s="335"/>
      <c r="Q122" s="326" t="s">
        <v>1</v>
      </c>
      <c r="R122" s="387">
        <v>7460</v>
      </c>
      <c r="S122" s="351">
        <v>70</v>
      </c>
      <c r="T122" s="351" t="s">
        <v>3279</v>
      </c>
      <c r="U122" s="326" t="s">
        <v>1</v>
      </c>
      <c r="V122" s="390">
        <v>52270</v>
      </c>
      <c r="W122" s="352" t="s">
        <v>1</v>
      </c>
      <c r="X122" s="352">
        <v>520</v>
      </c>
      <c r="Y122" s="353" t="s">
        <v>3304</v>
      </c>
      <c r="Z122" s="326" t="s">
        <v>1</v>
      </c>
      <c r="AA122" s="391">
        <v>44810</v>
      </c>
      <c r="AB122" s="352" t="s">
        <v>1</v>
      </c>
      <c r="AC122" s="352">
        <v>440</v>
      </c>
      <c r="AD122" s="353" t="s">
        <v>3304</v>
      </c>
      <c r="AF122" s="713"/>
      <c r="AG122" s="330"/>
      <c r="AH122" s="330"/>
      <c r="AI122" s="335"/>
      <c r="AK122" s="357"/>
      <c r="AL122" s="349"/>
      <c r="AM122" s="349"/>
      <c r="AN122" s="349"/>
      <c r="AO122" s="350"/>
      <c r="AQ122" s="711"/>
      <c r="AR122" s="349"/>
      <c r="AS122" s="349"/>
      <c r="AT122" s="350"/>
      <c r="AV122" s="357" t="s">
        <v>3118</v>
      </c>
      <c r="AW122" s="358"/>
      <c r="AX122" s="359" t="s">
        <v>3119</v>
      </c>
      <c r="AZ122" s="360" t="s">
        <v>3118</v>
      </c>
      <c r="BA122" s="349"/>
      <c r="BB122" s="350" t="s">
        <v>3119</v>
      </c>
      <c r="BD122" s="719"/>
      <c r="BF122" s="337" t="s">
        <v>3309</v>
      </c>
      <c r="BH122" s="357"/>
      <c r="BI122" s="349"/>
      <c r="BJ122" s="349"/>
      <c r="BK122" s="349"/>
      <c r="BL122" s="350"/>
      <c r="BN122" s="392">
        <v>0.88</v>
      </c>
    </row>
    <row r="123" spans="1:66" ht="54">
      <c r="A123" s="704"/>
      <c r="B123" s="342" t="s">
        <v>3287</v>
      </c>
      <c r="C123" s="333" t="s">
        <v>3277</v>
      </c>
      <c r="D123" s="343" t="s">
        <v>3278</v>
      </c>
      <c r="F123" s="377">
        <v>34100</v>
      </c>
      <c r="G123" s="378">
        <v>41560</v>
      </c>
      <c r="H123" s="327" t="s">
        <v>1</v>
      </c>
      <c r="I123" s="379">
        <v>320</v>
      </c>
      <c r="J123" s="380">
        <v>390</v>
      </c>
      <c r="K123" s="381" t="s">
        <v>3331</v>
      </c>
      <c r="L123" s="326" t="s">
        <v>1</v>
      </c>
      <c r="M123" s="710">
        <v>1020</v>
      </c>
      <c r="N123" s="333" t="s">
        <v>1</v>
      </c>
      <c r="O123" s="333">
        <v>10</v>
      </c>
      <c r="P123" s="343" t="s">
        <v>3279</v>
      </c>
      <c r="Q123" s="326" t="s">
        <v>1</v>
      </c>
      <c r="R123" s="382">
        <v>7460</v>
      </c>
      <c r="S123" s="344">
        <v>70</v>
      </c>
      <c r="T123" s="351" t="s">
        <v>3279</v>
      </c>
      <c r="V123" s="383"/>
      <c r="AA123" s="383" t="s">
        <v>0</v>
      </c>
      <c r="AE123" s="326" t="s">
        <v>1</v>
      </c>
      <c r="AF123" s="712" t="s">
        <v>14</v>
      </c>
      <c r="AG123" s="330" t="s">
        <v>1</v>
      </c>
      <c r="AH123" s="330" t="s">
        <v>14</v>
      </c>
      <c r="AI123" s="335"/>
      <c r="AJ123" s="326" t="s">
        <v>1</v>
      </c>
      <c r="AK123" s="329">
        <v>4260</v>
      </c>
      <c r="AL123" s="330" t="s">
        <v>3305</v>
      </c>
      <c r="AM123" s="330" t="s">
        <v>1</v>
      </c>
      <c r="AN123" s="330">
        <v>40</v>
      </c>
      <c r="AO123" s="335" t="s">
        <v>3306</v>
      </c>
      <c r="AP123" s="326" t="s">
        <v>1</v>
      </c>
      <c r="AQ123" s="710">
        <v>740</v>
      </c>
      <c r="AR123" s="330" t="s">
        <v>1</v>
      </c>
      <c r="AS123" s="330">
        <v>7</v>
      </c>
      <c r="AT123" s="335" t="s">
        <v>3304</v>
      </c>
      <c r="AU123" s="326" t="s">
        <v>1</v>
      </c>
      <c r="AV123" s="329">
        <v>440</v>
      </c>
      <c r="AW123" s="354" t="s">
        <v>1</v>
      </c>
      <c r="AX123" s="355">
        <v>4</v>
      </c>
      <c r="AY123" s="326" t="s">
        <v>1</v>
      </c>
      <c r="AZ123" s="331">
        <v>80</v>
      </c>
      <c r="BA123" s="330" t="s">
        <v>1</v>
      </c>
      <c r="BB123" s="335">
        <v>1</v>
      </c>
      <c r="BC123" s="326" t="s">
        <v>1</v>
      </c>
      <c r="BD123" s="718">
        <v>4660</v>
      </c>
      <c r="BE123" s="326" t="s">
        <v>1</v>
      </c>
      <c r="BF123" s="347">
        <v>225</v>
      </c>
      <c r="BG123" s="326" t="s">
        <v>14</v>
      </c>
      <c r="BH123" s="329">
        <v>4260</v>
      </c>
      <c r="BI123" s="330" t="s">
        <v>3307</v>
      </c>
      <c r="BJ123" s="330">
        <v>40</v>
      </c>
      <c r="BK123" s="330" t="s">
        <v>3304</v>
      </c>
      <c r="BL123" s="335" t="s">
        <v>3308</v>
      </c>
      <c r="BN123" s="384" t="s">
        <v>3337</v>
      </c>
    </row>
    <row r="124" spans="1:66" ht="27">
      <c r="A124" s="704"/>
      <c r="B124" s="348"/>
      <c r="C124" s="349"/>
      <c r="D124" s="350" t="s">
        <v>3280</v>
      </c>
      <c r="F124" s="385">
        <v>41560</v>
      </c>
      <c r="G124" s="386"/>
      <c r="H124" s="327" t="s">
        <v>1</v>
      </c>
      <c r="I124" s="387">
        <v>390</v>
      </c>
      <c r="J124" s="388"/>
      <c r="K124" s="389" t="s">
        <v>3331</v>
      </c>
      <c r="M124" s="711"/>
      <c r="N124" s="349"/>
      <c r="O124" s="349"/>
      <c r="P124" s="350"/>
      <c r="Q124" s="326" t="s">
        <v>1</v>
      </c>
      <c r="R124" s="387">
        <v>7460</v>
      </c>
      <c r="S124" s="351">
        <v>70</v>
      </c>
      <c r="T124" s="351" t="s">
        <v>3279</v>
      </c>
      <c r="U124" s="326" t="s">
        <v>1</v>
      </c>
      <c r="V124" s="390">
        <v>52270</v>
      </c>
      <c r="W124" s="352" t="s">
        <v>1</v>
      </c>
      <c r="X124" s="352">
        <v>520</v>
      </c>
      <c r="Y124" s="353" t="s">
        <v>3304</v>
      </c>
      <c r="Z124" s="326" t="s">
        <v>1</v>
      </c>
      <c r="AA124" s="391">
        <v>44810</v>
      </c>
      <c r="AB124" s="352" t="s">
        <v>1</v>
      </c>
      <c r="AC124" s="352">
        <v>440</v>
      </c>
      <c r="AD124" s="353" t="s">
        <v>3304</v>
      </c>
      <c r="AF124" s="713"/>
      <c r="AG124" s="330"/>
      <c r="AH124" s="330"/>
      <c r="AI124" s="335"/>
      <c r="AK124" s="329"/>
      <c r="AL124" s="330"/>
      <c r="AM124" s="330"/>
      <c r="AN124" s="330"/>
      <c r="AO124" s="335"/>
      <c r="AQ124" s="711"/>
      <c r="AR124" s="330"/>
      <c r="AS124" s="330"/>
      <c r="AT124" s="335"/>
      <c r="AV124" s="329" t="s">
        <v>3118</v>
      </c>
      <c r="AW124" s="354"/>
      <c r="AX124" s="355" t="s">
        <v>3119</v>
      </c>
      <c r="AZ124" s="331" t="s">
        <v>3118</v>
      </c>
      <c r="BA124" s="330"/>
      <c r="BB124" s="335" t="s">
        <v>3119</v>
      </c>
      <c r="BD124" s="719"/>
      <c r="BF124" s="337" t="s">
        <v>3309</v>
      </c>
      <c r="BH124" s="329"/>
      <c r="BI124" s="330"/>
      <c r="BJ124" s="330"/>
      <c r="BK124" s="330"/>
      <c r="BL124" s="335"/>
      <c r="BN124" s="392">
        <v>0.9</v>
      </c>
    </row>
    <row r="125" spans="1:66" ht="54">
      <c r="A125" s="704"/>
      <c r="B125" s="356" t="s">
        <v>3288</v>
      </c>
      <c r="C125" s="330" t="s">
        <v>3277</v>
      </c>
      <c r="D125" s="335" t="s">
        <v>3278</v>
      </c>
      <c r="F125" s="377">
        <v>32280</v>
      </c>
      <c r="G125" s="378">
        <v>39740</v>
      </c>
      <c r="H125" s="327" t="s">
        <v>1</v>
      </c>
      <c r="I125" s="379">
        <v>300</v>
      </c>
      <c r="J125" s="380">
        <v>370</v>
      </c>
      <c r="K125" s="381" t="s">
        <v>3331</v>
      </c>
      <c r="L125" s="326" t="s">
        <v>1</v>
      </c>
      <c r="M125" s="710">
        <v>890</v>
      </c>
      <c r="N125" s="330" t="s">
        <v>1</v>
      </c>
      <c r="O125" s="330">
        <v>8</v>
      </c>
      <c r="P125" s="335" t="s">
        <v>3279</v>
      </c>
      <c r="Q125" s="326" t="s">
        <v>1</v>
      </c>
      <c r="R125" s="382">
        <v>7460</v>
      </c>
      <c r="S125" s="344">
        <v>70</v>
      </c>
      <c r="T125" s="351" t="s">
        <v>3279</v>
      </c>
      <c r="V125" s="383"/>
      <c r="AA125" s="383" t="s">
        <v>0</v>
      </c>
      <c r="AE125" s="326" t="s">
        <v>1</v>
      </c>
      <c r="AF125" s="712" t="s">
        <v>14</v>
      </c>
      <c r="AG125" s="330" t="s">
        <v>1</v>
      </c>
      <c r="AH125" s="330" t="s">
        <v>14</v>
      </c>
      <c r="AI125" s="335"/>
      <c r="AJ125" s="326" t="s">
        <v>1</v>
      </c>
      <c r="AK125" s="332">
        <v>3730</v>
      </c>
      <c r="AL125" s="333" t="s">
        <v>3305</v>
      </c>
      <c r="AM125" s="333" t="s">
        <v>1</v>
      </c>
      <c r="AN125" s="333">
        <v>30</v>
      </c>
      <c r="AO125" s="343" t="s">
        <v>3306</v>
      </c>
      <c r="AP125" s="326" t="s">
        <v>1</v>
      </c>
      <c r="AQ125" s="710">
        <v>650</v>
      </c>
      <c r="AR125" s="333" t="s">
        <v>1</v>
      </c>
      <c r="AS125" s="333">
        <v>6</v>
      </c>
      <c r="AT125" s="343" t="s">
        <v>3304</v>
      </c>
      <c r="AU125" s="326" t="s">
        <v>1</v>
      </c>
      <c r="AV125" s="332">
        <v>410</v>
      </c>
      <c r="AW125" s="345" t="s">
        <v>1</v>
      </c>
      <c r="AX125" s="346">
        <v>4</v>
      </c>
      <c r="AY125" s="326" t="s">
        <v>1</v>
      </c>
      <c r="AZ125" s="334">
        <v>70</v>
      </c>
      <c r="BA125" s="333" t="s">
        <v>1</v>
      </c>
      <c r="BB125" s="343">
        <v>1</v>
      </c>
      <c r="BC125" s="326" t="s">
        <v>1</v>
      </c>
      <c r="BD125" s="718">
        <v>4250</v>
      </c>
      <c r="BE125" s="326" t="s">
        <v>1</v>
      </c>
      <c r="BF125" s="347">
        <v>225</v>
      </c>
      <c r="BG125" s="326" t="s">
        <v>14</v>
      </c>
      <c r="BH125" s="332">
        <v>3730</v>
      </c>
      <c r="BI125" s="333" t="s">
        <v>3307</v>
      </c>
      <c r="BJ125" s="333">
        <v>30</v>
      </c>
      <c r="BK125" s="333" t="s">
        <v>3304</v>
      </c>
      <c r="BL125" s="343" t="s">
        <v>3308</v>
      </c>
      <c r="BN125" s="384" t="s">
        <v>3337</v>
      </c>
    </row>
    <row r="126" spans="1:66" ht="27">
      <c r="A126" s="704"/>
      <c r="B126" s="356"/>
      <c r="C126" s="330"/>
      <c r="D126" s="335" t="s">
        <v>3280</v>
      </c>
      <c r="F126" s="385">
        <v>39740</v>
      </c>
      <c r="G126" s="386"/>
      <c r="H126" s="327" t="s">
        <v>1</v>
      </c>
      <c r="I126" s="387">
        <v>370</v>
      </c>
      <c r="J126" s="388"/>
      <c r="K126" s="389" t="s">
        <v>3331</v>
      </c>
      <c r="M126" s="711"/>
      <c r="N126" s="330"/>
      <c r="O126" s="330"/>
      <c r="P126" s="335"/>
      <c r="Q126" s="326" t="s">
        <v>1</v>
      </c>
      <c r="R126" s="387">
        <v>7460</v>
      </c>
      <c r="S126" s="351">
        <v>70</v>
      </c>
      <c r="T126" s="351" t="s">
        <v>3279</v>
      </c>
      <c r="U126" s="326" t="s">
        <v>1</v>
      </c>
      <c r="V126" s="390">
        <v>52270</v>
      </c>
      <c r="W126" s="352" t="s">
        <v>1</v>
      </c>
      <c r="X126" s="352">
        <v>520</v>
      </c>
      <c r="Y126" s="353" t="s">
        <v>3304</v>
      </c>
      <c r="Z126" s="326" t="s">
        <v>1</v>
      </c>
      <c r="AA126" s="391">
        <v>44810</v>
      </c>
      <c r="AB126" s="352" t="s">
        <v>1</v>
      </c>
      <c r="AC126" s="352">
        <v>440</v>
      </c>
      <c r="AD126" s="353" t="s">
        <v>3304</v>
      </c>
      <c r="AF126" s="713"/>
      <c r="AG126" s="349"/>
      <c r="AH126" s="349"/>
      <c r="AI126" s="350"/>
      <c r="AK126" s="357"/>
      <c r="AL126" s="349"/>
      <c r="AM126" s="349"/>
      <c r="AN126" s="349"/>
      <c r="AO126" s="350"/>
      <c r="AQ126" s="711"/>
      <c r="AR126" s="349"/>
      <c r="AS126" s="349"/>
      <c r="AT126" s="350"/>
      <c r="AV126" s="357" t="s">
        <v>3118</v>
      </c>
      <c r="AW126" s="358"/>
      <c r="AX126" s="359" t="s">
        <v>3119</v>
      </c>
      <c r="AZ126" s="360" t="s">
        <v>3118</v>
      </c>
      <c r="BA126" s="349"/>
      <c r="BB126" s="350" t="s">
        <v>3119</v>
      </c>
      <c r="BD126" s="719"/>
      <c r="BF126" s="337" t="s">
        <v>3309</v>
      </c>
      <c r="BH126" s="357"/>
      <c r="BI126" s="349"/>
      <c r="BJ126" s="349"/>
      <c r="BK126" s="349"/>
      <c r="BL126" s="350"/>
      <c r="BN126" s="392">
        <v>0.91</v>
      </c>
    </row>
    <row r="127" spans="1:66" ht="54">
      <c r="A127" s="704"/>
      <c r="B127" s="342" t="s">
        <v>3289</v>
      </c>
      <c r="C127" s="333" t="s">
        <v>3277</v>
      </c>
      <c r="D127" s="343" t="s">
        <v>3278</v>
      </c>
      <c r="F127" s="377">
        <v>30830</v>
      </c>
      <c r="G127" s="378">
        <v>38290</v>
      </c>
      <c r="H127" s="327" t="s">
        <v>1</v>
      </c>
      <c r="I127" s="379">
        <v>290</v>
      </c>
      <c r="J127" s="380">
        <v>360</v>
      </c>
      <c r="K127" s="381" t="s">
        <v>3331</v>
      </c>
      <c r="L127" s="326" t="s">
        <v>1</v>
      </c>
      <c r="M127" s="710">
        <v>790</v>
      </c>
      <c r="N127" s="333" t="s">
        <v>1</v>
      </c>
      <c r="O127" s="333">
        <v>7</v>
      </c>
      <c r="P127" s="343" t="s">
        <v>3279</v>
      </c>
      <c r="Q127" s="326" t="s">
        <v>1</v>
      </c>
      <c r="R127" s="382">
        <v>7460</v>
      </c>
      <c r="S127" s="344">
        <v>70</v>
      </c>
      <c r="T127" s="351" t="s">
        <v>3279</v>
      </c>
      <c r="V127" s="383"/>
      <c r="AA127" s="383" t="s">
        <v>0</v>
      </c>
      <c r="AE127" s="326" t="s">
        <v>1</v>
      </c>
      <c r="AF127" s="712">
        <v>640</v>
      </c>
      <c r="AG127" s="330" t="s">
        <v>1</v>
      </c>
      <c r="AH127" s="330">
        <v>6</v>
      </c>
      <c r="AI127" s="335" t="s">
        <v>3304</v>
      </c>
      <c r="AJ127" s="326" t="s">
        <v>1</v>
      </c>
      <c r="AK127" s="329">
        <v>3310</v>
      </c>
      <c r="AL127" s="330" t="s">
        <v>3305</v>
      </c>
      <c r="AM127" s="330" t="s">
        <v>1</v>
      </c>
      <c r="AN127" s="330">
        <v>30</v>
      </c>
      <c r="AO127" s="335" t="s">
        <v>3306</v>
      </c>
      <c r="AP127" s="326" t="s">
        <v>1</v>
      </c>
      <c r="AQ127" s="710">
        <v>570</v>
      </c>
      <c r="AR127" s="330" t="s">
        <v>1</v>
      </c>
      <c r="AS127" s="330">
        <v>5</v>
      </c>
      <c r="AT127" s="335" t="s">
        <v>3304</v>
      </c>
      <c r="AU127" s="326" t="s">
        <v>1</v>
      </c>
      <c r="AV127" s="329">
        <v>370</v>
      </c>
      <c r="AW127" s="354" t="s">
        <v>1</v>
      </c>
      <c r="AX127" s="355">
        <v>3</v>
      </c>
      <c r="AY127" s="326" t="s">
        <v>1</v>
      </c>
      <c r="AZ127" s="331">
        <v>60</v>
      </c>
      <c r="BA127" s="330" t="s">
        <v>1</v>
      </c>
      <c r="BB127" s="335">
        <v>1</v>
      </c>
      <c r="BC127" s="326" t="s">
        <v>1</v>
      </c>
      <c r="BD127" s="718">
        <v>3920</v>
      </c>
      <c r="BE127" s="326" t="s">
        <v>1</v>
      </c>
      <c r="BF127" s="347">
        <v>225</v>
      </c>
      <c r="BG127" s="326" t="s">
        <v>14</v>
      </c>
      <c r="BH127" s="329">
        <v>3310</v>
      </c>
      <c r="BI127" s="330" t="s">
        <v>3307</v>
      </c>
      <c r="BJ127" s="330">
        <v>30</v>
      </c>
      <c r="BK127" s="330" t="s">
        <v>3304</v>
      </c>
      <c r="BL127" s="335" t="s">
        <v>3308</v>
      </c>
      <c r="BN127" s="384" t="s">
        <v>3337</v>
      </c>
    </row>
    <row r="128" spans="1:66" ht="27">
      <c r="A128" s="704"/>
      <c r="B128" s="348"/>
      <c r="C128" s="349"/>
      <c r="D128" s="350" t="s">
        <v>3280</v>
      </c>
      <c r="F128" s="385">
        <v>38290</v>
      </c>
      <c r="G128" s="386"/>
      <c r="H128" s="327" t="s">
        <v>1</v>
      </c>
      <c r="I128" s="387">
        <v>360</v>
      </c>
      <c r="J128" s="388"/>
      <c r="K128" s="389" t="s">
        <v>3331</v>
      </c>
      <c r="M128" s="711"/>
      <c r="N128" s="349"/>
      <c r="O128" s="349"/>
      <c r="P128" s="350"/>
      <c r="Q128" s="326" t="s">
        <v>1</v>
      </c>
      <c r="R128" s="387">
        <v>7460</v>
      </c>
      <c r="S128" s="351">
        <v>70</v>
      </c>
      <c r="T128" s="351" t="s">
        <v>3279</v>
      </c>
      <c r="U128" s="326" t="s">
        <v>1</v>
      </c>
      <c r="V128" s="390">
        <v>52270</v>
      </c>
      <c r="W128" s="352" t="s">
        <v>1</v>
      </c>
      <c r="X128" s="352">
        <v>520</v>
      </c>
      <c r="Y128" s="353" t="s">
        <v>3304</v>
      </c>
      <c r="Z128" s="326" t="s">
        <v>1</v>
      </c>
      <c r="AA128" s="391">
        <v>44810</v>
      </c>
      <c r="AB128" s="352" t="s">
        <v>1</v>
      </c>
      <c r="AC128" s="352">
        <v>440</v>
      </c>
      <c r="AD128" s="353" t="s">
        <v>3304</v>
      </c>
      <c r="AF128" s="713"/>
      <c r="AG128" s="330"/>
      <c r="AH128" s="330"/>
      <c r="AI128" s="335"/>
      <c r="AK128" s="329"/>
      <c r="AL128" s="330"/>
      <c r="AM128" s="330"/>
      <c r="AN128" s="330"/>
      <c r="AO128" s="335"/>
      <c r="AQ128" s="711"/>
      <c r="AR128" s="330"/>
      <c r="AS128" s="330"/>
      <c r="AT128" s="335"/>
      <c r="AV128" s="329" t="s">
        <v>3118</v>
      </c>
      <c r="AW128" s="354"/>
      <c r="AX128" s="355" t="s">
        <v>3119</v>
      </c>
      <c r="AZ128" s="331" t="s">
        <v>3118</v>
      </c>
      <c r="BA128" s="330"/>
      <c r="BB128" s="335" t="s">
        <v>3119</v>
      </c>
      <c r="BD128" s="719"/>
      <c r="BF128" s="337" t="s">
        <v>3309</v>
      </c>
      <c r="BH128" s="329"/>
      <c r="BI128" s="330"/>
      <c r="BJ128" s="330"/>
      <c r="BK128" s="330"/>
      <c r="BL128" s="335"/>
      <c r="BN128" s="392">
        <v>0.94</v>
      </c>
    </row>
    <row r="129" spans="1:66" ht="54">
      <c r="A129" s="704"/>
      <c r="B129" s="356" t="s">
        <v>3290</v>
      </c>
      <c r="C129" s="330" t="s">
        <v>3277</v>
      </c>
      <c r="D129" s="335" t="s">
        <v>3278</v>
      </c>
      <c r="F129" s="377">
        <v>29700</v>
      </c>
      <c r="G129" s="378">
        <v>37160</v>
      </c>
      <c r="H129" s="327" t="s">
        <v>1</v>
      </c>
      <c r="I129" s="379">
        <v>270</v>
      </c>
      <c r="J129" s="380">
        <v>350</v>
      </c>
      <c r="K129" s="381" t="s">
        <v>3331</v>
      </c>
      <c r="L129" s="326" t="s">
        <v>1</v>
      </c>
      <c r="M129" s="710">
        <v>710</v>
      </c>
      <c r="N129" s="330" t="s">
        <v>1</v>
      </c>
      <c r="O129" s="330">
        <v>7</v>
      </c>
      <c r="P129" s="335" t="s">
        <v>3279</v>
      </c>
      <c r="Q129" s="326" t="s">
        <v>1</v>
      </c>
      <c r="R129" s="382">
        <v>7460</v>
      </c>
      <c r="S129" s="344">
        <v>70</v>
      </c>
      <c r="T129" s="351" t="s">
        <v>3279</v>
      </c>
      <c r="V129" s="383"/>
      <c r="AA129" s="383" t="s">
        <v>0</v>
      </c>
      <c r="AE129" s="326" t="s">
        <v>1</v>
      </c>
      <c r="AF129" s="712">
        <v>570</v>
      </c>
      <c r="AG129" s="333" t="s">
        <v>1</v>
      </c>
      <c r="AH129" s="333">
        <v>5</v>
      </c>
      <c r="AI129" s="343" t="s">
        <v>3304</v>
      </c>
      <c r="AJ129" s="326" t="s">
        <v>1</v>
      </c>
      <c r="AK129" s="332">
        <v>2980</v>
      </c>
      <c r="AL129" s="333" t="s">
        <v>3305</v>
      </c>
      <c r="AM129" s="333" t="s">
        <v>1</v>
      </c>
      <c r="AN129" s="333">
        <v>20</v>
      </c>
      <c r="AO129" s="343" t="s">
        <v>3306</v>
      </c>
      <c r="AP129" s="326" t="s">
        <v>1</v>
      </c>
      <c r="AQ129" s="710">
        <v>520</v>
      </c>
      <c r="AR129" s="333" t="s">
        <v>1</v>
      </c>
      <c r="AS129" s="333">
        <v>5</v>
      </c>
      <c r="AT129" s="343" t="s">
        <v>3304</v>
      </c>
      <c r="AU129" s="326" t="s">
        <v>1</v>
      </c>
      <c r="AV129" s="332">
        <v>350</v>
      </c>
      <c r="AW129" s="345" t="s">
        <v>1</v>
      </c>
      <c r="AX129" s="346">
        <v>3</v>
      </c>
      <c r="AY129" s="326" t="s">
        <v>1</v>
      </c>
      <c r="AZ129" s="334">
        <v>60</v>
      </c>
      <c r="BA129" s="333" t="s">
        <v>1</v>
      </c>
      <c r="BB129" s="343">
        <v>1</v>
      </c>
      <c r="BC129" s="326" t="s">
        <v>1</v>
      </c>
      <c r="BD129" s="718">
        <v>3660</v>
      </c>
      <c r="BE129" s="326" t="s">
        <v>1</v>
      </c>
      <c r="BF129" s="347">
        <v>225</v>
      </c>
      <c r="BG129" s="326" t="s">
        <v>14</v>
      </c>
      <c r="BH129" s="332">
        <v>2980</v>
      </c>
      <c r="BI129" s="333" t="s">
        <v>3307</v>
      </c>
      <c r="BJ129" s="333">
        <v>30</v>
      </c>
      <c r="BK129" s="333" t="s">
        <v>3304</v>
      </c>
      <c r="BL129" s="343" t="s">
        <v>3308</v>
      </c>
      <c r="BN129" s="384" t="s">
        <v>3337</v>
      </c>
    </row>
    <row r="130" spans="1:66" ht="27">
      <c r="A130" s="704"/>
      <c r="B130" s="356"/>
      <c r="C130" s="330"/>
      <c r="D130" s="335" t="s">
        <v>3280</v>
      </c>
      <c r="F130" s="385">
        <v>37160</v>
      </c>
      <c r="G130" s="386"/>
      <c r="H130" s="327" t="s">
        <v>1</v>
      </c>
      <c r="I130" s="387">
        <v>350</v>
      </c>
      <c r="J130" s="388"/>
      <c r="K130" s="389" t="s">
        <v>3331</v>
      </c>
      <c r="M130" s="711"/>
      <c r="N130" s="330"/>
      <c r="O130" s="330"/>
      <c r="P130" s="335"/>
      <c r="Q130" s="326" t="s">
        <v>1</v>
      </c>
      <c r="R130" s="387">
        <v>7460</v>
      </c>
      <c r="S130" s="351">
        <v>70</v>
      </c>
      <c r="T130" s="351" t="s">
        <v>3279</v>
      </c>
      <c r="U130" s="326" t="s">
        <v>1</v>
      </c>
      <c r="V130" s="390">
        <v>52270</v>
      </c>
      <c r="W130" s="352" t="s">
        <v>1</v>
      </c>
      <c r="X130" s="352">
        <v>520</v>
      </c>
      <c r="Y130" s="353" t="s">
        <v>3304</v>
      </c>
      <c r="Z130" s="326" t="s">
        <v>1</v>
      </c>
      <c r="AA130" s="391">
        <v>44810</v>
      </c>
      <c r="AB130" s="352" t="s">
        <v>1</v>
      </c>
      <c r="AC130" s="352">
        <v>440</v>
      </c>
      <c r="AD130" s="353" t="s">
        <v>3304</v>
      </c>
      <c r="AF130" s="713"/>
      <c r="AG130" s="349"/>
      <c r="AH130" s="349"/>
      <c r="AI130" s="350"/>
      <c r="AK130" s="357"/>
      <c r="AL130" s="349"/>
      <c r="AM130" s="349"/>
      <c r="AN130" s="349"/>
      <c r="AO130" s="350"/>
      <c r="AQ130" s="711"/>
      <c r="AR130" s="349"/>
      <c r="AS130" s="349"/>
      <c r="AT130" s="350"/>
      <c r="AV130" s="357" t="s">
        <v>3118</v>
      </c>
      <c r="AW130" s="358"/>
      <c r="AX130" s="359" t="s">
        <v>3119</v>
      </c>
      <c r="AZ130" s="360" t="s">
        <v>3118</v>
      </c>
      <c r="BA130" s="349"/>
      <c r="BB130" s="350" t="s">
        <v>3119</v>
      </c>
      <c r="BD130" s="719"/>
      <c r="BF130" s="337" t="s">
        <v>3309</v>
      </c>
      <c r="BH130" s="357"/>
      <c r="BI130" s="349"/>
      <c r="BJ130" s="349"/>
      <c r="BK130" s="349"/>
      <c r="BL130" s="350"/>
      <c r="BN130" s="392">
        <v>0.98</v>
      </c>
    </row>
    <row r="131" spans="1:66" ht="54">
      <c r="A131" s="704"/>
      <c r="B131" s="342" t="s">
        <v>3291</v>
      </c>
      <c r="C131" s="333" t="s">
        <v>3277</v>
      </c>
      <c r="D131" s="343" t="s">
        <v>3278</v>
      </c>
      <c r="F131" s="377">
        <v>27990</v>
      </c>
      <c r="G131" s="378">
        <v>35450</v>
      </c>
      <c r="H131" s="327" t="s">
        <v>1</v>
      </c>
      <c r="I131" s="379">
        <v>260</v>
      </c>
      <c r="J131" s="380">
        <v>330</v>
      </c>
      <c r="K131" s="381" t="s">
        <v>3331</v>
      </c>
      <c r="L131" s="326" t="s">
        <v>1</v>
      </c>
      <c r="M131" s="710">
        <v>590</v>
      </c>
      <c r="N131" s="333" t="s">
        <v>1</v>
      </c>
      <c r="O131" s="333">
        <v>5</v>
      </c>
      <c r="P131" s="343" t="s">
        <v>3279</v>
      </c>
      <c r="Q131" s="326" t="s">
        <v>1</v>
      </c>
      <c r="R131" s="382">
        <v>7460</v>
      </c>
      <c r="S131" s="344">
        <v>70</v>
      </c>
      <c r="T131" s="351" t="s">
        <v>3279</v>
      </c>
      <c r="V131" s="383"/>
      <c r="AA131" s="383" t="s">
        <v>0</v>
      </c>
      <c r="AE131" s="326" t="s">
        <v>1</v>
      </c>
      <c r="AF131" s="712">
        <v>480</v>
      </c>
      <c r="AG131" s="330" t="s">
        <v>1</v>
      </c>
      <c r="AH131" s="330">
        <v>4</v>
      </c>
      <c r="AI131" s="335" t="s">
        <v>3304</v>
      </c>
      <c r="AJ131" s="326" t="s">
        <v>1</v>
      </c>
      <c r="AK131" s="329">
        <v>2480</v>
      </c>
      <c r="AL131" s="330" t="s">
        <v>3305</v>
      </c>
      <c r="AM131" s="330" t="s">
        <v>1</v>
      </c>
      <c r="AN131" s="330">
        <v>20</v>
      </c>
      <c r="AO131" s="335" t="s">
        <v>3306</v>
      </c>
      <c r="AP131" s="326" t="s">
        <v>1</v>
      </c>
      <c r="AQ131" s="710">
        <v>500</v>
      </c>
      <c r="AR131" s="330" t="s">
        <v>1</v>
      </c>
      <c r="AS131" s="330">
        <v>5</v>
      </c>
      <c r="AT131" s="335" t="s">
        <v>3304</v>
      </c>
      <c r="AU131" s="326" t="s">
        <v>1</v>
      </c>
      <c r="AV131" s="329">
        <v>300</v>
      </c>
      <c r="AW131" s="354" t="s">
        <v>1</v>
      </c>
      <c r="AX131" s="355">
        <v>3</v>
      </c>
      <c r="AY131" s="326" t="s">
        <v>1</v>
      </c>
      <c r="AZ131" s="331">
        <v>50</v>
      </c>
      <c r="BA131" s="330" t="s">
        <v>1</v>
      </c>
      <c r="BB131" s="335">
        <v>1</v>
      </c>
      <c r="BC131" s="326" t="s">
        <v>1</v>
      </c>
      <c r="BD131" s="718">
        <v>3160</v>
      </c>
      <c r="BE131" s="326" t="s">
        <v>1</v>
      </c>
      <c r="BF131" s="347">
        <v>225</v>
      </c>
      <c r="BG131" s="326" t="s">
        <v>14</v>
      </c>
      <c r="BH131" s="329">
        <v>2480</v>
      </c>
      <c r="BI131" s="330" t="s">
        <v>3307</v>
      </c>
      <c r="BJ131" s="330">
        <v>20</v>
      </c>
      <c r="BK131" s="330" t="s">
        <v>3304</v>
      </c>
      <c r="BL131" s="335" t="s">
        <v>3308</v>
      </c>
      <c r="BN131" s="384" t="s">
        <v>3337</v>
      </c>
    </row>
    <row r="132" spans="1:66" ht="27">
      <c r="A132" s="704"/>
      <c r="B132" s="348"/>
      <c r="C132" s="349"/>
      <c r="D132" s="350" t="s">
        <v>3280</v>
      </c>
      <c r="F132" s="385">
        <v>35450</v>
      </c>
      <c r="G132" s="386"/>
      <c r="H132" s="327" t="s">
        <v>1</v>
      </c>
      <c r="I132" s="387">
        <v>330</v>
      </c>
      <c r="J132" s="388"/>
      <c r="K132" s="389" t="s">
        <v>3331</v>
      </c>
      <c r="M132" s="711"/>
      <c r="N132" s="349"/>
      <c r="O132" s="349"/>
      <c r="P132" s="350"/>
      <c r="Q132" s="326" t="s">
        <v>1</v>
      </c>
      <c r="R132" s="387">
        <v>7460</v>
      </c>
      <c r="S132" s="351">
        <v>70</v>
      </c>
      <c r="T132" s="351" t="s">
        <v>3279</v>
      </c>
      <c r="U132" s="326" t="s">
        <v>1</v>
      </c>
      <c r="V132" s="390">
        <v>52270</v>
      </c>
      <c r="W132" s="352" t="s">
        <v>1</v>
      </c>
      <c r="X132" s="352">
        <v>520</v>
      </c>
      <c r="Y132" s="353" t="s">
        <v>3304</v>
      </c>
      <c r="Z132" s="326" t="s">
        <v>1</v>
      </c>
      <c r="AA132" s="391">
        <v>44810</v>
      </c>
      <c r="AB132" s="352" t="s">
        <v>1</v>
      </c>
      <c r="AC132" s="352">
        <v>440</v>
      </c>
      <c r="AD132" s="353" t="s">
        <v>3304</v>
      </c>
      <c r="AF132" s="713"/>
      <c r="AG132" s="330"/>
      <c r="AH132" s="330"/>
      <c r="AI132" s="335"/>
      <c r="AK132" s="329"/>
      <c r="AL132" s="330"/>
      <c r="AM132" s="330"/>
      <c r="AN132" s="330"/>
      <c r="AO132" s="335"/>
      <c r="AQ132" s="711"/>
      <c r="AR132" s="330"/>
      <c r="AS132" s="330"/>
      <c r="AT132" s="335"/>
      <c r="AV132" s="329" t="s">
        <v>3118</v>
      </c>
      <c r="AW132" s="354"/>
      <c r="AX132" s="355" t="s">
        <v>3119</v>
      </c>
      <c r="AZ132" s="331" t="s">
        <v>3118</v>
      </c>
      <c r="BA132" s="330"/>
      <c r="BB132" s="335" t="s">
        <v>3119</v>
      </c>
      <c r="BD132" s="719"/>
      <c r="BF132" s="337" t="s">
        <v>3309</v>
      </c>
      <c r="BH132" s="329"/>
      <c r="BI132" s="330"/>
      <c r="BJ132" s="330"/>
      <c r="BK132" s="330"/>
      <c r="BL132" s="335"/>
      <c r="BN132" s="392">
        <v>0.91</v>
      </c>
    </row>
    <row r="133" spans="1:66" ht="54">
      <c r="A133" s="704"/>
      <c r="B133" s="356" t="s">
        <v>3292</v>
      </c>
      <c r="C133" s="330" t="s">
        <v>3277</v>
      </c>
      <c r="D133" s="335" t="s">
        <v>3278</v>
      </c>
      <c r="F133" s="377">
        <v>26750</v>
      </c>
      <c r="G133" s="378">
        <v>34210</v>
      </c>
      <c r="H133" s="327" t="s">
        <v>1</v>
      </c>
      <c r="I133" s="379">
        <v>240</v>
      </c>
      <c r="J133" s="380">
        <v>320</v>
      </c>
      <c r="K133" s="381" t="s">
        <v>3331</v>
      </c>
      <c r="L133" s="326" t="s">
        <v>1</v>
      </c>
      <c r="M133" s="710">
        <v>510</v>
      </c>
      <c r="N133" s="330" t="s">
        <v>1</v>
      </c>
      <c r="O133" s="330">
        <v>5</v>
      </c>
      <c r="P133" s="335" t="s">
        <v>3279</v>
      </c>
      <c r="Q133" s="326" t="s">
        <v>1</v>
      </c>
      <c r="R133" s="382">
        <v>7460</v>
      </c>
      <c r="S133" s="344">
        <v>70</v>
      </c>
      <c r="T133" s="351" t="s">
        <v>3279</v>
      </c>
      <c r="V133" s="383"/>
      <c r="AA133" s="383" t="s">
        <v>0</v>
      </c>
      <c r="AE133" s="326" t="s">
        <v>1</v>
      </c>
      <c r="AF133" s="712">
        <v>410</v>
      </c>
      <c r="AG133" s="333" t="s">
        <v>1</v>
      </c>
      <c r="AH133" s="333">
        <v>4</v>
      </c>
      <c r="AI133" s="343" t="s">
        <v>3304</v>
      </c>
      <c r="AJ133" s="326" t="s">
        <v>1</v>
      </c>
      <c r="AK133" s="332">
        <v>2130</v>
      </c>
      <c r="AL133" s="333" t="s">
        <v>3305</v>
      </c>
      <c r="AM133" s="333" t="s">
        <v>1</v>
      </c>
      <c r="AN133" s="333">
        <v>20</v>
      </c>
      <c r="AO133" s="343" t="s">
        <v>3306</v>
      </c>
      <c r="AP133" s="326" t="s">
        <v>1</v>
      </c>
      <c r="AQ133" s="710">
        <v>500</v>
      </c>
      <c r="AR133" s="333" t="s">
        <v>1</v>
      </c>
      <c r="AS133" s="333">
        <v>5</v>
      </c>
      <c r="AT133" s="343" t="s">
        <v>3304</v>
      </c>
      <c r="AU133" s="326" t="s">
        <v>1</v>
      </c>
      <c r="AV133" s="332">
        <v>270</v>
      </c>
      <c r="AW133" s="345" t="s">
        <v>1</v>
      </c>
      <c r="AX133" s="346">
        <v>2</v>
      </c>
      <c r="AY133" s="326" t="s">
        <v>1</v>
      </c>
      <c r="AZ133" s="334">
        <v>40</v>
      </c>
      <c r="BA133" s="333" t="s">
        <v>1</v>
      </c>
      <c r="BB133" s="343">
        <v>1</v>
      </c>
      <c r="BC133" s="326" t="s">
        <v>1</v>
      </c>
      <c r="BD133" s="718">
        <v>2810</v>
      </c>
      <c r="BE133" s="326" t="s">
        <v>1</v>
      </c>
      <c r="BF133" s="347">
        <v>225</v>
      </c>
      <c r="BG133" s="326" t="s">
        <v>14</v>
      </c>
      <c r="BH133" s="332">
        <v>2130</v>
      </c>
      <c r="BI133" s="333" t="s">
        <v>3307</v>
      </c>
      <c r="BJ133" s="333">
        <v>20</v>
      </c>
      <c r="BK133" s="333" t="s">
        <v>3304</v>
      </c>
      <c r="BL133" s="343" t="s">
        <v>3308</v>
      </c>
      <c r="BN133" s="384" t="s">
        <v>3337</v>
      </c>
    </row>
    <row r="134" spans="1:66" ht="27">
      <c r="A134" s="704"/>
      <c r="B134" s="356"/>
      <c r="C134" s="330"/>
      <c r="D134" s="335" t="s">
        <v>3280</v>
      </c>
      <c r="F134" s="385">
        <v>34210</v>
      </c>
      <c r="G134" s="386"/>
      <c r="H134" s="327" t="s">
        <v>1</v>
      </c>
      <c r="I134" s="387">
        <v>320</v>
      </c>
      <c r="J134" s="388"/>
      <c r="K134" s="389" t="s">
        <v>3331</v>
      </c>
      <c r="M134" s="711"/>
      <c r="N134" s="330"/>
      <c r="O134" s="330"/>
      <c r="P134" s="335"/>
      <c r="Q134" s="326" t="s">
        <v>1</v>
      </c>
      <c r="R134" s="387">
        <v>7460</v>
      </c>
      <c r="S134" s="351">
        <v>70</v>
      </c>
      <c r="T134" s="351" t="s">
        <v>3279</v>
      </c>
      <c r="U134" s="326" t="s">
        <v>1</v>
      </c>
      <c r="V134" s="390">
        <v>52270</v>
      </c>
      <c r="W134" s="352" t="s">
        <v>1</v>
      </c>
      <c r="X134" s="352">
        <v>520</v>
      </c>
      <c r="Y134" s="353" t="s">
        <v>3304</v>
      </c>
      <c r="Z134" s="326" t="s">
        <v>1</v>
      </c>
      <c r="AA134" s="391">
        <v>44810</v>
      </c>
      <c r="AB134" s="352" t="s">
        <v>1</v>
      </c>
      <c r="AC134" s="352">
        <v>440</v>
      </c>
      <c r="AD134" s="353" t="s">
        <v>3304</v>
      </c>
      <c r="AF134" s="713"/>
      <c r="AG134" s="349"/>
      <c r="AH134" s="349"/>
      <c r="AI134" s="350"/>
      <c r="AK134" s="357"/>
      <c r="AL134" s="349"/>
      <c r="AM134" s="349"/>
      <c r="AN134" s="349"/>
      <c r="AO134" s="350"/>
      <c r="AQ134" s="711"/>
      <c r="AR134" s="349"/>
      <c r="AS134" s="349"/>
      <c r="AT134" s="350"/>
      <c r="AV134" s="357" t="s">
        <v>3118</v>
      </c>
      <c r="AW134" s="358"/>
      <c r="AX134" s="359" t="s">
        <v>3119</v>
      </c>
      <c r="AZ134" s="360" t="s">
        <v>3118</v>
      </c>
      <c r="BA134" s="349"/>
      <c r="BB134" s="350" t="s">
        <v>3119</v>
      </c>
      <c r="BD134" s="719"/>
      <c r="BF134" s="337" t="s">
        <v>3309</v>
      </c>
      <c r="BH134" s="357"/>
      <c r="BI134" s="349"/>
      <c r="BJ134" s="349"/>
      <c r="BK134" s="349"/>
      <c r="BL134" s="350"/>
      <c r="BN134" s="392">
        <v>0.94</v>
      </c>
    </row>
    <row r="135" spans="1:66" ht="54">
      <c r="A135" s="704"/>
      <c r="B135" s="342" t="s">
        <v>3293</v>
      </c>
      <c r="C135" s="333" t="s">
        <v>3277</v>
      </c>
      <c r="D135" s="343" t="s">
        <v>3278</v>
      </c>
      <c r="F135" s="377">
        <v>25830</v>
      </c>
      <c r="G135" s="378">
        <v>33290</v>
      </c>
      <c r="H135" s="327" t="s">
        <v>1</v>
      </c>
      <c r="I135" s="379">
        <v>240</v>
      </c>
      <c r="J135" s="380">
        <v>310</v>
      </c>
      <c r="K135" s="381" t="s">
        <v>3331</v>
      </c>
      <c r="L135" s="326" t="s">
        <v>1</v>
      </c>
      <c r="M135" s="710">
        <v>440</v>
      </c>
      <c r="N135" s="333" t="s">
        <v>1</v>
      </c>
      <c r="O135" s="333">
        <v>4</v>
      </c>
      <c r="P135" s="343" t="s">
        <v>3279</v>
      </c>
      <c r="Q135" s="326" t="s">
        <v>1</v>
      </c>
      <c r="R135" s="382">
        <v>7460</v>
      </c>
      <c r="S135" s="344">
        <v>70</v>
      </c>
      <c r="T135" s="351" t="s">
        <v>3279</v>
      </c>
      <c r="V135" s="383"/>
      <c r="AA135" s="383" t="s">
        <v>0</v>
      </c>
      <c r="AE135" s="326" t="s">
        <v>1</v>
      </c>
      <c r="AF135" s="712">
        <v>360</v>
      </c>
      <c r="AG135" s="330" t="s">
        <v>1</v>
      </c>
      <c r="AH135" s="330">
        <v>3</v>
      </c>
      <c r="AI135" s="335" t="s">
        <v>3304</v>
      </c>
      <c r="AJ135" s="326" t="s">
        <v>1</v>
      </c>
      <c r="AK135" s="329">
        <v>1860</v>
      </c>
      <c r="AL135" s="330" t="s">
        <v>3305</v>
      </c>
      <c r="AM135" s="330" t="s">
        <v>1</v>
      </c>
      <c r="AN135" s="330">
        <v>10</v>
      </c>
      <c r="AO135" s="335" t="s">
        <v>3306</v>
      </c>
      <c r="AP135" s="326" t="s">
        <v>1</v>
      </c>
      <c r="AQ135" s="710">
        <v>500</v>
      </c>
      <c r="AR135" s="330" t="s">
        <v>1</v>
      </c>
      <c r="AS135" s="330">
        <v>5</v>
      </c>
      <c r="AT135" s="335" t="s">
        <v>3304</v>
      </c>
      <c r="AU135" s="326" t="s">
        <v>1</v>
      </c>
      <c r="AV135" s="329">
        <v>250</v>
      </c>
      <c r="AW135" s="354" t="s">
        <v>1</v>
      </c>
      <c r="AX135" s="355">
        <v>2</v>
      </c>
      <c r="AY135" s="326" t="s">
        <v>1</v>
      </c>
      <c r="AZ135" s="331">
        <v>40</v>
      </c>
      <c r="BA135" s="330" t="s">
        <v>1</v>
      </c>
      <c r="BB135" s="335">
        <v>1</v>
      </c>
      <c r="BC135" s="326" t="s">
        <v>1</v>
      </c>
      <c r="BD135" s="718">
        <v>2540</v>
      </c>
      <c r="BE135" s="326" t="s">
        <v>1</v>
      </c>
      <c r="BF135" s="347">
        <v>225</v>
      </c>
      <c r="BG135" s="326" t="s">
        <v>14</v>
      </c>
      <c r="BH135" s="329">
        <v>1860</v>
      </c>
      <c r="BI135" s="330" t="s">
        <v>3307</v>
      </c>
      <c r="BJ135" s="330">
        <v>10</v>
      </c>
      <c r="BK135" s="330" t="s">
        <v>3304</v>
      </c>
      <c r="BL135" s="335" t="s">
        <v>3308</v>
      </c>
      <c r="BN135" s="384" t="s">
        <v>3337</v>
      </c>
    </row>
    <row r="136" spans="1:66" ht="27">
      <c r="A136" s="704"/>
      <c r="B136" s="348"/>
      <c r="C136" s="349"/>
      <c r="D136" s="350" t="s">
        <v>3280</v>
      </c>
      <c r="F136" s="385">
        <v>33290</v>
      </c>
      <c r="G136" s="386"/>
      <c r="H136" s="327" t="s">
        <v>1</v>
      </c>
      <c r="I136" s="387">
        <v>310</v>
      </c>
      <c r="J136" s="388"/>
      <c r="K136" s="389" t="s">
        <v>3331</v>
      </c>
      <c r="M136" s="711"/>
      <c r="N136" s="349"/>
      <c r="O136" s="349"/>
      <c r="P136" s="350"/>
      <c r="Q136" s="326" t="s">
        <v>1</v>
      </c>
      <c r="R136" s="387">
        <v>7460</v>
      </c>
      <c r="S136" s="351">
        <v>70</v>
      </c>
      <c r="T136" s="351" t="s">
        <v>3279</v>
      </c>
      <c r="U136" s="326" t="s">
        <v>1</v>
      </c>
      <c r="V136" s="390">
        <v>52270</v>
      </c>
      <c r="W136" s="352" t="s">
        <v>1</v>
      </c>
      <c r="X136" s="352">
        <v>520</v>
      </c>
      <c r="Y136" s="353" t="s">
        <v>3304</v>
      </c>
      <c r="Z136" s="326" t="s">
        <v>1</v>
      </c>
      <c r="AA136" s="391">
        <v>44810</v>
      </c>
      <c r="AB136" s="352" t="s">
        <v>1</v>
      </c>
      <c r="AC136" s="352">
        <v>440</v>
      </c>
      <c r="AD136" s="353" t="s">
        <v>3304</v>
      </c>
      <c r="AF136" s="713"/>
      <c r="AG136" s="330"/>
      <c r="AH136" s="330"/>
      <c r="AI136" s="335"/>
      <c r="AK136" s="329"/>
      <c r="AL136" s="330"/>
      <c r="AM136" s="330"/>
      <c r="AN136" s="330"/>
      <c r="AO136" s="335"/>
      <c r="AQ136" s="711"/>
      <c r="AR136" s="330"/>
      <c r="AS136" s="330"/>
      <c r="AT136" s="335"/>
      <c r="AV136" s="329" t="s">
        <v>3118</v>
      </c>
      <c r="AW136" s="354"/>
      <c r="AX136" s="355" t="s">
        <v>3119</v>
      </c>
      <c r="AZ136" s="331" t="s">
        <v>3118</v>
      </c>
      <c r="BA136" s="330"/>
      <c r="BB136" s="335" t="s">
        <v>3119</v>
      </c>
      <c r="BD136" s="719"/>
      <c r="BF136" s="337" t="s">
        <v>3309</v>
      </c>
      <c r="BH136" s="329"/>
      <c r="BI136" s="330"/>
      <c r="BJ136" s="330"/>
      <c r="BK136" s="330"/>
      <c r="BL136" s="335"/>
      <c r="BN136" s="392">
        <v>0.98</v>
      </c>
    </row>
    <row r="137" spans="1:66" ht="54">
      <c r="A137" s="704"/>
      <c r="B137" s="356" t="s">
        <v>3294</v>
      </c>
      <c r="C137" s="330" t="s">
        <v>3277</v>
      </c>
      <c r="D137" s="335" t="s">
        <v>3278</v>
      </c>
      <c r="F137" s="377">
        <v>25120</v>
      </c>
      <c r="G137" s="378">
        <v>32580</v>
      </c>
      <c r="H137" s="327" t="s">
        <v>1</v>
      </c>
      <c r="I137" s="379">
        <v>230</v>
      </c>
      <c r="J137" s="380">
        <v>300</v>
      </c>
      <c r="K137" s="381" t="s">
        <v>3331</v>
      </c>
      <c r="L137" s="326" t="s">
        <v>1</v>
      </c>
      <c r="M137" s="710">
        <v>390</v>
      </c>
      <c r="N137" s="330" t="s">
        <v>1</v>
      </c>
      <c r="O137" s="330">
        <v>3</v>
      </c>
      <c r="P137" s="335" t="s">
        <v>3279</v>
      </c>
      <c r="Q137" s="326" t="s">
        <v>1</v>
      </c>
      <c r="R137" s="382">
        <v>7460</v>
      </c>
      <c r="S137" s="344">
        <v>70</v>
      </c>
      <c r="T137" s="351" t="s">
        <v>3279</v>
      </c>
      <c r="V137" s="383"/>
      <c r="AA137" s="383" t="s">
        <v>0</v>
      </c>
      <c r="AE137" s="326" t="s">
        <v>1</v>
      </c>
      <c r="AF137" s="712">
        <v>320</v>
      </c>
      <c r="AG137" s="333" t="s">
        <v>1</v>
      </c>
      <c r="AH137" s="333">
        <v>3</v>
      </c>
      <c r="AI137" s="343" t="s">
        <v>3304</v>
      </c>
      <c r="AJ137" s="326" t="s">
        <v>1</v>
      </c>
      <c r="AK137" s="332">
        <v>1650</v>
      </c>
      <c r="AL137" s="333" t="s">
        <v>3305</v>
      </c>
      <c r="AM137" s="333" t="s">
        <v>1</v>
      </c>
      <c r="AN137" s="333">
        <v>10</v>
      </c>
      <c r="AO137" s="343" t="s">
        <v>3306</v>
      </c>
      <c r="AP137" s="326" t="s">
        <v>1</v>
      </c>
      <c r="AQ137" s="710">
        <v>500</v>
      </c>
      <c r="AR137" s="333" t="s">
        <v>1</v>
      </c>
      <c r="AS137" s="333">
        <v>5</v>
      </c>
      <c r="AT137" s="343" t="s">
        <v>3304</v>
      </c>
      <c r="AU137" s="326" t="s">
        <v>1</v>
      </c>
      <c r="AV137" s="332">
        <v>220</v>
      </c>
      <c r="AW137" s="345" t="s">
        <v>1</v>
      </c>
      <c r="AX137" s="346">
        <v>2</v>
      </c>
      <c r="AY137" s="326" t="s">
        <v>1</v>
      </c>
      <c r="AZ137" s="334">
        <v>40</v>
      </c>
      <c r="BA137" s="333" t="s">
        <v>1</v>
      </c>
      <c r="BB137" s="343">
        <v>1</v>
      </c>
      <c r="BC137" s="326" t="s">
        <v>1</v>
      </c>
      <c r="BD137" s="718">
        <v>2440</v>
      </c>
      <c r="BE137" s="326" t="s">
        <v>1</v>
      </c>
      <c r="BF137" s="347">
        <v>225</v>
      </c>
      <c r="BG137" s="326" t="s">
        <v>14</v>
      </c>
      <c r="BH137" s="332">
        <v>1660</v>
      </c>
      <c r="BI137" s="333" t="s">
        <v>3307</v>
      </c>
      <c r="BJ137" s="333">
        <v>10</v>
      </c>
      <c r="BK137" s="333" t="s">
        <v>3304</v>
      </c>
      <c r="BL137" s="343" t="s">
        <v>3308</v>
      </c>
      <c r="BN137" s="384" t="s">
        <v>3337</v>
      </c>
    </row>
    <row r="138" spans="1:66" ht="27">
      <c r="A138" s="704"/>
      <c r="B138" s="356"/>
      <c r="C138" s="330"/>
      <c r="D138" s="335" t="s">
        <v>3280</v>
      </c>
      <c r="F138" s="385">
        <v>32580</v>
      </c>
      <c r="G138" s="386"/>
      <c r="H138" s="327" t="s">
        <v>1</v>
      </c>
      <c r="I138" s="387">
        <v>300</v>
      </c>
      <c r="J138" s="388"/>
      <c r="K138" s="389" t="s">
        <v>3331</v>
      </c>
      <c r="M138" s="711"/>
      <c r="N138" s="330"/>
      <c r="O138" s="330"/>
      <c r="P138" s="335"/>
      <c r="Q138" s="326" t="s">
        <v>1</v>
      </c>
      <c r="R138" s="387">
        <v>7460</v>
      </c>
      <c r="S138" s="351">
        <v>70</v>
      </c>
      <c r="T138" s="351" t="s">
        <v>3279</v>
      </c>
      <c r="U138" s="326" t="s">
        <v>1</v>
      </c>
      <c r="V138" s="390">
        <v>52270</v>
      </c>
      <c r="W138" s="352" t="s">
        <v>1</v>
      </c>
      <c r="X138" s="352">
        <v>520</v>
      </c>
      <c r="Y138" s="353" t="s">
        <v>3304</v>
      </c>
      <c r="Z138" s="326" t="s">
        <v>1</v>
      </c>
      <c r="AA138" s="391">
        <v>44810</v>
      </c>
      <c r="AB138" s="352" t="s">
        <v>1</v>
      </c>
      <c r="AC138" s="352">
        <v>440</v>
      </c>
      <c r="AD138" s="353" t="s">
        <v>3304</v>
      </c>
      <c r="AF138" s="713"/>
      <c r="AG138" s="349"/>
      <c r="AH138" s="349"/>
      <c r="AI138" s="350"/>
      <c r="AK138" s="357"/>
      <c r="AL138" s="349"/>
      <c r="AM138" s="349"/>
      <c r="AN138" s="349"/>
      <c r="AO138" s="350"/>
      <c r="AQ138" s="711"/>
      <c r="AR138" s="349"/>
      <c r="AS138" s="349"/>
      <c r="AT138" s="350"/>
      <c r="AV138" s="357" t="s">
        <v>3118</v>
      </c>
      <c r="AW138" s="358"/>
      <c r="AX138" s="359" t="s">
        <v>3119</v>
      </c>
      <c r="AZ138" s="360" t="s">
        <v>3118</v>
      </c>
      <c r="BA138" s="349"/>
      <c r="BB138" s="350" t="s">
        <v>3119</v>
      </c>
      <c r="BD138" s="719"/>
      <c r="BF138" s="337" t="s">
        <v>3309</v>
      </c>
      <c r="BH138" s="357"/>
      <c r="BI138" s="349"/>
      <c r="BJ138" s="349"/>
      <c r="BK138" s="349"/>
      <c r="BL138" s="350"/>
      <c r="BN138" s="392">
        <v>0.98</v>
      </c>
    </row>
    <row r="139" spans="1:66" ht="54">
      <c r="A139" s="704"/>
      <c r="B139" s="342" t="s">
        <v>3295</v>
      </c>
      <c r="C139" s="333" t="s">
        <v>3277</v>
      </c>
      <c r="D139" s="343" t="s">
        <v>3278</v>
      </c>
      <c r="F139" s="377">
        <v>24540</v>
      </c>
      <c r="G139" s="378">
        <v>32000</v>
      </c>
      <c r="H139" s="327" t="s">
        <v>1</v>
      </c>
      <c r="I139" s="379">
        <v>220</v>
      </c>
      <c r="J139" s="380">
        <v>300</v>
      </c>
      <c r="K139" s="381" t="s">
        <v>3331</v>
      </c>
      <c r="L139" s="326" t="s">
        <v>1</v>
      </c>
      <c r="M139" s="710">
        <v>350</v>
      </c>
      <c r="N139" s="333" t="s">
        <v>1</v>
      </c>
      <c r="O139" s="333">
        <v>3</v>
      </c>
      <c r="P139" s="343" t="s">
        <v>3279</v>
      </c>
      <c r="Q139" s="326" t="s">
        <v>1</v>
      </c>
      <c r="R139" s="382">
        <v>7460</v>
      </c>
      <c r="S139" s="344">
        <v>70</v>
      </c>
      <c r="T139" s="351" t="s">
        <v>3279</v>
      </c>
      <c r="V139" s="383"/>
      <c r="AA139" s="383" t="s">
        <v>0</v>
      </c>
      <c r="AE139" s="326" t="s">
        <v>1</v>
      </c>
      <c r="AF139" s="712">
        <v>280</v>
      </c>
      <c r="AG139" s="330" t="s">
        <v>1</v>
      </c>
      <c r="AH139" s="330">
        <v>2</v>
      </c>
      <c r="AI139" s="335" t="s">
        <v>3304</v>
      </c>
      <c r="AJ139" s="326" t="s">
        <v>1</v>
      </c>
      <c r="AK139" s="329">
        <v>1490</v>
      </c>
      <c r="AL139" s="330" t="s">
        <v>3305</v>
      </c>
      <c r="AM139" s="330" t="s">
        <v>1</v>
      </c>
      <c r="AN139" s="330">
        <v>10</v>
      </c>
      <c r="AO139" s="335" t="s">
        <v>3306</v>
      </c>
      <c r="AP139" s="326" t="s">
        <v>1</v>
      </c>
      <c r="AQ139" s="710">
        <v>500</v>
      </c>
      <c r="AR139" s="330" t="s">
        <v>1</v>
      </c>
      <c r="AS139" s="330">
        <v>5</v>
      </c>
      <c r="AT139" s="335" t="s">
        <v>3304</v>
      </c>
      <c r="AU139" s="326" t="s">
        <v>1</v>
      </c>
      <c r="AV139" s="329">
        <v>200</v>
      </c>
      <c r="AW139" s="354" t="s">
        <v>1</v>
      </c>
      <c r="AX139" s="355">
        <v>2</v>
      </c>
      <c r="AY139" s="326" t="s">
        <v>1</v>
      </c>
      <c r="AZ139" s="331">
        <v>30</v>
      </c>
      <c r="BA139" s="330" t="s">
        <v>1</v>
      </c>
      <c r="BB139" s="335">
        <v>1</v>
      </c>
      <c r="BC139" s="326" t="s">
        <v>1</v>
      </c>
      <c r="BD139" s="718">
        <v>2360</v>
      </c>
      <c r="BE139" s="326" t="s">
        <v>1</v>
      </c>
      <c r="BF139" s="347">
        <v>225</v>
      </c>
      <c r="BG139" s="326" t="s">
        <v>14</v>
      </c>
      <c r="BH139" s="329">
        <v>1490</v>
      </c>
      <c r="BI139" s="330" t="s">
        <v>3307</v>
      </c>
      <c r="BJ139" s="330">
        <v>10</v>
      </c>
      <c r="BK139" s="330" t="s">
        <v>3304</v>
      </c>
      <c r="BL139" s="335" t="s">
        <v>3308</v>
      </c>
      <c r="BN139" s="384" t="s">
        <v>3337</v>
      </c>
    </row>
    <row r="140" spans="1:66" ht="27">
      <c r="A140" s="704"/>
      <c r="B140" s="348"/>
      <c r="C140" s="349"/>
      <c r="D140" s="350" t="s">
        <v>3280</v>
      </c>
      <c r="F140" s="385">
        <v>32000</v>
      </c>
      <c r="G140" s="386"/>
      <c r="H140" s="327" t="s">
        <v>1</v>
      </c>
      <c r="I140" s="387">
        <v>300</v>
      </c>
      <c r="J140" s="388"/>
      <c r="K140" s="389" t="s">
        <v>3331</v>
      </c>
      <c r="M140" s="711"/>
      <c r="N140" s="349"/>
      <c r="O140" s="349"/>
      <c r="P140" s="350"/>
      <c r="Q140" s="326" t="s">
        <v>1</v>
      </c>
      <c r="R140" s="387">
        <v>7460</v>
      </c>
      <c r="S140" s="351">
        <v>70</v>
      </c>
      <c r="T140" s="351" t="s">
        <v>3279</v>
      </c>
      <c r="U140" s="326" t="s">
        <v>1</v>
      </c>
      <c r="V140" s="390">
        <v>52270</v>
      </c>
      <c r="W140" s="352" t="s">
        <v>1</v>
      </c>
      <c r="X140" s="352">
        <v>520</v>
      </c>
      <c r="Y140" s="353" t="s">
        <v>3304</v>
      </c>
      <c r="Z140" s="326" t="s">
        <v>1</v>
      </c>
      <c r="AA140" s="391">
        <v>44810</v>
      </c>
      <c r="AB140" s="352" t="s">
        <v>1</v>
      </c>
      <c r="AC140" s="352">
        <v>440</v>
      </c>
      <c r="AD140" s="353" t="s">
        <v>3304</v>
      </c>
      <c r="AF140" s="713"/>
      <c r="AG140" s="330"/>
      <c r="AH140" s="330"/>
      <c r="AI140" s="335"/>
      <c r="AK140" s="329"/>
      <c r="AL140" s="330"/>
      <c r="AM140" s="330"/>
      <c r="AN140" s="330"/>
      <c r="AO140" s="335"/>
      <c r="AQ140" s="711"/>
      <c r="AR140" s="330"/>
      <c r="AS140" s="330"/>
      <c r="AT140" s="335"/>
      <c r="AV140" s="329" t="s">
        <v>3118</v>
      </c>
      <c r="AW140" s="354"/>
      <c r="AX140" s="355" t="s">
        <v>3119</v>
      </c>
      <c r="AZ140" s="331" t="s">
        <v>3118</v>
      </c>
      <c r="BA140" s="330"/>
      <c r="BB140" s="335" t="s">
        <v>3119</v>
      </c>
      <c r="BD140" s="719"/>
      <c r="BF140" s="337" t="s">
        <v>3309</v>
      </c>
      <c r="BH140" s="329"/>
      <c r="BI140" s="330"/>
      <c r="BJ140" s="330"/>
      <c r="BK140" s="330"/>
      <c r="BL140" s="335"/>
      <c r="BN140" s="392">
        <v>0.98</v>
      </c>
    </row>
    <row r="141" spans="1:66" ht="27">
      <c r="A141" s="704"/>
      <c r="B141" s="356" t="s">
        <v>3296</v>
      </c>
      <c r="C141" s="330" t="s">
        <v>3277</v>
      </c>
      <c r="D141" s="335" t="s">
        <v>3278</v>
      </c>
      <c r="F141" s="377">
        <v>22730</v>
      </c>
      <c r="G141" s="378">
        <v>30190</v>
      </c>
      <c r="H141" s="327" t="s">
        <v>1</v>
      </c>
      <c r="I141" s="379">
        <v>200</v>
      </c>
      <c r="J141" s="380">
        <v>280</v>
      </c>
      <c r="K141" s="381" t="s">
        <v>3331</v>
      </c>
      <c r="L141" s="326" t="s">
        <v>1</v>
      </c>
      <c r="M141" s="710">
        <v>320</v>
      </c>
      <c r="N141" s="330" t="s">
        <v>1</v>
      </c>
      <c r="O141" s="330">
        <v>3</v>
      </c>
      <c r="P141" s="335" t="s">
        <v>3279</v>
      </c>
      <c r="Q141" s="326" t="s">
        <v>1</v>
      </c>
      <c r="R141" s="382">
        <v>7460</v>
      </c>
      <c r="S141" s="344">
        <v>70</v>
      </c>
      <c r="T141" s="351" t="s">
        <v>3279</v>
      </c>
      <c r="V141" s="383"/>
      <c r="AA141" s="383" t="s">
        <v>0</v>
      </c>
      <c r="AE141" s="326" t="s">
        <v>1</v>
      </c>
      <c r="AF141" s="712">
        <v>260</v>
      </c>
      <c r="AG141" s="333" t="s">
        <v>1</v>
      </c>
      <c r="AH141" s="333">
        <v>2</v>
      </c>
      <c r="AI141" s="343" t="s">
        <v>3304</v>
      </c>
      <c r="AJ141" s="326" t="s">
        <v>1</v>
      </c>
      <c r="AK141" s="332">
        <v>1350</v>
      </c>
      <c r="AL141" s="333" t="s">
        <v>3305</v>
      </c>
      <c r="AM141" s="333" t="s">
        <v>1</v>
      </c>
      <c r="AN141" s="333">
        <v>10</v>
      </c>
      <c r="AO141" s="343" t="s">
        <v>3306</v>
      </c>
      <c r="AP141" s="326" t="s">
        <v>1</v>
      </c>
      <c r="AQ141" s="710">
        <v>500</v>
      </c>
      <c r="AR141" s="333" t="s">
        <v>1</v>
      </c>
      <c r="AS141" s="333">
        <v>5</v>
      </c>
      <c r="AT141" s="343" t="s">
        <v>3304</v>
      </c>
      <c r="AU141" s="326" t="s">
        <v>1</v>
      </c>
      <c r="AV141" s="332">
        <v>180</v>
      </c>
      <c r="AW141" s="345" t="s">
        <v>1</v>
      </c>
      <c r="AX141" s="346">
        <v>1</v>
      </c>
      <c r="AY141" s="326" t="s">
        <v>1</v>
      </c>
      <c r="AZ141" s="334">
        <v>30</v>
      </c>
      <c r="BA141" s="333" t="s">
        <v>1</v>
      </c>
      <c r="BB141" s="343">
        <v>1</v>
      </c>
      <c r="BC141" s="326" t="s">
        <v>1</v>
      </c>
      <c r="BD141" s="718">
        <v>2150</v>
      </c>
      <c r="BE141" s="326" t="s">
        <v>1</v>
      </c>
      <c r="BF141" s="347">
        <v>225</v>
      </c>
      <c r="BG141" s="326" t="s">
        <v>14</v>
      </c>
      <c r="BH141" s="332">
        <v>1350</v>
      </c>
      <c r="BI141" s="333" t="s">
        <v>3307</v>
      </c>
      <c r="BJ141" s="333">
        <v>10</v>
      </c>
      <c r="BK141" s="333" t="s">
        <v>3304</v>
      </c>
      <c r="BL141" s="343" t="s">
        <v>3308</v>
      </c>
      <c r="BN141" s="384" t="s">
        <v>3337</v>
      </c>
    </row>
    <row r="142" spans="1:66" ht="27">
      <c r="A142" s="704"/>
      <c r="B142" s="356"/>
      <c r="C142" s="330"/>
      <c r="D142" s="335" t="s">
        <v>3280</v>
      </c>
      <c r="F142" s="385">
        <v>30190</v>
      </c>
      <c r="G142" s="386"/>
      <c r="H142" s="327" t="s">
        <v>1</v>
      </c>
      <c r="I142" s="387">
        <v>280</v>
      </c>
      <c r="J142" s="388"/>
      <c r="K142" s="389" t="s">
        <v>3331</v>
      </c>
      <c r="M142" s="711"/>
      <c r="N142" s="330"/>
      <c r="O142" s="330"/>
      <c r="P142" s="335"/>
      <c r="Q142" s="326" t="s">
        <v>1</v>
      </c>
      <c r="R142" s="387">
        <v>7460</v>
      </c>
      <c r="S142" s="351">
        <v>70</v>
      </c>
      <c r="T142" s="351" t="s">
        <v>3279</v>
      </c>
      <c r="U142" s="326" t="s">
        <v>1</v>
      </c>
      <c r="V142" s="390">
        <v>52270</v>
      </c>
      <c r="W142" s="352" t="s">
        <v>1</v>
      </c>
      <c r="X142" s="352">
        <v>520</v>
      </c>
      <c r="Y142" s="353" t="s">
        <v>3304</v>
      </c>
      <c r="Z142" s="326" t="s">
        <v>1</v>
      </c>
      <c r="AA142" s="391">
        <v>44810</v>
      </c>
      <c r="AB142" s="352" t="s">
        <v>1</v>
      </c>
      <c r="AC142" s="352">
        <v>440</v>
      </c>
      <c r="AD142" s="353" t="s">
        <v>3304</v>
      </c>
      <c r="AF142" s="713"/>
      <c r="AG142" s="349"/>
      <c r="AH142" s="349"/>
      <c r="AI142" s="350"/>
      <c r="AK142" s="357"/>
      <c r="AL142" s="349"/>
      <c r="AM142" s="349"/>
      <c r="AN142" s="349"/>
      <c r="AO142" s="350"/>
      <c r="AQ142" s="711"/>
      <c r="AR142" s="330"/>
      <c r="AS142" s="330"/>
      <c r="AT142" s="335"/>
      <c r="AV142" s="357" t="s">
        <v>3118</v>
      </c>
      <c r="AW142" s="358"/>
      <c r="AX142" s="359" t="s">
        <v>3119</v>
      </c>
      <c r="AZ142" s="360" t="s">
        <v>3118</v>
      </c>
      <c r="BA142" s="349"/>
      <c r="BB142" s="350" t="s">
        <v>3119</v>
      </c>
      <c r="BD142" s="719"/>
      <c r="BF142" s="337" t="s">
        <v>3309</v>
      </c>
      <c r="BH142" s="357"/>
      <c r="BI142" s="349"/>
      <c r="BJ142" s="349"/>
      <c r="BK142" s="349"/>
      <c r="BL142" s="350"/>
      <c r="BN142" s="393">
        <v>0.98</v>
      </c>
    </row>
    <row r="143" spans="1:66" ht="27">
      <c r="A143" s="704" t="s">
        <v>3300</v>
      </c>
      <c r="B143" s="342" t="s">
        <v>3276</v>
      </c>
      <c r="C143" s="333" t="s">
        <v>3277</v>
      </c>
      <c r="D143" s="343" t="s">
        <v>3278</v>
      </c>
      <c r="F143" s="377">
        <v>105840</v>
      </c>
      <c r="G143" s="378">
        <v>113180</v>
      </c>
      <c r="H143" s="327" t="s">
        <v>1</v>
      </c>
      <c r="I143" s="379">
        <v>1040</v>
      </c>
      <c r="J143" s="380">
        <v>1110</v>
      </c>
      <c r="K143" s="381" t="s">
        <v>3331</v>
      </c>
      <c r="L143" s="326" t="s">
        <v>1</v>
      </c>
      <c r="M143" s="710">
        <v>7010</v>
      </c>
      <c r="N143" s="333" t="s">
        <v>1</v>
      </c>
      <c r="O143" s="333">
        <v>70</v>
      </c>
      <c r="P143" s="343" t="s">
        <v>3279</v>
      </c>
      <c r="Q143" s="326" t="s">
        <v>1</v>
      </c>
      <c r="R143" s="382">
        <v>7340</v>
      </c>
      <c r="S143" s="344">
        <v>70</v>
      </c>
      <c r="T143" s="351" t="s">
        <v>3279</v>
      </c>
      <c r="V143" s="383"/>
      <c r="AA143" s="383" t="s">
        <v>0</v>
      </c>
      <c r="AE143" s="326" t="s">
        <v>1</v>
      </c>
      <c r="AF143" s="712">
        <v>5780</v>
      </c>
      <c r="AG143" s="330" t="s">
        <v>1</v>
      </c>
      <c r="AH143" s="330">
        <v>50</v>
      </c>
      <c r="AI143" s="335" t="s">
        <v>3304</v>
      </c>
      <c r="AJ143" s="326" t="s">
        <v>1</v>
      </c>
      <c r="AK143" s="329">
        <v>29380</v>
      </c>
      <c r="AL143" s="330" t="s">
        <v>3305</v>
      </c>
      <c r="AM143" s="330" t="s">
        <v>1</v>
      </c>
      <c r="AN143" s="330">
        <v>290</v>
      </c>
      <c r="AO143" s="335" t="s">
        <v>3306</v>
      </c>
      <c r="AP143" s="326" t="s">
        <v>1</v>
      </c>
      <c r="AQ143" s="710">
        <v>3640</v>
      </c>
      <c r="AR143" s="333" t="s">
        <v>1</v>
      </c>
      <c r="AS143" s="333">
        <v>30</v>
      </c>
      <c r="AT143" s="343" t="s">
        <v>3304</v>
      </c>
      <c r="AU143" s="326" t="s">
        <v>1</v>
      </c>
      <c r="AV143" s="329">
        <v>2730</v>
      </c>
      <c r="AW143" s="354" t="s">
        <v>1</v>
      </c>
      <c r="AX143" s="355">
        <v>20</v>
      </c>
      <c r="AY143" s="326" t="s">
        <v>1</v>
      </c>
      <c r="AZ143" s="331">
        <v>480</v>
      </c>
      <c r="BA143" s="330" t="s">
        <v>1</v>
      </c>
      <c r="BB143" s="335">
        <v>4</v>
      </c>
      <c r="BC143" s="326" t="s">
        <v>1</v>
      </c>
      <c r="BD143" s="718">
        <v>27330</v>
      </c>
      <c r="BE143" s="326" t="s">
        <v>1</v>
      </c>
      <c r="BF143" s="347">
        <v>225</v>
      </c>
      <c r="BG143" s="326" t="s">
        <v>14</v>
      </c>
      <c r="BH143" s="329">
        <v>29380</v>
      </c>
      <c r="BI143" s="330" t="s">
        <v>3307</v>
      </c>
      <c r="BJ143" s="330">
        <v>290</v>
      </c>
      <c r="BK143" s="330" t="s">
        <v>3304</v>
      </c>
      <c r="BL143" s="335" t="s">
        <v>3308</v>
      </c>
      <c r="BN143" s="384" t="s">
        <v>3337</v>
      </c>
    </row>
    <row r="144" spans="1:66" ht="27">
      <c r="A144" s="704"/>
      <c r="B144" s="348"/>
      <c r="C144" s="349"/>
      <c r="D144" s="350" t="s">
        <v>3280</v>
      </c>
      <c r="F144" s="385">
        <v>113180</v>
      </c>
      <c r="G144" s="386"/>
      <c r="H144" s="327" t="s">
        <v>1</v>
      </c>
      <c r="I144" s="387">
        <v>1110</v>
      </c>
      <c r="J144" s="388"/>
      <c r="K144" s="389" t="s">
        <v>3331</v>
      </c>
      <c r="M144" s="711"/>
      <c r="N144" s="349"/>
      <c r="O144" s="349"/>
      <c r="P144" s="350"/>
      <c r="Q144" s="326" t="s">
        <v>1</v>
      </c>
      <c r="R144" s="387">
        <v>7340</v>
      </c>
      <c r="S144" s="351">
        <v>70</v>
      </c>
      <c r="T144" s="351" t="s">
        <v>3279</v>
      </c>
      <c r="U144" s="326" t="s">
        <v>1</v>
      </c>
      <c r="V144" s="390">
        <v>51420</v>
      </c>
      <c r="W144" s="352" t="s">
        <v>1</v>
      </c>
      <c r="X144" s="352">
        <v>510</v>
      </c>
      <c r="Y144" s="353" t="s">
        <v>3304</v>
      </c>
      <c r="Z144" s="326" t="s">
        <v>1</v>
      </c>
      <c r="AA144" s="391">
        <v>44080</v>
      </c>
      <c r="AB144" s="352" t="s">
        <v>1</v>
      </c>
      <c r="AC144" s="352">
        <v>440</v>
      </c>
      <c r="AD144" s="353" t="s">
        <v>3304</v>
      </c>
      <c r="AF144" s="713"/>
      <c r="AG144" s="330"/>
      <c r="AH144" s="330"/>
      <c r="AI144" s="335"/>
      <c r="AK144" s="329"/>
      <c r="AL144" s="330"/>
      <c r="AM144" s="330"/>
      <c r="AN144" s="330"/>
      <c r="AO144" s="335"/>
      <c r="AQ144" s="711"/>
      <c r="AR144" s="349"/>
      <c r="AS144" s="349"/>
      <c r="AT144" s="350"/>
      <c r="AV144" s="329" t="s">
        <v>3333</v>
      </c>
      <c r="AW144" s="354"/>
      <c r="AX144" s="355" t="s">
        <v>3334</v>
      </c>
      <c r="AZ144" s="331" t="s">
        <v>3333</v>
      </c>
      <c r="BA144" s="330"/>
      <c r="BB144" s="335" t="s">
        <v>3334</v>
      </c>
      <c r="BD144" s="719"/>
      <c r="BF144" s="337" t="s">
        <v>3309</v>
      </c>
      <c r="BH144" s="329"/>
      <c r="BI144" s="330"/>
      <c r="BJ144" s="330"/>
      <c r="BK144" s="330"/>
      <c r="BL144" s="335"/>
      <c r="BN144" s="392">
        <v>0.63</v>
      </c>
    </row>
    <row r="145" spans="1:66" ht="54">
      <c r="A145" s="704"/>
      <c r="B145" s="356" t="s">
        <v>3281</v>
      </c>
      <c r="C145" s="330" t="s">
        <v>3277</v>
      </c>
      <c r="D145" s="335" t="s">
        <v>3278</v>
      </c>
      <c r="F145" s="377">
        <v>65280</v>
      </c>
      <c r="G145" s="378">
        <v>72620</v>
      </c>
      <c r="H145" s="327" t="s">
        <v>1</v>
      </c>
      <c r="I145" s="379">
        <v>630</v>
      </c>
      <c r="J145" s="380">
        <v>700</v>
      </c>
      <c r="K145" s="381" t="s">
        <v>3331</v>
      </c>
      <c r="L145" s="326" t="s">
        <v>1</v>
      </c>
      <c r="M145" s="710">
        <v>4200</v>
      </c>
      <c r="N145" s="330" t="s">
        <v>1</v>
      </c>
      <c r="O145" s="330">
        <v>40</v>
      </c>
      <c r="P145" s="335" t="s">
        <v>3279</v>
      </c>
      <c r="Q145" s="326" t="s">
        <v>1</v>
      </c>
      <c r="R145" s="382">
        <v>7340</v>
      </c>
      <c r="S145" s="344">
        <v>70</v>
      </c>
      <c r="T145" s="351" t="s">
        <v>3279</v>
      </c>
      <c r="V145" s="383"/>
      <c r="AA145" s="383" t="s">
        <v>0</v>
      </c>
      <c r="AE145" s="326" t="s">
        <v>1</v>
      </c>
      <c r="AF145" s="712">
        <v>3470</v>
      </c>
      <c r="AG145" s="333" t="s">
        <v>1</v>
      </c>
      <c r="AH145" s="333">
        <v>30</v>
      </c>
      <c r="AI145" s="343" t="s">
        <v>3304</v>
      </c>
      <c r="AJ145" s="326" t="s">
        <v>1</v>
      </c>
      <c r="AK145" s="332">
        <v>17630</v>
      </c>
      <c r="AL145" s="333" t="s">
        <v>3305</v>
      </c>
      <c r="AM145" s="333" t="s">
        <v>1</v>
      </c>
      <c r="AN145" s="333">
        <v>170</v>
      </c>
      <c r="AO145" s="343" t="s">
        <v>3306</v>
      </c>
      <c r="AP145" s="326" t="s">
        <v>1</v>
      </c>
      <c r="AQ145" s="710">
        <v>2490</v>
      </c>
      <c r="AR145" s="349" t="s">
        <v>1</v>
      </c>
      <c r="AS145" s="349">
        <v>20</v>
      </c>
      <c r="AT145" s="350" t="s">
        <v>3304</v>
      </c>
      <c r="AU145" s="326" t="s">
        <v>1</v>
      </c>
      <c r="AV145" s="332">
        <v>1630</v>
      </c>
      <c r="AW145" s="345" t="s">
        <v>1</v>
      </c>
      <c r="AX145" s="346">
        <v>10</v>
      </c>
      <c r="AY145" s="326" t="s">
        <v>1</v>
      </c>
      <c r="AZ145" s="334">
        <v>290</v>
      </c>
      <c r="BA145" s="333" t="s">
        <v>1</v>
      </c>
      <c r="BB145" s="343">
        <v>2</v>
      </c>
      <c r="BC145" s="326" t="s">
        <v>1</v>
      </c>
      <c r="BD145" s="718">
        <v>16800</v>
      </c>
      <c r="BE145" s="326" t="s">
        <v>1</v>
      </c>
      <c r="BF145" s="347">
        <v>225</v>
      </c>
      <c r="BG145" s="326" t="s">
        <v>14</v>
      </c>
      <c r="BH145" s="332">
        <v>17630</v>
      </c>
      <c r="BI145" s="333" t="s">
        <v>3307</v>
      </c>
      <c r="BJ145" s="333">
        <v>170</v>
      </c>
      <c r="BK145" s="333" t="s">
        <v>3304</v>
      </c>
      <c r="BL145" s="343" t="s">
        <v>3308</v>
      </c>
      <c r="BN145" s="384" t="s">
        <v>3337</v>
      </c>
    </row>
    <row r="146" spans="1:66" ht="27">
      <c r="A146" s="704"/>
      <c r="B146" s="356"/>
      <c r="C146" s="330"/>
      <c r="D146" s="335" t="s">
        <v>3280</v>
      </c>
      <c r="F146" s="385">
        <v>72620</v>
      </c>
      <c r="G146" s="386"/>
      <c r="H146" s="327" t="s">
        <v>1</v>
      </c>
      <c r="I146" s="387">
        <v>700</v>
      </c>
      <c r="J146" s="388"/>
      <c r="K146" s="389" t="s">
        <v>3331</v>
      </c>
      <c r="M146" s="711"/>
      <c r="N146" s="330"/>
      <c r="O146" s="330"/>
      <c r="P146" s="335"/>
      <c r="Q146" s="326" t="s">
        <v>1</v>
      </c>
      <c r="R146" s="387">
        <v>7340</v>
      </c>
      <c r="S146" s="351">
        <v>70</v>
      </c>
      <c r="T146" s="351" t="s">
        <v>3279</v>
      </c>
      <c r="U146" s="326" t="s">
        <v>1</v>
      </c>
      <c r="V146" s="390">
        <v>51420</v>
      </c>
      <c r="W146" s="352" t="s">
        <v>1</v>
      </c>
      <c r="X146" s="352">
        <v>510</v>
      </c>
      <c r="Y146" s="353" t="s">
        <v>3304</v>
      </c>
      <c r="Z146" s="326" t="s">
        <v>1</v>
      </c>
      <c r="AA146" s="391">
        <v>44080</v>
      </c>
      <c r="AB146" s="352" t="s">
        <v>1</v>
      </c>
      <c r="AC146" s="352">
        <v>440</v>
      </c>
      <c r="AD146" s="353" t="s">
        <v>3304</v>
      </c>
      <c r="AF146" s="713"/>
      <c r="AG146" s="349"/>
      <c r="AH146" s="349"/>
      <c r="AI146" s="350"/>
      <c r="AK146" s="357"/>
      <c r="AL146" s="349"/>
      <c r="AM146" s="349"/>
      <c r="AN146" s="349"/>
      <c r="AO146" s="350"/>
      <c r="AQ146" s="711"/>
      <c r="AR146" s="330"/>
      <c r="AS146" s="330"/>
      <c r="AT146" s="335"/>
      <c r="AV146" s="357" t="s">
        <v>3118</v>
      </c>
      <c r="AW146" s="358"/>
      <c r="AX146" s="359" t="s">
        <v>3119</v>
      </c>
      <c r="AZ146" s="360" t="s">
        <v>3118</v>
      </c>
      <c r="BA146" s="349"/>
      <c r="BB146" s="350" t="s">
        <v>3119</v>
      </c>
      <c r="BD146" s="719"/>
      <c r="BF146" s="337" t="s">
        <v>3309</v>
      </c>
      <c r="BH146" s="357"/>
      <c r="BI146" s="349"/>
      <c r="BJ146" s="349"/>
      <c r="BK146" s="349"/>
      <c r="BL146" s="350"/>
      <c r="BN146" s="392">
        <v>0.75</v>
      </c>
    </row>
    <row r="147" spans="1:66" ht="54">
      <c r="A147" s="704"/>
      <c r="B147" s="342" t="s">
        <v>3282</v>
      </c>
      <c r="C147" s="333" t="s">
        <v>3277</v>
      </c>
      <c r="D147" s="343" t="s">
        <v>3278</v>
      </c>
      <c r="F147" s="377">
        <v>47890</v>
      </c>
      <c r="G147" s="378">
        <v>55230</v>
      </c>
      <c r="H147" s="327" t="s">
        <v>1</v>
      </c>
      <c r="I147" s="379">
        <v>460</v>
      </c>
      <c r="J147" s="380">
        <v>530</v>
      </c>
      <c r="K147" s="381" t="s">
        <v>3331</v>
      </c>
      <c r="L147" s="326" t="s">
        <v>1</v>
      </c>
      <c r="M147" s="710">
        <v>3000</v>
      </c>
      <c r="N147" s="333" t="s">
        <v>1</v>
      </c>
      <c r="O147" s="333">
        <v>30</v>
      </c>
      <c r="P147" s="343" t="s">
        <v>3279</v>
      </c>
      <c r="Q147" s="326" t="s">
        <v>1</v>
      </c>
      <c r="R147" s="382">
        <v>7340</v>
      </c>
      <c r="S147" s="344">
        <v>70</v>
      </c>
      <c r="T147" s="351" t="s">
        <v>3279</v>
      </c>
      <c r="V147" s="383"/>
      <c r="AA147" s="383" t="s">
        <v>0</v>
      </c>
      <c r="AE147" s="326" t="s">
        <v>1</v>
      </c>
      <c r="AF147" s="712">
        <v>2480</v>
      </c>
      <c r="AG147" s="333" t="s">
        <v>1</v>
      </c>
      <c r="AH147" s="333">
        <v>20</v>
      </c>
      <c r="AI147" s="343" t="s">
        <v>3304</v>
      </c>
      <c r="AJ147" s="326" t="s">
        <v>1</v>
      </c>
      <c r="AK147" s="329">
        <v>12590</v>
      </c>
      <c r="AL147" s="330" t="s">
        <v>3305</v>
      </c>
      <c r="AM147" s="330" t="s">
        <v>1</v>
      </c>
      <c r="AN147" s="330">
        <v>120</v>
      </c>
      <c r="AO147" s="335" t="s">
        <v>3306</v>
      </c>
      <c r="AP147" s="326" t="s">
        <v>1</v>
      </c>
      <c r="AQ147" s="710">
        <v>2000</v>
      </c>
      <c r="AR147" s="330" t="s">
        <v>1</v>
      </c>
      <c r="AS147" s="330">
        <v>20</v>
      </c>
      <c r="AT147" s="335" t="s">
        <v>3304</v>
      </c>
      <c r="AU147" s="326" t="s">
        <v>1</v>
      </c>
      <c r="AV147" s="329">
        <v>1170</v>
      </c>
      <c r="AW147" s="354" t="s">
        <v>1</v>
      </c>
      <c r="AX147" s="355">
        <v>10</v>
      </c>
      <c r="AY147" s="326" t="s">
        <v>1</v>
      </c>
      <c r="AZ147" s="331">
        <v>200</v>
      </c>
      <c r="BA147" s="330" t="s">
        <v>1</v>
      </c>
      <c r="BB147" s="335">
        <v>2</v>
      </c>
      <c r="BC147" s="326" t="s">
        <v>1</v>
      </c>
      <c r="BD147" s="718">
        <v>12280</v>
      </c>
      <c r="BE147" s="326" t="s">
        <v>1</v>
      </c>
      <c r="BF147" s="347">
        <v>225</v>
      </c>
      <c r="BG147" s="326" t="s">
        <v>14</v>
      </c>
      <c r="BH147" s="329">
        <v>12590</v>
      </c>
      <c r="BI147" s="330" t="s">
        <v>3307</v>
      </c>
      <c r="BJ147" s="330">
        <v>120</v>
      </c>
      <c r="BK147" s="330" t="s">
        <v>3304</v>
      </c>
      <c r="BL147" s="335" t="s">
        <v>3308</v>
      </c>
      <c r="BN147" s="384" t="s">
        <v>3337</v>
      </c>
    </row>
    <row r="148" spans="1:66" ht="27">
      <c r="A148" s="704"/>
      <c r="B148" s="348"/>
      <c r="C148" s="349"/>
      <c r="D148" s="350" t="s">
        <v>3280</v>
      </c>
      <c r="F148" s="385">
        <v>55230</v>
      </c>
      <c r="G148" s="386"/>
      <c r="H148" s="327" t="s">
        <v>1</v>
      </c>
      <c r="I148" s="387">
        <v>530</v>
      </c>
      <c r="J148" s="388"/>
      <c r="K148" s="389" t="s">
        <v>3331</v>
      </c>
      <c r="M148" s="711"/>
      <c r="N148" s="349"/>
      <c r="O148" s="349"/>
      <c r="P148" s="350"/>
      <c r="Q148" s="326" t="s">
        <v>1</v>
      </c>
      <c r="R148" s="387">
        <v>7340</v>
      </c>
      <c r="S148" s="351">
        <v>70</v>
      </c>
      <c r="T148" s="351" t="s">
        <v>3279</v>
      </c>
      <c r="U148" s="326" t="s">
        <v>1</v>
      </c>
      <c r="V148" s="390">
        <v>51420</v>
      </c>
      <c r="W148" s="352" t="s">
        <v>1</v>
      </c>
      <c r="X148" s="352">
        <v>510</v>
      </c>
      <c r="Y148" s="353" t="s">
        <v>3304</v>
      </c>
      <c r="Z148" s="326" t="s">
        <v>1</v>
      </c>
      <c r="AA148" s="391">
        <v>44080</v>
      </c>
      <c r="AB148" s="352" t="s">
        <v>1</v>
      </c>
      <c r="AC148" s="352">
        <v>440</v>
      </c>
      <c r="AD148" s="353" t="s">
        <v>3304</v>
      </c>
      <c r="AF148" s="713"/>
      <c r="AG148" s="349"/>
      <c r="AH148" s="349"/>
      <c r="AI148" s="350"/>
      <c r="AK148" s="329"/>
      <c r="AL148" s="330"/>
      <c r="AM148" s="330"/>
      <c r="AN148" s="330"/>
      <c r="AO148" s="335"/>
      <c r="AQ148" s="711"/>
      <c r="AR148" s="330"/>
      <c r="AS148" s="330"/>
      <c r="AT148" s="335"/>
      <c r="AV148" s="329" t="s">
        <v>3118</v>
      </c>
      <c r="AW148" s="354"/>
      <c r="AX148" s="355" t="s">
        <v>3119</v>
      </c>
      <c r="AZ148" s="331" t="s">
        <v>3118</v>
      </c>
      <c r="BA148" s="330"/>
      <c r="BB148" s="335" t="s">
        <v>3119</v>
      </c>
      <c r="BD148" s="719"/>
      <c r="BF148" s="337" t="s">
        <v>3309</v>
      </c>
      <c r="BH148" s="329"/>
      <c r="BI148" s="330"/>
      <c r="BJ148" s="330"/>
      <c r="BK148" s="330"/>
      <c r="BL148" s="335"/>
      <c r="BN148" s="392">
        <v>0.95</v>
      </c>
    </row>
    <row r="149" spans="1:66" ht="54">
      <c r="A149" s="704"/>
      <c r="B149" s="356" t="s">
        <v>3283</v>
      </c>
      <c r="C149" s="330" t="s">
        <v>3277</v>
      </c>
      <c r="D149" s="335" t="s">
        <v>3278</v>
      </c>
      <c r="F149" s="377">
        <v>48090</v>
      </c>
      <c r="G149" s="378">
        <v>55430</v>
      </c>
      <c r="H149" s="327" t="s">
        <v>1</v>
      </c>
      <c r="I149" s="379">
        <v>460</v>
      </c>
      <c r="J149" s="380">
        <v>530</v>
      </c>
      <c r="K149" s="381" t="s">
        <v>3331</v>
      </c>
      <c r="L149" s="326" t="s">
        <v>1</v>
      </c>
      <c r="M149" s="710">
        <v>2330</v>
      </c>
      <c r="N149" s="330" t="s">
        <v>1</v>
      </c>
      <c r="O149" s="330">
        <v>20</v>
      </c>
      <c r="P149" s="335" t="s">
        <v>3279</v>
      </c>
      <c r="Q149" s="326" t="s">
        <v>1</v>
      </c>
      <c r="R149" s="382">
        <v>7340</v>
      </c>
      <c r="S149" s="344">
        <v>70</v>
      </c>
      <c r="T149" s="351" t="s">
        <v>3279</v>
      </c>
      <c r="V149" s="383"/>
      <c r="AA149" s="383" t="s">
        <v>0</v>
      </c>
      <c r="AE149" s="326" t="s">
        <v>1</v>
      </c>
      <c r="AF149" s="712" t="s">
        <v>14</v>
      </c>
      <c r="AG149" s="333" t="s">
        <v>1</v>
      </c>
      <c r="AH149" s="333" t="s">
        <v>14</v>
      </c>
      <c r="AI149" s="343"/>
      <c r="AJ149" s="326" t="s">
        <v>1</v>
      </c>
      <c r="AK149" s="332">
        <v>9790</v>
      </c>
      <c r="AL149" s="333" t="s">
        <v>3305</v>
      </c>
      <c r="AM149" s="333" t="s">
        <v>1</v>
      </c>
      <c r="AN149" s="333">
        <v>90</v>
      </c>
      <c r="AO149" s="343" t="s">
        <v>3306</v>
      </c>
      <c r="AP149" s="326" t="s">
        <v>1</v>
      </c>
      <c r="AQ149" s="710">
        <v>1730</v>
      </c>
      <c r="AR149" s="333" t="s">
        <v>1</v>
      </c>
      <c r="AS149" s="333">
        <v>10</v>
      </c>
      <c r="AT149" s="343" t="s">
        <v>3304</v>
      </c>
      <c r="AU149" s="326" t="s">
        <v>1</v>
      </c>
      <c r="AV149" s="332">
        <v>910</v>
      </c>
      <c r="AW149" s="345" t="s">
        <v>1</v>
      </c>
      <c r="AX149" s="346">
        <v>9</v>
      </c>
      <c r="AY149" s="326" t="s">
        <v>1</v>
      </c>
      <c r="AZ149" s="334">
        <v>160</v>
      </c>
      <c r="BA149" s="333" t="s">
        <v>1</v>
      </c>
      <c r="BB149" s="343">
        <v>1</v>
      </c>
      <c r="BC149" s="326" t="s">
        <v>1</v>
      </c>
      <c r="BD149" s="718">
        <v>9770</v>
      </c>
      <c r="BE149" s="326" t="s">
        <v>1</v>
      </c>
      <c r="BF149" s="347">
        <v>225</v>
      </c>
      <c r="BG149" s="326" t="s">
        <v>14</v>
      </c>
      <c r="BH149" s="332">
        <v>9790</v>
      </c>
      <c r="BI149" s="333" t="s">
        <v>3307</v>
      </c>
      <c r="BJ149" s="333">
        <v>90</v>
      </c>
      <c r="BK149" s="333" t="s">
        <v>3304</v>
      </c>
      <c r="BL149" s="343" t="s">
        <v>3308</v>
      </c>
      <c r="BN149" s="384" t="s">
        <v>3337</v>
      </c>
    </row>
    <row r="150" spans="1:66" ht="27">
      <c r="A150" s="704"/>
      <c r="B150" s="356"/>
      <c r="C150" s="330"/>
      <c r="D150" s="335" t="s">
        <v>3280</v>
      </c>
      <c r="F150" s="385">
        <v>55430</v>
      </c>
      <c r="G150" s="386"/>
      <c r="H150" s="327" t="s">
        <v>1</v>
      </c>
      <c r="I150" s="387">
        <v>530</v>
      </c>
      <c r="J150" s="388"/>
      <c r="K150" s="389" t="s">
        <v>3331</v>
      </c>
      <c r="M150" s="711"/>
      <c r="N150" s="330"/>
      <c r="O150" s="330"/>
      <c r="P150" s="335"/>
      <c r="Q150" s="326" t="s">
        <v>1</v>
      </c>
      <c r="R150" s="387">
        <v>7340</v>
      </c>
      <c r="S150" s="351">
        <v>70</v>
      </c>
      <c r="T150" s="351" t="s">
        <v>3279</v>
      </c>
      <c r="U150" s="326" t="s">
        <v>1</v>
      </c>
      <c r="V150" s="390">
        <v>51420</v>
      </c>
      <c r="W150" s="352" t="s">
        <v>1</v>
      </c>
      <c r="X150" s="352">
        <v>510</v>
      </c>
      <c r="Y150" s="353" t="s">
        <v>3304</v>
      </c>
      <c r="Z150" s="326" t="s">
        <v>1</v>
      </c>
      <c r="AA150" s="391">
        <v>44080</v>
      </c>
      <c r="AB150" s="352" t="s">
        <v>1</v>
      </c>
      <c r="AC150" s="352">
        <v>440</v>
      </c>
      <c r="AD150" s="353" t="s">
        <v>3304</v>
      </c>
      <c r="AF150" s="713"/>
      <c r="AG150" s="330"/>
      <c r="AH150" s="330"/>
      <c r="AI150" s="335"/>
      <c r="AK150" s="357"/>
      <c r="AL150" s="349"/>
      <c r="AM150" s="349"/>
      <c r="AN150" s="349"/>
      <c r="AO150" s="350"/>
      <c r="AQ150" s="711"/>
      <c r="AR150" s="349"/>
      <c r="AS150" s="349"/>
      <c r="AT150" s="350"/>
      <c r="AV150" s="357" t="s">
        <v>3118</v>
      </c>
      <c r="AW150" s="358"/>
      <c r="AX150" s="359" t="s">
        <v>3119</v>
      </c>
      <c r="AZ150" s="360" t="s">
        <v>3118</v>
      </c>
      <c r="BA150" s="349"/>
      <c r="BB150" s="350" t="s">
        <v>3119</v>
      </c>
      <c r="BD150" s="719"/>
      <c r="BF150" s="337" t="s">
        <v>3309</v>
      </c>
      <c r="BH150" s="357"/>
      <c r="BI150" s="349"/>
      <c r="BJ150" s="349"/>
      <c r="BK150" s="349"/>
      <c r="BL150" s="350"/>
      <c r="BN150" s="392">
        <v>0.98</v>
      </c>
    </row>
    <row r="151" spans="1:66" ht="54">
      <c r="A151" s="704"/>
      <c r="B151" s="342" t="s">
        <v>3284</v>
      </c>
      <c r="C151" s="333" t="s">
        <v>3277</v>
      </c>
      <c r="D151" s="343" t="s">
        <v>3278</v>
      </c>
      <c r="F151" s="377">
        <v>44490</v>
      </c>
      <c r="G151" s="378">
        <v>51830</v>
      </c>
      <c r="H151" s="327" t="s">
        <v>1</v>
      </c>
      <c r="I151" s="379">
        <v>420</v>
      </c>
      <c r="J151" s="380">
        <v>500</v>
      </c>
      <c r="K151" s="381" t="s">
        <v>3331</v>
      </c>
      <c r="L151" s="326" t="s">
        <v>1</v>
      </c>
      <c r="M151" s="710">
        <v>1750</v>
      </c>
      <c r="N151" s="333" t="s">
        <v>1</v>
      </c>
      <c r="O151" s="333">
        <v>10</v>
      </c>
      <c r="P151" s="343" t="s">
        <v>3279</v>
      </c>
      <c r="Q151" s="326" t="s">
        <v>1</v>
      </c>
      <c r="R151" s="382">
        <v>7340</v>
      </c>
      <c r="S151" s="344">
        <v>70</v>
      </c>
      <c r="T151" s="351" t="s">
        <v>3279</v>
      </c>
      <c r="V151" s="383"/>
      <c r="AA151" s="383" t="s">
        <v>0</v>
      </c>
      <c r="AE151" s="326" t="s">
        <v>1</v>
      </c>
      <c r="AF151" s="712" t="s">
        <v>14</v>
      </c>
      <c r="AG151" s="330" t="s">
        <v>1</v>
      </c>
      <c r="AH151" s="330" t="s">
        <v>14</v>
      </c>
      <c r="AI151" s="335"/>
      <c r="AJ151" s="326" t="s">
        <v>1</v>
      </c>
      <c r="AK151" s="329">
        <v>7340</v>
      </c>
      <c r="AL151" s="330" t="s">
        <v>3305</v>
      </c>
      <c r="AM151" s="330" t="s">
        <v>1</v>
      </c>
      <c r="AN151" s="330">
        <v>70</v>
      </c>
      <c r="AO151" s="335" t="s">
        <v>3306</v>
      </c>
      <c r="AP151" s="326" t="s">
        <v>1</v>
      </c>
      <c r="AQ151" s="710">
        <v>1300</v>
      </c>
      <c r="AR151" s="330" t="s">
        <v>1</v>
      </c>
      <c r="AS151" s="330">
        <v>10</v>
      </c>
      <c r="AT151" s="335" t="s">
        <v>3304</v>
      </c>
      <c r="AU151" s="326" t="s">
        <v>1</v>
      </c>
      <c r="AV151" s="329">
        <v>680</v>
      </c>
      <c r="AW151" s="354" t="s">
        <v>1</v>
      </c>
      <c r="AX151" s="355">
        <v>6</v>
      </c>
      <c r="AY151" s="326" t="s">
        <v>1</v>
      </c>
      <c r="AZ151" s="331">
        <v>120</v>
      </c>
      <c r="BA151" s="330" t="s">
        <v>1</v>
      </c>
      <c r="BB151" s="335">
        <v>1</v>
      </c>
      <c r="BC151" s="326" t="s">
        <v>1</v>
      </c>
      <c r="BD151" s="718">
        <v>7500</v>
      </c>
      <c r="BE151" s="326" t="s">
        <v>1</v>
      </c>
      <c r="BF151" s="347">
        <v>225</v>
      </c>
      <c r="BG151" s="326" t="s">
        <v>14</v>
      </c>
      <c r="BH151" s="329">
        <v>7340</v>
      </c>
      <c r="BI151" s="330" t="s">
        <v>3307</v>
      </c>
      <c r="BJ151" s="330">
        <v>70</v>
      </c>
      <c r="BK151" s="330" t="s">
        <v>3304</v>
      </c>
      <c r="BL151" s="335" t="s">
        <v>3308</v>
      </c>
      <c r="BN151" s="384" t="s">
        <v>3337</v>
      </c>
    </row>
    <row r="152" spans="1:66" ht="27">
      <c r="A152" s="704"/>
      <c r="B152" s="348"/>
      <c r="C152" s="349"/>
      <c r="D152" s="350" t="s">
        <v>3280</v>
      </c>
      <c r="F152" s="385">
        <v>51830</v>
      </c>
      <c r="G152" s="386"/>
      <c r="H152" s="327" t="s">
        <v>1</v>
      </c>
      <c r="I152" s="387">
        <v>500</v>
      </c>
      <c r="J152" s="388"/>
      <c r="K152" s="389" t="s">
        <v>3331</v>
      </c>
      <c r="M152" s="711"/>
      <c r="N152" s="349"/>
      <c r="O152" s="349"/>
      <c r="P152" s="350"/>
      <c r="Q152" s="326" t="s">
        <v>1</v>
      </c>
      <c r="R152" s="387">
        <v>7340</v>
      </c>
      <c r="S152" s="351">
        <v>70</v>
      </c>
      <c r="T152" s="351" t="s">
        <v>3279</v>
      </c>
      <c r="U152" s="326" t="s">
        <v>1</v>
      </c>
      <c r="V152" s="390">
        <v>51420</v>
      </c>
      <c r="W152" s="352" t="s">
        <v>1</v>
      </c>
      <c r="X152" s="352">
        <v>510</v>
      </c>
      <c r="Y152" s="353" t="s">
        <v>3304</v>
      </c>
      <c r="Z152" s="326" t="s">
        <v>1</v>
      </c>
      <c r="AA152" s="391">
        <v>44080</v>
      </c>
      <c r="AB152" s="352" t="s">
        <v>1</v>
      </c>
      <c r="AC152" s="352">
        <v>440</v>
      </c>
      <c r="AD152" s="353" t="s">
        <v>3304</v>
      </c>
      <c r="AF152" s="713"/>
      <c r="AG152" s="330"/>
      <c r="AH152" s="330"/>
      <c r="AI152" s="335"/>
      <c r="AK152" s="329"/>
      <c r="AL152" s="330"/>
      <c r="AM152" s="330"/>
      <c r="AN152" s="330"/>
      <c r="AO152" s="335"/>
      <c r="AQ152" s="711"/>
      <c r="AR152" s="330"/>
      <c r="AS152" s="330"/>
      <c r="AT152" s="335"/>
      <c r="AV152" s="329" t="s">
        <v>3118</v>
      </c>
      <c r="AW152" s="354"/>
      <c r="AX152" s="355" t="s">
        <v>3119</v>
      </c>
      <c r="AZ152" s="331" t="s">
        <v>3118</v>
      </c>
      <c r="BA152" s="330"/>
      <c r="BB152" s="335" t="s">
        <v>3119</v>
      </c>
      <c r="BD152" s="719"/>
      <c r="BF152" s="337" t="s">
        <v>3309</v>
      </c>
      <c r="BH152" s="329"/>
      <c r="BI152" s="330"/>
      <c r="BJ152" s="330"/>
      <c r="BK152" s="330"/>
      <c r="BL152" s="335"/>
      <c r="BN152" s="392">
        <v>0.88</v>
      </c>
    </row>
    <row r="153" spans="1:66" ht="54">
      <c r="A153" s="704"/>
      <c r="B153" s="356" t="s">
        <v>3285</v>
      </c>
      <c r="C153" s="330" t="s">
        <v>3277</v>
      </c>
      <c r="D153" s="335" t="s">
        <v>3278</v>
      </c>
      <c r="F153" s="377">
        <v>39450</v>
      </c>
      <c r="G153" s="378">
        <v>46790</v>
      </c>
      <c r="H153" s="327" t="s">
        <v>1</v>
      </c>
      <c r="I153" s="379">
        <v>370</v>
      </c>
      <c r="J153" s="380">
        <v>440</v>
      </c>
      <c r="K153" s="381" t="s">
        <v>3331</v>
      </c>
      <c r="L153" s="326" t="s">
        <v>1</v>
      </c>
      <c r="M153" s="710">
        <v>1400</v>
      </c>
      <c r="N153" s="330" t="s">
        <v>1</v>
      </c>
      <c r="O153" s="330">
        <v>10</v>
      </c>
      <c r="P153" s="335" t="s">
        <v>3279</v>
      </c>
      <c r="Q153" s="326" t="s">
        <v>1</v>
      </c>
      <c r="R153" s="382">
        <v>7340</v>
      </c>
      <c r="S153" s="344">
        <v>70</v>
      </c>
      <c r="T153" s="351" t="s">
        <v>3279</v>
      </c>
      <c r="V153" s="383"/>
      <c r="AA153" s="383" t="s">
        <v>0</v>
      </c>
      <c r="AE153" s="326" t="s">
        <v>1</v>
      </c>
      <c r="AF153" s="712" t="s">
        <v>14</v>
      </c>
      <c r="AG153" s="330" t="s">
        <v>1</v>
      </c>
      <c r="AH153" s="330" t="s">
        <v>14</v>
      </c>
      <c r="AI153" s="335"/>
      <c r="AJ153" s="326" t="s">
        <v>1</v>
      </c>
      <c r="AK153" s="332">
        <v>5870</v>
      </c>
      <c r="AL153" s="333" t="s">
        <v>3305</v>
      </c>
      <c r="AM153" s="333" t="s">
        <v>1</v>
      </c>
      <c r="AN153" s="333">
        <v>50</v>
      </c>
      <c r="AO153" s="343" t="s">
        <v>3306</v>
      </c>
      <c r="AP153" s="326" t="s">
        <v>1</v>
      </c>
      <c r="AQ153" s="710">
        <v>1040</v>
      </c>
      <c r="AR153" s="333" t="s">
        <v>1</v>
      </c>
      <c r="AS153" s="333">
        <v>10</v>
      </c>
      <c r="AT153" s="343" t="s">
        <v>3304</v>
      </c>
      <c r="AU153" s="326" t="s">
        <v>1</v>
      </c>
      <c r="AV153" s="332">
        <v>570</v>
      </c>
      <c r="AW153" s="345" t="s">
        <v>1</v>
      </c>
      <c r="AX153" s="346">
        <v>5</v>
      </c>
      <c r="AY153" s="326" t="s">
        <v>1</v>
      </c>
      <c r="AZ153" s="334">
        <v>100</v>
      </c>
      <c r="BA153" s="333" t="s">
        <v>1</v>
      </c>
      <c r="BB153" s="343">
        <v>1</v>
      </c>
      <c r="BC153" s="326" t="s">
        <v>1</v>
      </c>
      <c r="BD153" s="718">
        <v>6130</v>
      </c>
      <c r="BE153" s="326" t="s">
        <v>1</v>
      </c>
      <c r="BF153" s="347">
        <v>225</v>
      </c>
      <c r="BG153" s="326" t="s">
        <v>14</v>
      </c>
      <c r="BH153" s="332">
        <v>5870</v>
      </c>
      <c r="BI153" s="333" t="s">
        <v>3307</v>
      </c>
      <c r="BJ153" s="333">
        <v>50</v>
      </c>
      <c r="BK153" s="333" t="s">
        <v>3304</v>
      </c>
      <c r="BL153" s="343" t="s">
        <v>3308</v>
      </c>
      <c r="BN153" s="384" t="s">
        <v>3337</v>
      </c>
    </row>
    <row r="154" spans="1:66" ht="27">
      <c r="A154" s="704"/>
      <c r="B154" s="356"/>
      <c r="C154" s="330"/>
      <c r="D154" s="335" t="s">
        <v>3280</v>
      </c>
      <c r="F154" s="385">
        <v>46790</v>
      </c>
      <c r="G154" s="386"/>
      <c r="H154" s="327" t="s">
        <v>1</v>
      </c>
      <c r="I154" s="387">
        <v>440</v>
      </c>
      <c r="J154" s="388"/>
      <c r="K154" s="389" t="s">
        <v>3331</v>
      </c>
      <c r="M154" s="711"/>
      <c r="N154" s="330"/>
      <c r="O154" s="330"/>
      <c r="P154" s="335"/>
      <c r="Q154" s="326" t="s">
        <v>1</v>
      </c>
      <c r="R154" s="387">
        <v>7340</v>
      </c>
      <c r="S154" s="351">
        <v>70</v>
      </c>
      <c r="T154" s="351" t="s">
        <v>3279</v>
      </c>
      <c r="U154" s="326" t="s">
        <v>1</v>
      </c>
      <c r="V154" s="390">
        <v>51420</v>
      </c>
      <c r="W154" s="352" t="s">
        <v>1</v>
      </c>
      <c r="X154" s="352">
        <v>510</v>
      </c>
      <c r="Y154" s="353" t="s">
        <v>3304</v>
      </c>
      <c r="Z154" s="326" t="s">
        <v>1</v>
      </c>
      <c r="AA154" s="391">
        <v>44080</v>
      </c>
      <c r="AB154" s="352" t="s">
        <v>1</v>
      </c>
      <c r="AC154" s="352">
        <v>440</v>
      </c>
      <c r="AD154" s="353" t="s">
        <v>3304</v>
      </c>
      <c r="AF154" s="713"/>
      <c r="AG154" s="330"/>
      <c r="AH154" s="330"/>
      <c r="AI154" s="335"/>
      <c r="AK154" s="357"/>
      <c r="AL154" s="349"/>
      <c r="AM154" s="349"/>
      <c r="AN154" s="349"/>
      <c r="AO154" s="350"/>
      <c r="AQ154" s="711"/>
      <c r="AR154" s="349"/>
      <c r="AS154" s="349"/>
      <c r="AT154" s="350"/>
      <c r="AV154" s="357" t="s">
        <v>3118</v>
      </c>
      <c r="AW154" s="358"/>
      <c r="AX154" s="359" t="s">
        <v>3119</v>
      </c>
      <c r="AZ154" s="360" t="s">
        <v>3118</v>
      </c>
      <c r="BA154" s="349"/>
      <c r="BB154" s="350" t="s">
        <v>3119</v>
      </c>
      <c r="BD154" s="719"/>
      <c r="BF154" s="337" t="s">
        <v>3309</v>
      </c>
      <c r="BH154" s="357"/>
      <c r="BI154" s="349"/>
      <c r="BJ154" s="349"/>
      <c r="BK154" s="349"/>
      <c r="BL154" s="350"/>
      <c r="BN154" s="392">
        <v>0.91</v>
      </c>
    </row>
    <row r="155" spans="1:66" ht="54">
      <c r="A155" s="704"/>
      <c r="B155" s="342" t="s">
        <v>3286</v>
      </c>
      <c r="C155" s="333" t="s">
        <v>3277</v>
      </c>
      <c r="D155" s="343" t="s">
        <v>3278</v>
      </c>
      <c r="F155" s="377">
        <v>36050</v>
      </c>
      <c r="G155" s="378">
        <v>43390</v>
      </c>
      <c r="H155" s="327" t="s">
        <v>1</v>
      </c>
      <c r="I155" s="379">
        <v>340</v>
      </c>
      <c r="J155" s="380">
        <v>410</v>
      </c>
      <c r="K155" s="381" t="s">
        <v>3331</v>
      </c>
      <c r="L155" s="326" t="s">
        <v>1</v>
      </c>
      <c r="M155" s="710">
        <v>1160</v>
      </c>
      <c r="N155" s="333" t="s">
        <v>1</v>
      </c>
      <c r="O155" s="333">
        <v>10</v>
      </c>
      <c r="P155" s="343" t="s">
        <v>3279</v>
      </c>
      <c r="Q155" s="326" t="s">
        <v>1</v>
      </c>
      <c r="R155" s="382">
        <v>7340</v>
      </c>
      <c r="S155" s="344">
        <v>70</v>
      </c>
      <c r="T155" s="351" t="s">
        <v>3279</v>
      </c>
      <c r="V155" s="383"/>
      <c r="AA155" s="383" t="s">
        <v>0</v>
      </c>
      <c r="AE155" s="326" t="s">
        <v>1</v>
      </c>
      <c r="AF155" s="712" t="s">
        <v>14</v>
      </c>
      <c r="AG155" s="330" t="s">
        <v>1</v>
      </c>
      <c r="AH155" s="330" t="s">
        <v>14</v>
      </c>
      <c r="AI155" s="335"/>
      <c r="AJ155" s="326" t="s">
        <v>1</v>
      </c>
      <c r="AK155" s="329">
        <v>4890</v>
      </c>
      <c r="AL155" s="330" t="s">
        <v>3305</v>
      </c>
      <c r="AM155" s="330" t="s">
        <v>1</v>
      </c>
      <c r="AN155" s="330">
        <v>40</v>
      </c>
      <c r="AO155" s="335" t="s">
        <v>3306</v>
      </c>
      <c r="AP155" s="326" t="s">
        <v>1</v>
      </c>
      <c r="AQ155" s="710">
        <v>860</v>
      </c>
      <c r="AR155" s="330" t="s">
        <v>1</v>
      </c>
      <c r="AS155" s="330">
        <v>8</v>
      </c>
      <c r="AT155" s="335" t="s">
        <v>3304</v>
      </c>
      <c r="AU155" s="326" t="s">
        <v>1</v>
      </c>
      <c r="AV155" s="329">
        <v>500</v>
      </c>
      <c r="AW155" s="354" t="s">
        <v>1</v>
      </c>
      <c r="AX155" s="355">
        <v>5</v>
      </c>
      <c r="AY155" s="326" t="s">
        <v>1</v>
      </c>
      <c r="AZ155" s="331">
        <v>80</v>
      </c>
      <c r="BA155" s="330" t="s">
        <v>1</v>
      </c>
      <c r="BB155" s="335">
        <v>1</v>
      </c>
      <c r="BC155" s="326" t="s">
        <v>1</v>
      </c>
      <c r="BD155" s="718">
        <v>5220</v>
      </c>
      <c r="BE155" s="326" t="s">
        <v>1</v>
      </c>
      <c r="BF155" s="347">
        <v>225</v>
      </c>
      <c r="BG155" s="326" t="s">
        <v>14</v>
      </c>
      <c r="BH155" s="329">
        <v>4890</v>
      </c>
      <c r="BI155" s="330" t="s">
        <v>3307</v>
      </c>
      <c r="BJ155" s="330">
        <v>40</v>
      </c>
      <c r="BK155" s="330" t="s">
        <v>3304</v>
      </c>
      <c r="BL155" s="335" t="s">
        <v>3308</v>
      </c>
      <c r="BN155" s="384" t="s">
        <v>3337</v>
      </c>
    </row>
    <row r="156" spans="1:66" ht="27">
      <c r="A156" s="704"/>
      <c r="B156" s="348"/>
      <c r="C156" s="349"/>
      <c r="D156" s="350" t="s">
        <v>3280</v>
      </c>
      <c r="F156" s="385">
        <v>43390</v>
      </c>
      <c r="G156" s="386"/>
      <c r="H156" s="327" t="s">
        <v>1</v>
      </c>
      <c r="I156" s="387">
        <v>410</v>
      </c>
      <c r="J156" s="388"/>
      <c r="K156" s="389" t="s">
        <v>3331</v>
      </c>
      <c r="M156" s="711"/>
      <c r="N156" s="349"/>
      <c r="O156" s="349"/>
      <c r="P156" s="350"/>
      <c r="Q156" s="326" t="s">
        <v>1</v>
      </c>
      <c r="R156" s="387">
        <v>7340</v>
      </c>
      <c r="S156" s="351">
        <v>70</v>
      </c>
      <c r="T156" s="351" t="s">
        <v>3279</v>
      </c>
      <c r="U156" s="326" t="s">
        <v>1</v>
      </c>
      <c r="V156" s="390">
        <v>51420</v>
      </c>
      <c r="W156" s="352" t="s">
        <v>1</v>
      </c>
      <c r="X156" s="352">
        <v>510</v>
      </c>
      <c r="Y156" s="353" t="s">
        <v>3304</v>
      </c>
      <c r="Z156" s="326" t="s">
        <v>1</v>
      </c>
      <c r="AA156" s="391">
        <v>44080</v>
      </c>
      <c r="AB156" s="352" t="s">
        <v>1</v>
      </c>
      <c r="AC156" s="352">
        <v>440</v>
      </c>
      <c r="AD156" s="353" t="s">
        <v>3304</v>
      </c>
      <c r="AF156" s="713"/>
      <c r="AG156" s="330"/>
      <c r="AH156" s="330"/>
      <c r="AI156" s="335"/>
      <c r="AK156" s="329"/>
      <c r="AL156" s="330"/>
      <c r="AM156" s="330"/>
      <c r="AN156" s="330"/>
      <c r="AO156" s="335"/>
      <c r="AQ156" s="711"/>
      <c r="AR156" s="330"/>
      <c r="AS156" s="330"/>
      <c r="AT156" s="335"/>
      <c r="AV156" s="329" t="s">
        <v>3118</v>
      </c>
      <c r="AW156" s="354"/>
      <c r="AX156" s="355" t="s">
        <v>3119</v>
      </c>
      <c r="AZ156" s="331" t="s">
        <v>3118</v>
      </c>
      <c r="BA156" s="330"/>
      <c r="BB156" s="335" t="s">
        <v>3119</v>
      </c>
      <c r="BD156" s="719"/>
      <c r="BF156" s="337" t="s">
        <v>3309</v>
      </c>
      <c r="BH156" s="329"/>
      <c r="BI156" s="330"/>
      <c r="BJ156" s="330"/>
      <c r="BK156" s="330"/>
      <c r="BL156" s="335"/>
      <c r="BN156" s="392">
        <v>0.88</v>
      </c>
    </row>
    <row r="157" spans="1:66" ht="54">
      <c r="A157" s="704"/>
      <c r="B157" s="356" t="s">
        <v>3287</v>
      </c>
      <c r="C157" s="330" t="s">
        <v>3277</v>
      </c>
      <c r="D157" s="335" t="s">
        <v>3278</v>
      </c>
      <c r="F157" s="377">
        <v>33620</v>
      </c>
      <c r="G157" s="378">
        <v>40960</v>
      </c>
      <c r="H157" s="327" t="s">
        <v>1</v>
      </c>
      <c r="I157" s="379">
        <v>310</v>
      </c>
      <c r="J157" s="380">
        <v>390</v>
      </c>
      <c r="K157" s="381" t="s">
        <v>3331</v>
      </c>
      <c r="L157" s="326" t="s">
        <v>1</v>
      </c>
      <c r="M157" s="710">
        <v>1000</v>
      </c>
      <c r="N157" s="330" t="s">
        <v>1</v>
      </c>
      <c r="O157" s="330">
        <v>10</v>
      </c>
      <c r="P157" s="335" t="s">
        <v>3279</v>
      </c>
      <c r="Q157" s="326" t="s">
        <v>1</v>
      </c>
      <c r="R157" s="382">
        <v>7340</v>
      </c>
      <c r="S157" s="344">
        <v>70</v>
      </c>
      <c r="T157" s="351" t="s">
        <v>3279</v>
      </c>
      <c r="V157" s="383"/>
      <c r="AA157" s="383" t="s">
        <v>0</v>
      </c>
      <c r="AE157" s="326" t="s">
        <v>1</v>
      </c>
      <c r="AF157" s="712" t="s">
        <v>14</v>
      </c>
      <c r="AG157" s="330" t="s">
        <v>1</v>
      </c>
      <c r="AH157" s="330" t="s">
        <v>14</v>
      </c>
      <c r="AI157" s="335"/>
      <c r="AJ157" s="326" t="s">
        <v>1</v>
      </c>
      <c r="AK157" s="332">
        <v>4190</v>
      </c>
      <c r="AL157" s="333" t="s">
        <v>3305</v>
      </c>
      <c r="AM157" s="333" t="s">
        <v>1</v>
      </c>
      <c r="AN157" s="333">
        <v>40</v>
      </c>
      <c r="AO157" s="343" t="s">
        <v>3306</v>
      </c>
      <c r="AP157" s="326" t="s">
        <v>1</v>
      </c>
      <c r="AQ157" s="710">
        <v>740</v>
      </c>
      <c r="AR157" s="333" t="s">
        <v>1</v>
      </c>
      <c r="AS157" s="333">
        <v>7</v>
      </c>
      <c r="AT157" s="343" t="s">
        <v>3304</v>
      </c>
      <c r="AU157" s="326" t="s">
        <v>1</v>
      </c>
      <c r="AV157" s="332">
        <v>440</v>
      </c>
      <c r="AW157" s="345" t="s">
        <v>1</v>
      </c>
      <c r="AX157" s="346">
        <v>4</v>
      </c>
      <c r="AY157" s="326" t="s">
        <v>1</v>
      </c>
      <c r="AZ157" s="334">
        <v>80</v>
      </c>
      <c r="BA157" s="333" t="s">
        <v>1</v>
      </c>
      <c r="BB157" s="343">
        <v>1</v>
      </c>
      <c r="BC157" s="326" t="s">
        <v>1</v>
      </c>
      <c r="BD157" s="718">
        <v>4660</v>
      </c>
      <c r="BE157" s="326" t="s">
        <v>1</v>
      </c>
      <c r="BF157" s="347">
        <v>225</v>
      </c>
      <c r="BG157" s="326" t="s">
        <v>14</v>
      </c>
      <c r="BH157" s="332">
        <v>4190</v>
      </c>
      <c r="BI157" s="333" t="s">
        <v>3307</v>
      </c>
      <c r="BJ157" s="333">
        <v>40</v>
      </c>
      <c r="BK157" s="333" t="s">
        <v>3304</v>
      </c>
      <c r="BL157" s="343" t="s">
        <v>3308</v>
      </c>
      <c r="BN157" s="384" t="s">
        <v>3337</v>
      </c>
    </row>
    <row r="158" spans="1:66" ht="27">
      <c r="A158" s="704"/>
      <c r="B158" s="356"/>
      <c r="C158" s="330"/>
      <c r="D158" s="335" t="s">
        <v>3280</v>
      </c>
      <c r="F158" s="385">
        <v>40960</v>
      </c>
      <c r="G158" s="386"/>
      <c r="H158" s="327" t="s">
        <v>1</v>
      </c>
      <c r="I158" s="387">
        <v>390</v>
      </c>
      <c r="J158" s="388"/>
      <c r="K158" s="389" t="s">
        <v>3331</v>
      </c>
      <c r="M158" s="711"/>
      <c r="N158" s="330"/>
      <c r="O158" s="330"/>
      <c r="P158" s="335"/>
      <c r="Q158" s="326" t="s">
        <v>1</v>
      </c>
      <c r="R158" s="387">
        <v>7340</v>
      </c>
      <c r="S158" s="351">
        <v>70</v>
      </c>
      <c r="T158" s="351" t="s">
        <v>3279</v>
      </c>
      <c r="U158" s="326" t="s">
        <v>1</v>
      </c>
      <c r="V158" s="390">
        <v>51420</v>
      </c>
      <c r="W158" s="352" t="s">
        <v>1</v>
      </c>
      <c r="X158" s="352">
        <v>510</v>
      </c>
      <c r="Y158" s="353" t="s">
        <v>3304</v>
      </c>
      <c r="Z158" s="326" t="s">
        <v>1</v>
      </c>
      <c r="AA158" s="391">
        <v>44080</v>
      </c>
      <c r="AB158" s="352" t="s">
        <v>1</v>
      </c>
      <c r="AC158" s="352">
        <v>440</v>
      </c>
      <c r="AD158" s="353" t="s">
        <v>3304</v>
      </c>
      <c r="AF158" s="713"/>
      <c r="AG158" s="330"/>
      <c r="AH158" s="330"/>
      <c r="AI158" s="335"/>
      <c r="AK158" s="357"/>
      <c r="AL158" s="349"/>
      <c r="AM158" s="349"/>
      <c r="AN158" s="349"/>
      <c r="AO158" s="350"/>
      <c r="AQ158" s="711"/>
      <c r="AR158" s="349"/>
      <c r="AS158" s="349"/>
      <c r="AT158" s="350"/>
      <c r="AV158" s="357" t="s">
        <v>3118</v>
      </c>
      <c r="AW158" s="358"/>
      <c r="AX158" s="359" t="s">
        <v>3119</v>
      </c>
      <c r="AZ158" s="360" t="s">
        <v>3118</v>
      </c>
      <c r="BA158" s="349"/>
      <c r="BB158" s="350" t="s">
        <v>3119</v>
      </c>
      <c r="BD158" s="719"/>
      <c r="BF158" s="337" t="s">
        <v>3309</v>
      </c>
      <c r="BH158" s="357"/>
      <c r="BI158" s="349"/>
      <c r="BJ158" s="349"/>
      <c r="BK158" s="349"/>
      <c r="BL158" s="350"/>
      <c r="BN158" s="392">
        <v>0.9</v>
      </c>
    </row>
    <row r="159" spans="1:66" ht="54">
      <c r="A159" s="704"/>
      <c r="B159" s="342" t="s">
        <v>3288</v>
      </c>
      <c r="C159" s="333" t="s">
        <v>3277</v>
      </c>
      <c r="D159" s="343" t="s">
        <v>3278</v>
      </c>
      <c r="F159" s="377">
        <v>31830</v>
      </c>
      <c r="G159" s="378">
        <v>39170</v>
      </c>
      <c r="H159" s="327" t="s">
        <v>1</v>
      </c>
      <c r="I159" s="379">
        <v>300</v>
      </c>
      <c r="J159" s="380">
        <v>370</v>
      </c>
      <c r="K159" s="381" t="s">
        <v>3331</v>
      </c>
      <c r="L159" s="326" t="s">
        <v>1</v>
      </c>
      <c r="M159" s="710">
        <v>870</v>
      </c>
      <c r="N159" s="333" t="s">
        <v>1</v>
      </c>
      <c r="O159" s="333">
        <v>8</v>
      </c>
      <c r="P159" s="343" t="s">
        <v>3279</v>
      </c>
      <c r="Q159" s="326" t="s">
        <v>1</v>
      </c>
      <c r="R159" s="382">
        <v>7340</v>
      </c>
      <c r="S159" s="344">
        <v>70</v>
      </c>
      <c r="T159" s="351" t="s">
        <v>3279</v>
      </c>
      <c r="V159" s="383"/>
      <c r="AA159" s="383" t="s">
        <v>0</v>
      </c>
      <c r="AE159" s="326" t="s">
        <v>1</v>
      </c>
      <c r="AF159" s="712" t="s">
        <v>14</v>
      </c>
      <c r="AG159" s="330" t="s">
        <v>1</v>
      </c>
      <c r="AH159" s="330" t="s">
        <v>14</v>
      </c>
      <c r="AI159" s="335"/>
      <c r="AJ159" s="326" t="s">
        <v>1</v>
      </c>
      <c r="AK159" s="329">
        <v>3670</v>
      </c>
      <c r="AL159" s="330" t="s">
        <v>3305</v>
      </c>
      <c r="AM159" s="330" t="s">
        <v>1</v>
      </c>
      <c r="AN159" s="330">
        <v>30</v>
      </c>
      <c r="AO159" s="335" t="s">
        <v>3306</v>
      </c>
      <c r="AP159" s="326" t="s">
        <v>1</v>
      </c>
      <c r="AQ159" s="710">
        <v>650</v>
      </c>
      <c r="AR159" s="330" t="s">
        <v>1</v>
      </c>
      <c r="AS159" s="330">
        <v>6</v>
      </c>
      <c r="AT159" s="335" t="s">
        <v>3304</v>
      </c>
      <c r="AU159" s="326" t="s">
        <v>1</v>
      </c>
      <c r="AV159" s="329">
        <v>410</v>
      </c>
      <c r="AW159" s="354" t="s">
        <v>1</v>
      </c>
      <c r="AX159" s="355">
        <v>4</v>
      </c>
      <c r="AY159" s="326" t="s">
        <v>1</v>
      </c>
      <c r="AZ159" s="331">
        <v>70</v>
      </c>
      <c r="BA159" s="330" t="s">
        <v>1</v>
      </c>
      <c r="BB159" s="335">
        <v>1</v>
      </c>
      <c r="BC159" s="326" t="s">
        <v>1</v>
      </c>
      <c r="BD159" s="718">
        <v>4250</v>
      </c>
      <c r="BE159" s="326" t="s">
        <v>1</v>
      </c>
      <c r="BF159" s="347">
        <v>225</v>
      </c>
      <c r="BG159" s="326" t="s">
        <v>14</v>
      </c>
      <c r="BH159" s="329">
        <v>3670</v>
      </c>
      <c r="BI159" s="330" t="s">
        <v>3307</v>
      </c>
      <c r="BJ159" s="330">
        <v>30</v>
      </c>
      <c r="BK159" s="330" t="s">
        <v>3304</v>
      </c>
      <c r="BL159" s="335" t="s">
        <v>3308</v>
      </c>
      <c r="BN159" s="384" t="s">
        <v>3337</v>
      </c>
    </row>
    <row r="160" spans="1:66" ht="27">
      <c r="A160" s="704"/>
      <c r="B160" s="348"/>
      <c r="C160" s="349"/>
      <c r="D160" s="350" t="s">
        <v>3280</v>
      </c>
      <c r="F160" s="385">
        <v>39170</v>
      </c>
      <c r="G160" s="386"/>
      <c r="H160" s="327" t="s">
        <v>1</v>
      </c>
      <c r="I160" s="387">
        <v>370</v>
      </c>
      <c r="J160" s="388"/>
      <c r="K160" s="389" t="s">
        <v>3331</v>
      </c>
      <c r="M160" s="711"/>
      <c r="N160" s="349"/>
      <c r="O160" s="349"/>
      <c r="P160" s="350"/>
      <c r="Q160" s="326" t="s">
        <v>1</v>
      </c>
      <c r="R160" s="387">
        <v>7340</v>
      </c>
      <c r="S160" s="351">
        <v>70</v>
      </c>
      <c r="T160" s="351" t="s">
        <v>3279</v>
      </c>
      <c r="U160" s="326" t="s">
        <v>1</v>
      </c>
      <c r="V160" s="390">
        <v>51420</v>
      </c>
      <c r="W160" s="352" t="s">
        <v>1</v>
      </c>
      <c r="X160" s="352">
        <v>510</v>
      </c>
      <c r="Y160" s="353" t="s">
        <v>3304</v>
      </c>
      <c r="Z160" s="326" t="s">
        <v>1</v>
      </c>
      <c r="AA160" s="391">
        <v>44080</v>
      </c>
      <c r="AB160" s="352" t="s">
        <v>1</v>
      </c>
      <c r="AC160" s="352">
        <v>440</v>
      </c>
      <c r="AD160" s="353" t="s">
        <v>3304</v>
      </c>
      <c r="AF160" s="713"/>
      <c r="AG160" s="349"/>
      <c r="AH160" s="349"/>
      <c r="AI160" s="350"/>
      <c r="AK160" s="329"/>
      <c r="AL160" s="330"/>
      <c r="AM160" s="330"/>
      <c r="AN160" s="330"/>
      <c r="AO160" s="335"/>
      <c r="AQ160" s="711"/>
      <c r="AR160" s="330"/>
      <c r="AS160" s="330"/>
      <c r="AT160" s="335"/>
      <c r="AV160" s="329" t="s">
        <v>3118</v>
      </c>
      <c r="AW160" s="354"/>
      <c r="AX160" s="355" t="s">
        <v>3119</v>
      </c>
      <c r="AZ160" s="331" t="s">
        <v>3118</v>
      </c>
      <c r="BA160" s="330"/>
      <c r="BB160" s="335" t="s">
        <v>3119</v>
      </c>
      <c r="BD160" s="719"/>
      <c r="BF160" s="337" t="s">
        <v>3309</v>
      </c>
      <c r="BH160" s="329"/>
      <c r="BI160" s="330"/>
      <c r="BJ160" s="330"/>
      <c r="BK160" s="330"/>
      <c r="BL160" s="335"/>
      <c r="BN160" s="392">
        <v>0.91</v>
      </c>
    </row>
    <row r="161" spans="1:66" ht="54">
      <c r="A161" s="704"/>
      <c r="B161" s="356" t="s">
        <v>3289</v>
      </c>
      <c r="C161" s="330" t="s">
        <v>3277</v>
      </c>
      <c r="D161" s="335" t="s">
        <v>3278</v>
      </c>
      <c r="F161" s="377">
        <v>30410</v>
      </c>
      <c r="G161" s="378">
        <v>37750</v>
      </c>
      <c r="H161" s="327" t="s">
        <v>1</v>
      </c>
      <c r="I161" s="379">
        <v>280</v>
      </c>
      <c r="J161" s="380">
        <v>350</v>
      </c>
      <c r="K161" s="381" t="s">
        <v>3331</v>
      </c>
      <c r="L161" s="326" t="s">
        <v>1</v>
      </c>
      <c r="M161" s="710">
        <v>770</v>
      </c>
      <c r="N161" s="330" t="s">
        <v>1</v>
      </c>
      <c r="O161" s="330">
        <v>7</v>
      </c>
      <c r="P161" s="335" t="s">
        <v>3279</v>
      </c>
      <c r="Q161" s="326" t="s">
        <v>1</v>
      </c>
      <c r="R161" s="382">
        <v>7340</v>
      </c>
      <c r="S161" s="344">
        <v>70</v>
      </c>
      <c r="T161" s="351" t="s">
        <v>3279</v>
      </c>
      <c r="V161" s="383"/>
      <c r="AA161" s="383" t="s">
        <v>0</v>
      </c>
      <c r="AE161" s="326" t="s">
        <v>1</v>
      </c>
      <c r="AF161" s="712">
        <v>640</v>
      </c>
      <c r="AG161" s="330" t="s">
        <v>1</v>
      </c>
      <c r="AH161" s="330">
        <v>6</v>
      </c>
      <c r="AI161" s="335" t="s">
        <v>3304</v>
      </c>
      <c r="AJ161" s="326" t="s">
        <v>1</v>
      </c>
      <c r="AK161" s="332">
        <v>3260</v>
      </c>
      <c r="AL161" s="333" t="s">
        <v>3305</v>
      </c>
      <c r="AM161" s="333" t="s">
        <v>1</v>
      </c>
      <c r="AN161" s="333">
        <v>30</v>
      </c>
      <c r="AO161" s="343" t="s">
        <v>3306</v>
      </c>
      <c r="AP161" s="326" t="s">
        <v>1</v>
      </c>
      <c r="AQ161" s="710">
        <v>570</v>
      </c>
      <c r="AR161" s="333" t="s">
        <v>1</v>
      </c>
      <c r="AS161" s="333">
        <v>5</v>
      </c>
      <c r="AT161" s="343" t="s">
        <v>3304</v>
      </c>
      <c r="AU161" s="326" t="s">
        <v>1</v>
      </c>
      <c r="AV161" s="332">
        <v>370</v>
      </c>
      <c r="AW161" s="345" t="s">
        <v>1</v>
      </c>
      <c r="AX161" s="346">
        <v>3</v>
      </c>
      <c r="AY161" s="326" t="s">
        <v>1</v>
      </c>
      <c r="AZ161" s="334">
        <v>60</v>
      </c>
      <c r="BA161" s="333" t="s">
        <v>1</v>
      </c>
      <c r="BB161" s="343">
        <v>1</v>
      </c>
      <c r="BC161" s="326" t="s">
        <v>1</v>
      </c>
      <c r="BD161" s="718">
        <v>3920</v>
      </c>
      <c r="BE161" s="326" t="s">
        <v>1</v>
      </c>
      <c r="BF161" s="347">
        <v>225</v>
      </c>
      <c r="BG161" s="326" t="s">
        <v>14</v>
      </c>
      <c r="BH161" s="332">
        <v>3260</v>
      </c>
      <c r="BI161" s="333" t="s">
        <v>3307</v>
      </c>
      <c r="BJ161" s="333">
        <v>30</v>
      </c>
      <c r="BK161" s="333" t="s">
        <v>3304</v>
      </c>
      <c r="BL161" s="343" t="s">
        <v>3308</v>
      </c>
      <c r="BN161" s="384" t="s">
        <v>3337</v>
      </c>
    </row>
    <row r="162" spans="1:66" ht="27">
      <c r="A162" s="704"/>
      <c r="B162" s="356"/>
      <c r="C162" s="330"/>
      <c r="D162" s="335" t="s">
        <v>3280</v>
      </c>
      <c r="F162" s="385">
        <v>37750</v>
      </c>
      <c r="G162" s="386"/>
      <c r="H162" s="327" t="s">
        <v>1</v>
      </c>
      <c r="I162" s="387">
        <v>350</v>
      </c>
      <c r="J162" s="388"/>
      <c r="K162" s="389" t="s">
        <v>3331</v>
      </c>
      <c r="M162" s="711"/>
      <c r="N162" s="330"/>
      <c r="O162" s="330"/>
      <c r="P162" s="335"/>
      <c r="Q162" s="326" t="s">
        <v>1</v>
      </c>
      <c r="R162" s="387">
        <v>7340</v>
      </c>
      <c r="S162" s="351">
        <v>70</v>
      </c>
      <c r="T162" s="351" t="s">
        <v>3279</v>
      </c>
      <c r="U162" s="326" t="s">
        <v>1</v>
      </c>
      <c r="V162" s="390">
        <v>51420</v>
      </c>
      <c r="W162" s="352" t="s">
        <v>1</v>
      </c>
      <c r="X162" s="352">
        <v>510</v>
      </c>
      <c r="Y162" s="353" t="s">
        <v>3304</v>
      </c>
      <c r="Z162" s="326" t="s">
        <v>1</v>
      </c>
      <c r="AA162" s="391">
        <v>44080</v>
      </c>
      <c r="AB162" s="352" t="s">
        <v>1</v>
      </c>
      <c r="AC162" s="352">
        <v>440</v>
      </c>
      <c r="AD162" s="353" t="s">
        <v>3304</v>
      </c>
      <c r="AF162" s="713"/>
      <c r="AG162" s="330"/>
      <c r="AH162" s="330"/>
      <c r="AI162" s="335"/>
      <c r="AK162" s="357"/>
      <c r="AL162" s="349"/>
      <c r="AM162" s="349"/>
      <c r="AN162" s="349"/>
      <c r="AO162" s="350"/>
      <c r="AQ162" s="711"/>
      <c r="AR162" s="349"/>
      <c r="AS162" s="349"/>
      <c r="AT162" s="350"/>
      <c r="AV162" s="357" t="s">
        <v>3118</v>
      </c>
      <c r="AW162" s="358"/>
      <c r="AX162" s="359" t="s">
        <v>3119</v>
      </c>
      <c r="AZ162" s="360" t="s">
        <v>3118</v>
      </c>
      <c r="BA162" s="349"/>
      <c r="BB162" s="350" t="s">
        <v>3119</v>
      </c>
      <c r="BD162" s="719"/>
      <c r="BF162" s="337" t="s">
        <v>3309</v>
      </c>
      <c r="BH162" s="357"/>
      <c r="BI162" s="349"/>
      <c r="BJ162" s="349"/>
      <c r="BK162" s="349"/>
      <c r="BL162" s="350"/>
      <c r="BN162" s="392">
        <v>0.94</v>
      </c>
    </row>
    <row r="163" spans="1:66" ht="54">
      <c r="A163" s="704"/>
      <c r="B163" s="342" t="s">
        <v>3290</v>
      </c>
      <c r="C163" s="333" t="s">
        <v>3277</v>
      </c>
      <c r="D163" s="343" t="s">
        <v>3278</v>
      </c>
      <c r="F163" s="377">
        <v>29290</v>
      </c>
      <c r="G163" s="378">
        <v>36630</v>
      </c>
      <c r="H163" s="327" t="s">
        <v>1</v>
      </c>
      <c r="I163" s="379">
        <v>270</v>
      </c>
      <c r="J163" s="380">
        <v>340</v>
      </c>
      <c r="K163" s="381" t="s">
        <v>3331</v>
      </c>
      <c r="L163" s="326" t="s">
        <v>1</v>
      </c>
      <c r="M163" s="710">
        <v>700</v>
      </c>
      <c r="N163" s="333" t="s">
        <v>1</v>
      </c>
      <c r="O163" s="333">
        <v>7</v>
      </c>
      <c r="P163" s="343" t="s">
        <v>3279</v>
      </c>
      <c r="Q163" s="326" t="s">
        <v>1</v>
      </c>
      <c r="R163" s="382">
        <v>7340</v>
      </c>
      <c r="S163" s="344">
        <v>70</v>
      </c>
      <c r="T163" s="351" t="s">
        <v>3279</v>
      </c>
      <c r="V163" s="383"/>
      <c r="AA163" s="383" t="s">
        <v>0</v>
      </c>
      <c r="AE163" s="326" t="s">
        <v>1</v>
      </c>
      <c r="AF163" s="712">
        <v>570</v>
      </c>
      <c r="AG163" s="333" t="s">
        <v>1</v>
      </c>
      <c r="AH163" s="333">
        <v>5</v>
      </c>
      <c r="AI163" s="343" t="s">
        <v>3304</v>
      </c>
      <c r="AJ163" s="326" t="s">
        <v>1</v>
      </c>
      <c r="AK163" s="329">
        <v>2930</v>
      </c>
      <c r="AL163" s="330" t="s">
        <v>3305</v>
      </c>
      <c r="AM163" s="330" t="s">
        <v>1</v>
      </c>
      <c r="AN163" s="330">
        <v>20</v>
      </c>
      <c r="AO163" s="335" t="s">
        <v>3306</v>
      </c>
      <c r="AP163" s="326" t="s">
        <v>1</v>
      </c>
      <c r="AQ163" s="710">
        <v>520</v>
      </c>
      <c r="AR163" s="330" t="s">
        <v>1</v>
      </c>
      <c r="AS163" s="330">
        <v>5</v>
      </c>
      <c r="AT163" s="335" t="s">
        <v>3304</v>
      </c>
      <c r="AU163" s="326" t="s">
        <v>1</v>
      </c>
      <c r="AV163" s="329">
        <v>350</v>
      </c>
      <c r="AW163" s="354" t="s">
        <v>1</v>
      </c>
      <c r="AX163" s="355">
        <v>3</v>
      </c>
      <c r="AY163" s="326" t="s">
        <v>1</v>
      </c>
      <c r="AZ163" s="331">
        <v>60</v>
      </c>
      <c r="BA163" s="330" t="s">
        <v>1</v>
      </c>
      <c r="BB163" s="335">
        <v>1</v>
      </c>
      <c r="BC163" s="326" t="s">
        <v>1</v>
      </c>
      <c r="BD163" s="718">
        <v>3660</v>
      </c>
      <c r="BE163" s="326" t="s">
        <v>1</v>
      </c>
      <c r="BF163" s="347">
        <v>225</v>
      </c>
      <c r="BG163" s="326" t="s">
        <v>14</v>
      </c>
      <c r="BH163" s="329">
        <v>2930</v>
      </c>
      <c r="BI163" s="330" t="s">
        <v>3307</v>
      </c>
      <c r="BJ163" s="330">
        <v>20</v>
      </c>
      <c r="BK163" s="330" t="s">
        <v>3304</v>
      </c>
      <c r="BL163" s="335" t="s">
        <v>3308</v>
      </c>
      <c r="BN163" s="384" t="s">
        <v>3337</v>
      </c>
    </row>
    <row r="164" spans="1:66" ht="27">
      <c r="A164" s="704"/>
      <c r="B164" s="348"/>
      <c r="C164" s="349"/>
      <c r="D164" s="350" t="s">
        <v>3280</v>
      </c>
      <c r="F164" s="385">
        <v>36630</v>
      </c>
      <c r="G164" s="386"/>
      <c r="H164" s="327" t="s">
        <v>1</v>
      </c>
      <c r="I164" s="387">
        <v>340</v>
      </c>
      <c r="J164" s="388"/>
      <c r="K164" s="389" t="s">
        <v>3331</v>
      </c>
      <c r="M164" s="711"/>
      <c r="N164" s="349"/>
      <c r="O164" s="349"/>
      <c r="P164" s="350"/>
      <c r="Q164" s="326" t="s">
        <v>1</v>
      </c>
      <c r="R164" s="387">
        <v>7340</v>
      </c>
      <c r="S164" s="351">
        <v>70</v>
      </c>
      <c r="T164" s="351" t="s">
        <v>3279</v>
      </c>
      <c r="U164" s="326" t="s">
        <v>1</v>
      </c>
      <c r="V164" s="390">
        <v>51420</v>
      </c>
      <c r="W164" s="352" t="s">
        <v>1</v>
      </c>
      <c r="X164" s="352">
        <v>510</v>
      </c>
      <c r="Y164" s="353" t="s">
        <v>3304</v>
      </c>
      <c r="Z164" s="326" t="s">
        <v>1</v>
      </c>
      <c r="AA164" s="391">
        <v>44080</v>
      </c>
      <c r="AB164" s="352" t="s">
        <v>1</v>
      </c>
      <c r="AC164" s="352">
        <v>440</v>
      </c>
      <c r="AD164" s="353" t="s">
        <v>3304</v>
      </c>
      <c r="AF164" s="713"/>
      <c r="AG164" s="349"/>
      <c r="AH164" s="349"/>
      <c r="AI164" s="350"/>
      <c r="AK164" s="329"/>
      <c r="AL164" s="330"/>
      <c r="AM164" s="330"/>
      <c r="AN164" s="330"/>
      <c r="AO164" s="335"/>
      <c r="AQ164" s="711"/>
      <c r="AR164" s="330"/>
      <c r="AS164" s="330"/>
      <c r="AT164" s="335"/>
      <c r="AV164" s="329" t="s">
        <v>3118</v>
      </c>
      <c r="AW164" s="354"/>
      <c r="AX164" s="355" t="s">
        <v>3119</v>
      </c>
      <c r="AZ164" s="331" t="s">
        <v>3118</v>
      </c>
      <c r="BA164" s="330"/>
      <c r="BB164" s="335" t="s">
        <v>3119</v>
      </c>
      <c r="BD164" s="719"/>
      <c r="BF164" s="337" t="s">
        <v>3309</v>
      </c>
      <c r="BH164" s="329"/>
      <c r="BI164" s="330"/>
      <c r="BJ164" s="330"/>
      <c r="BK164" s="330"/>
      <c r="BL164" s="335"/>
      <c r="BN164" s="392">
        <v>0.98</v>
      </c>
    </row>
    <row r="165" spans="1:66" ht="54">
      <c r="A165" s="704"/>
      <c r="B165" s="356" t="s">
        <v>3291</v>
      </c>
      <c r="C165" s="330" t="s">
        <v>3277</v>
      </c>
      <c r="D165" s="335" t="s">
        <v>3278</v>
      </c>
      <c r="F165" s="377">
        <v>27610</v>
      </c>
      <c r="G165" s="378">
        <v>34950</v>
      </c>
      <c r="H165" s="327" t="s">
        <v>1</v>
      </c>
      <c r="I165" s="379">
        <v>250</v>
      </c>
      <c r="J165" s="380">
        <v>330</v>
      </c>
      <c r="K165" s="381" t="s">
        <v>3331</v>
      </c>
      <c r="L165" s="326" t="s">
        <v>1</v>
      </c>
      <c r="M165" s="710">
        <v>580</v>
      </c>
      <c r="N165" s="330" t="s">
        <v>1</v>
      </c>
      <c r="O165" s="330">
        <v>5</v>
      </c>
      <c r="P165" s="335" t="s">
        <v>3279</v>
      </c>
      <c r="Q165" s="326" t="s">
        <v>1</v>
      </c>
      <c r="R165" s="382">
        <v>7340</v>
      </c>
      <c r="S165" s="344">
        <v>70</v>
      </c>
      <c r="T165" s="351" t="s">
        <v>3279</v>
      </c>
      <c r="V165" s="383"/>
      <c r="AA165" s="383" t="s">
        <v>0</v>
      </c>
      <c r="AE165" s="326" t="s">
        <v>1</v>
      </c>
      <c r="AF165" s="712">
        <v>480</v>
      </c>
      <c r="AG165" s="330" t="s">
        <v>1</v>
      </c>
      <c r="AH165" s="330">
        <v>4</v>
      </c>
      <c r="AI165" s="335" t="s">
        <v>3304</v>
      </c>
      <c r="AJ165" s="326" t="s">
        <v>1</v>
      </c>
      <c r="AK165" s="332">
        <v>2440</v>
      </c>
      <c r="AL165" s="333" t="s">
        <v>3305</v>
      </c>
      <c r="AM165" s="333" t="s">
        <v>1</v>
      </c>
      <c r="AN165" s="333">
        <v>20</v>
      </c>
      <c r="AO165" s="343" t="s">
        <v>3306</v>
      </c>
      <c r="AP165" s="326" t="s">
        <v>1</v>
      </c>
      <c r="AQ165" s="710">
        <v>500</v>
      </c>
      <c r="AR165" s="333" t="s">
        <v>1</v>
      </c>
      <c r="AS165" s="333">
        <v>5</v>
      </c>
      <c r="AT165" s="343" t="s">
        <v>3304</v>
      </c>
      <c r="AU165" s="326" t="s">
        <v>1</v>
      </c>
      <c r="AV165" s="332">
        <v>300</v>
      </c>
      <c r="AW165" s="345" t="s">
        <v>1</v>
      </c>
      <c r="AX165" s="346">
        <v>3</v>
      </c>
      <c r="AY165" s="326" t="s">
        <v>1</v>
      </c>
      <c r="AZ165" s="334">
        <v>50</v>
      </c>
      <c r="BA165" s="333" t="s">
        <v>1</v>
      </c>
      <c r="BB165" s="343">
        <v>1</v>
      </c>
      <c r="BC165" s="326" t="s">
        <v>1</v>
      </c>
      <c r="BD165" s="718">
        <v>3160</v>
      </c>
      <c r="BE165" s="326" t="s">
        <v>1</v>
      </c>
      <c r="BF165" s="347">
        <v>225</v>
      </c>
      <c r="BG165" s="326" t="s">
        <v>14</v>
      </c>
      <c r="BH165" s="332">
        <v>2440</v>
      </c>
      <c r="BI165" s="333" t="s">
        <v>3307</v>
      </c>
      <c r="BJ165" s="333">
        <v>20</v>
      </c>
      <c r="BK165" s="333" t="s">
        <v>3304</v>
      </c>
      <c r="BL165" s="343" t="s">
        <v>3308</v>
      </c>
      <c r="BN165" s="384" t="s">
        <v>3337</v>
      </c>
    </row>
    <row r="166" spans="1:66" ht="27">
      <c r="A166" s="704"/>
      <c r="B166" s="356"/>
      <c r="C166" s="330"/>
      <c r="D166" s="335" t="s">
        <v>3280</v>
      </c>
      <c r="F166" s="385">
        <v>34950</v>
      </c>
      <c r="G166" s="386"/>
      <c r="H166" s="327" t="s">
        <v>1</v>
      </c>
      <c r="I166" s="387">
        <v>330</v>
      </c>
      <c r="J166" s="388"/>
      <c r="K166" s="389" t="s">
        <v>3331</v>
      </c>
      <c r="M166" s="711"/>
      <c r="N166" s="330"/>
      <c r="O166" s="330"/>
      <c r="P166" s="335"/>
      <c r="Q166" s="326" t="s">
        <v>1</v>
      </c>
      <c r="R166" s="387">
        <v>7340</v>
      </c>
      <c r="S166" s="351">
        <v>70</v>
      </c>
      <c r="T166" s="351" t="s">
        <v>3279</v>
      </c>
      <c r="U166" s="326" t="s">
        <v>1</v>
      </c>
      <c r="V166" s="390">
        <v>51420</v>
      </c>
      <c r="W166" s="352" t="s">
        <v>1</v>
      </c>
      <c r="X166" s="352">
        <v>510</v>
      </c>
      <c r="Y166" s="353" t="s">
        <v>3304</v>
      </c>
      <c r="Z166" s="326" t="s">
        <v>1</v>
      </c>
      <c r="AA166" s="391">
        <v>44080</v>
      </c>
      <c r="AB166" s="352" t="s">
        <v>1</v>
      </c>
      <c r="AC166" s="352">
        <v>440</v>
      </c>
      <c r="AD166" s="353" t="s">
        <v>3304</v>
      </c>
      <c r="AF166" s="713"/>
      <c r="AG166" s="330"/>
      <c r="AH166" s="330"/>
      <c r="AI166" s="335"/>
      <c r="AK166" s="357"/>
      <c r="AL166" s="349"/>
      <c r="AM166" s="349"/>
      <c r="AN166" s="349"/>
      <c r="AO166" s="350"/>
      <c r="AQ166" s="711"/>
      <c r="AR166" s="330"/>
      <c r="AS166" s="330"/>
      <c r="AT166" s="335"/>
      <c r="AV166" s="357" t="s">
        <v>3118</v>
      </c>
      <c r="AW166" s="358"/>
      <c r="AX166" s="359" t="s">
        <v>3119</v>
      </c>
      <c r="AZ166" s="360" t="s">
        <v>3118</v>
      </c>
      <c r="BA166" s="349"/>
      <c r="BB166" s="350" t="s">
        <v>3119</v>
      </c>
      <c r="BD166" s="719"/>
      <c r="BF166" s="337" t="s">
        <v>3309</v>
      </c>
      <c r="BH166" s="357"/>
      <c r="BI166" s="349"/>
      <c r="BJ166" s="349"/>
      <c r="BK166" s="349"/>
      <c r="BL166" s="350"/>
      <c r="BN166" s="392">
        <v>0.91</v>
      </c>
    </row>
    <row r="167" spans="1:66" ht="54">
      <c r="A167" s="704"/>
      <c r="B167" s="342" t="s">
        <v>3292</v>
      </c>
      <c r="C167" s="333" t="s">
        <v>3277</v>
      </c>
      <c r="D167" s="343" t="s">
        <v>3278</v>
      </c>
      <c r="F167" s="377">
        <v>26380</v>
      </c>
      <c r="G167" s="378">
        <v>33720</v>
      </c>
      <c r="H167" s="327" t="s">
        <v>1</v>
      </c>
      <c r="I167" s="379">
        <v>240</v>
      </c>
      <c r="J167" s="380">
        <v>310</v>
      </c>
      <c r="K167" s="381" t="s">
        <v>3331</v>
      </c>
      <c r="L167" s="326" t="s">
        <v>1</v>
      </c>
      <c r="M167" s="710">
        <v>500</v>
      </c>
      <c r="N167" s="333" t="s">
        <v>1</v>
      </c>
      <c r="O167" s="333">
        <v>5</v>
      </c>
      <c r="P167" s="343" t="s">
        <v>3279</v>
      </c>
      <c r="Q167" s="326" t="s">
        <v>1</v>
      </c>
      <c r="R167" s="382">
        <v>7340</v>
      </c>
      <c r="S167" s="344">
        <v>70</v>
      </c>
      <c r="T167" s="351" t="s">
        <v>3279</v>
      </c>
      <c r="V167" s="383"/>
      <c r="AA167" s="383" t="s">
        <v>0</v>
      </c>
      <c r="AE167" s="326" t="s">
        <v>1</v>
      </c>
      <c r="AF167" s="712">
        <v>410</v>
      </c>
      <c r="AG167" s="333" t="s">
        <v>1</v>
      </c>
      <c r="AH167" s="333">
        <v>4</v>
      </c>
      <c r="AI167" s="343" t="s">
        <v>3304</v>
      </c>
      <c r="AJ167" s="326" t="s">
        <v>1</v>
      </c>
      <c r="AK167" s="329">
        <v>2090</v>
      </c>
      <c r="AL167" s="330" t="s">
        <v>3305</v>
      </c>
      <c r="AM167" s="330" t="s">
        <v>1</v>
      </c>
      <c r="AN167" s="330">
        <v>20</v>
      </c>
      <c r="AO167" s="335" t="s">
        <v>3306</v>
      </c>
      <c r="AP167" s="326" t="s">
        <v>1</v>
      </c>
      <c r="AQ167" s="710">
        <v>500</v>
      </c>
      <c r="AR167" s="333" t="s">
        <v>1</v>
      </c>
      <c r="AS167" s="333">
        <v>5</v>
      </c>
      <c r="AT167" s="343" t="s">
        <v>3304</v>
      </c>
      <c r="AU167" s="326" t="s">
        <v>1</v>
      </c>
      <c r="AV167" s="329">
        <v>270</v>
      </c>
      <c r="AW167" s="354" t="s">
        <v>1</v>
      </c>
      <c r="AX167" s="355">
        <v>2</v>
      </c>
      <c r="AY167" s="326" t="s">
        <v>1</v>
      </c>
      <c r="AZ167" s="331">
        <v>40</v>
      </c>
      <c r="BA167" s="330" t="s">
        <v>1</v>
      </c>
      <c r="BB167" s="335">
        <v>1</v>
      </c>
      <c r="BC167" s="326" t="s">
        <v>1</v>
      </c>
      <c r="BD167" s="718">
        <v>2810</v>
      </c>
      <c r="BE167" s="326" t="s">
        <v>1</v>
      </c>
      <c r="BF167" s="347">
        <v>225</v>
      </c>
      <c r="BG167" s="326" t="s">
        <v>14</v>
      </c>
      <c r="BH167" s="329">
        <v>2090</v>
      </c>
      <c r="BI167" s="330" t="s">
        <v>3307</v>
      </c>
      <c r="BJ167" s="330">
        <v>20</v>
      </c>
      <c r="BK167" s="330" t="s">
        <v>3304</v>
      </c>
      <c r="BL167" s="335" t="s">
        <v>3308</v>
      </c>
      <c r="BN167" s="384" t="s">
        <v>3337</v>
      </c>
    </row>
    <row r="168" spans="1:66" ht="27">
      <c r="A168" s="704"/>
      <c r="B168" s="348"/>
      <c r="C168" s="349"/>
      <c r="D168" s="350" t="s">
        <v>3280</v>
      </c>
      <c r="F168" s="385">
        <v>33720</v>
      </c>
      <c r="G168" s="386"/>
      <c r="H168" s="327" t="s">
        <v>1</v>
      </c>
      <c r="I168" s="387">
        <v>310</v>
      </c>
      <c r="J168" s="388"/>
      <c r="K168" s="389" t="s">
        <v>3331</v>
      </c>
      <c r="M168" s="711"/>
      <c r="N168" s="349"/>
      <c r="O168" s="349"/>
      <c r="P168" s="350"/>
      <c r="Q168" s="326" t="s">
        <v>1</v>
      </c>
      <c r="R168" s="387">
        <v>7340</v>
      </c>
      <c r="S168" s="351">
        <v>70</v>
      </c>
      <c r="T168" s="351" t="s">
        <v>3279</v>
      </c>
      <c r="U168" s="326" t="s">
        <v>1</v>
      </c>
      <c r="V168" s="390">
        <v>51420</v>
      </c>
      <c r="W168" s="352" t="s">
        <v>1</v>
      </c>
      <c r="X168" s="352">
        <v>510</v>
      </c>
      <c r="Y168" s="353" t="s">
        <v>3304</v>
      </c>
      <c r="Z168" s="326" t="s">
        <v>1</v>
      </c>
      <c r="AA168" s="391">
        <v>44080</v>
      </c>
      <c r="AB168" s="352" t="s">
        <v>1</v>
      </c>
      <c r="AC168" s="352">
        <v>440</v>
      </c>
      <c r="AD168" s="353" t="s">
        <v>3304</v>
      </c>
      <c r="AF168" s="713"/>
      <c r="AG168" s="349"/>
      <c r="AH168" s="349"/>
      <c r="AI168" s="350"/>
      <c r="AK168" s="329"/>
      <c r="AL168" s="330"/>
      <c r="AM168" s="330"/>
      <c r="AN168" s="330"/>
      <c r="AO168" s="335"/>
      <c r="AQ168" s="711"/>
      <c r="AR168" s="349"/>
      <c r="AS168" s="349"/>
      <c r="AT168" s="350"/>
      <c r="AV168" s="329" t="s">
        <v>3118</v>
      </c>
      <c r="AW168" s="354"/>
      <c r="AX168" s="355" t="s">
        <v>3119</v>
      </c>
      <c r="AZ168" s="331" t="s">
        <v>3118</v>
      </c>
      <c r="BA168" s="330"/>
      <c r="BB168" s="335" t="s">
        <v>3119</v>
      </c>
      <c r="BD168" s="719"/>
      <c r="BF168" s="337" t="s">
        <v>3309</v>
      </c>
      <c r="BH168" s="329"/>
      <c r="BI168" s="330"/>
      <c r="BJ168" s="330"/>
      <c r="BK168" s="330"/>
      <c r="BL168" s="335"/>
      <c r="BN168" s="392">
        <v>0.94</v>
      </c>
    </row>
    <row r="169" spans="1:66" ht="54">
      <c r="A169" s="704"/>
      <c r="B169" s="356" t="s">
        <v>3293</v>
      </c>
      <c r="C169" s="330" t="s">
        <v>3277</v>
      </c>
      <c r="D169" s="335" t="s">
        <v>3278</v>
      </c>
      <c r="F169" s="377">
        <v>25480</v>
      </c>
      <c r="G169" s="378">
        <v>32820</v>
      </c>
      <c r="H169" s="327" t="s">
        <v>1</v>
      </c>
      <c r="I169" s="379">
        <v>230</v>
      </c>
      <c r="J169" s="380">
        <v>310</v>
      </c>
      <c r="K169" s="381" t="s">
        <v>3331</v>
      </c>
      <c r="L169" s="326" t="s">
        <v>1</v>
      </c>
      <c r="M169" s="710">
        <v>430</v>
      </c>
      <c r="N169" s="330" t="s">
        <v>1</v>
      </c>
      <c r="O169" s="330">
        <v>4</v>
      </c>
      <c r="P169" s="335" t="s">
        <v>3279</v>
      </c>
      <c r="Q169" s="326" t="s">
        <v>1</v>
      </c>
      <c r="R169" s="382">
        <v>7340</v>
      </c>
      <c r="S169" s="344">
        <v>70</v>
      </c>
      <c r="T169" s="351" t="s">
        <v>3279</v>
      </c>
      <c r="V169" s="383"/>
      <c r="AA169" s="383" t="s">
        <v>0</v>
      </c>
      <c r="AE169" s="326" t="s">
        <v>1</v>
      </c>
      <c r="AF169" s="712">
        <v>360</v>
      </c>
      <c r="AG169" s="330" t="s">
        <v>1</v>
      </c>
      <c r="AH169" s="330">
        <v>3</v>
      </c>
      <c r="AI169" s="335" t="s">
        <v>3304</v>
      </c>
      <c r="AJ169" s="326" t="s">
        <v>1</v>
      </c>
      <c r="AK169" s="332">
        <v>1830</v>
      </c>
      <c r="AL169" s="333" t="s">
        <v>3305</v>
      </c>
      <c r="AM169" s="333" t="s">
        <v>1</v>
      </c>
      <c r="AN169" s="333">
        <v>10</v>
      </c>
      <c r="AO169" s="343" t="s">
        <v>3306</v>
      </c>
      <c r="AP169" s="326" t="s">
        <v>1</v>
      </c>
      <c r="AQ169" s="710">
        <v>500</v>
      </c>
      <c r="AR169" s="330" t="s">
        <v>1</v>
      </c>
      <c r="AS169" s="330">
        <v>5</v>
      </c>
      <c r="AT169" s="335" t="s">
        <v>3304</v>
      </c>
      <c r="AU169" s="326" t="s">
        <v>1</v>
      </c>
      <c r="AV169" s="332">
        <v>250</v>
      </c>
      <c r="AW169" s="345" t="s">
        <v>1</v>
      </c>
      <c r="AX169" s="346">
        <v>2</v>
      </c>
      <c r="AY169" s="326" t="s">
        <v>1</v>
      </c>
      <c r="AZ169" s="334">
        <v>40</v>
      </c>
      <c r="BA169" s="333" t="s">
        <v>1</v>
      </c>
      <c r="BB169" s="343">
        <v>1</v>
      </c>
      <c r="BC169" s="326" t="s">
        <v>1</v>
      </c>
      <c r="BD169" s="718">
        <v>2540</v>
      </c>
      <c r="BE169" s="326" t="s">
        <v>1</v>
      </c>
      <c r="BF169" s="347">
        <v>225</v>
      </c>
      <c r="BG169" s="326" t="s">
        <v>14</v>
      </c>
      <c r="BH169" s="332">
        <v>1830</v>
      </c>
      <c r="BI169" s="333" t="s">
        <v>3307</v>
      </c>
      <c r="BJ169" s="333">
        <v>10</v>
      </c>
      <c r="BK169" s="333" t="s">
        <v>3304</v>
      </c>
      <c r="BL169" s="343" t="s">
        <v>3308</v>
      </c>
      <c r="BN169" s="384" t="s">
        <v>3337</v>
      </c>
    </row>
    <row r="170" spans="1:66" ht="27">
      <c r="A170" s="704"/>
      <c r="B170" s="356"/>
      <c r="C170" s="330"/>
      <c r="D170" s="335" t="s">
        <v>3280</v>
      </c>
      <c r="F170" s="385">
        <v>32820</v>
      </c>
      <c r="G170" s="386"/>
      <c r="H170" s="327" t="s">
        <v>1</v>
      </c>
      <c r="I170" s="387">
        <v>310</v>
      </c>
      <c r="J170" s="388"/>
      <c r="K170" s="389" t="s">
        <v>3331</v>
      </c>
      <c r="M170" s="711"/>
      <c r="N170" s="330"/>
      <c r="O170" s="330"/>
      <c r="P170" s="335"/>
      <c r="Q170" s="326" t="s">
        <v>1</v>
      </c>
      <c r="R170" s="387">
        <v>7340</v>
      </c>
      <c r="S170" s="351">
        <v>70</v>
      </c>
      <c r="T170" s="351" t="s">
        <v>3279</v>
      </c>
      <c r="U170" s="326" t="s">
        <v>1</v>
      </c>
      <c r="V170" s="390">
        <v>51420</v>
      </c>
      <c r="W170" s="352" t="s">
        <v>1</v>
      </c>
      <c r="X170" s="352">
        <v>510</v>
      </c>
      <c r="Y170" s="353" t="s">
        <v>3304</v>
      </c>
      <c r="Z170" s="326" t="s">
        <v>1</v>
      </c>
      <c r="AA170" s="391">
        <v>44080</v>
      </c>
      <c r="AB170" s="352" t="s">
        <v>1</v>
      </c>
      <c r="AC170" s="352">
        <v>440</v>
      </c>
      <c r="AD170" s="353" t="s">
        <v>3304</v>
      </c>
      <c r="AF170" s="713"/>
      <c r="AG170" s="330"/>
      <c r="AH170" s="330"/>
      <c r="AI170" s="335"/>
      <c r="AK170" s="357"/>
      <c r="AL170" s="349"/>
      <c r="AM170" s="349"/>
      <c r="AN170" s="349"/>
      <c r="AO170" s="350"/>
      <c r="AQ170" s="711"/>
      <c r="AR170" s="349"/>
      <c r="AS170" s="349"/>
      <c r="AT170" s="350"/>
      <c r="AV170" s="357" t="s">
        <v>3118</v>
      </c>
      <c r="AW170" s="358"/>
      <c r="AX170" s="359" t="s">
        <v>3119</v>
      </c>
      <c r="AZ170" s="360" t="s">
        <v>3118</v>
      </c>
      <c r="BA170" s="349"/>
      <c r="BB170" s="350" t="s">
        <v>3119</v>
      </c>
      <c r="BD170" s="719"/>
      <c r="BF170" s="337" t="s">
        <v>3309</v>
      </c>
      <c r="BH170" s="357"/>
      <c r="BI170" s="349"/>
      <c r="BJ170" s="349"/>
      <c r="BK170" s="349"/>
      <c r="BL170" s="350"/>
      <c r="BN170" s="392">
        <v>0.99</v>
      </c>
    </row>
    <row r="171" spans="1:66" ht="54">
      <c r="A171" s="704"/>
      <c r="B171" s="342" t="s">
        <v>3294</v>
      </c>
      <c r="C171" s="333" t="s">
        <v>3277</v>
      </c>
      <c r="D171" s="343" t="s">
        <v>3278</v>
      </c>
      <c r="F171" s="377">
        <v>24780</v>
      </c>
      <c r="G171" s="378">
        <v>32120</v>
      </c>
      <c r="H171" s="327" t="s">
        <v>1</v>
      </c>
      <c r="I171" s="379">
        <v>220</v>
      </c>
      <c r="J171" s="380">
        <v>300</v>
      </c>
      <c r="K171" s="381" t="s">
        <v>3331</v>
      </c>
      <c r="L171" s="326" t="s">
        <v>1</v>
      </c>
      <c r="M171" s="710">
        <v>380</v>
      </c>
      <c r="N171" s="333" t="s">
        <v>1</v>
      </c>
      <c r="O171" s="333">
        <v>3</v>
      </c>
      <c r="P171" s="343" t="s">
        <v>3279</v>
      </c>
      <c r="Q171" s="326" t="s">
        <v>1</v>
      </c>
      <c r="R171" s="382">
        <v>7340</v>
      </c>
      <c r="S171" s="344">
        <v>70</v>
      </c>
      <c r="T171" s="351" t="s">
        <v>3279</v>
      </c>
      <c r="V171" s="383"/>
      <c r="AA171" s="383" t="s">
        <v>0</v>
      </c>
      <c r="AE171" s="326" t="s">
        <v>1</v>
      </c>
      <c r="AF171" s="712">
        <v>320</v>
      </c>
      <c r="AG171" s="333" t="s">
        <v>1</v>
      </c>
      <c r="AH171" s="333">
        <v>3</v>
      </c>
      <c r="AI171" s="343" t="s">
        <v>3304</v>
      </c>
      <c r="AJ171" s="326" t="s">
        <v>1</v>
      </c>
      <c r="AK171" s="329">
        <v>1630</v>
      </c>
      <c r="AL171" s="330" t="s">
        <v>3305</v>
      </c>
      <c r="AM171" s="330" t="s">
        <v>1</v>
      </c>
      <c r="AN171" s="330">
        <v>10</v>
      </c>
      <c r="AO171" s="335" t="s">
        <v>3306</v>
      </c>
      <c r="AP171" s="326" t="s">
        <v>1</v>
      </c>
      <c r="AQ171" s="710">
        <v>500</v>
      </c>
      <c r="AR171" s="330" t="s">
        <v>1</v>
      </c>
      <c r="AS171" s="330">
        <v>5</v>
      </c>
      <c r="AT171" s="335" t="s">
        <v>3304</v>
      </c>
      <c r="AU171" s="326" t="s">
        <v>1</v>
      </c>
      <c r="AV171" s="329">
        <v>220</v>
      </c>
      <c r="AW171" s="354" t="s">
        <v>1</v>
      </c>
      <c r="AX171" s="355">
        <v>2</v>
      </c>
      <c r="AY171" s="326" t="s">
        <v>1</v>
      </c>
      <c r="AZ171" s="331">
        <v>40</v>
      </c>
      <c r="BA171" s="330" t="s">
        <v>1</v>
      </c>
      <c r="BB171" s="335">
        <v>1</v>
      </c>
      <c r="BC171" s="326" t="s">
        <v>1</v>
      </c>
      <c r="BD171" s="718">
        <v>2440</v>
      </c>
      <c r="BE171" s="326" t="s">
        <v>1</v>
      </c>
      <c r="BF171" s="347">
        <v>225</v>
      </c>
      <c r="BG171" s="326" t="s">
        <v>14</v>
      </c>
      <c r="BH171" s="329">
        <v>1630</v>
      </c>
      <c r="BI171" s="330" t="s">
        <v>3307</v>
      </c>
      <c r="BJ171" s="330">
        <v>10</v>
      </c>
      <c r="BK171" s="330" t="s">
        <v>3304</v>
      </c>
      <c r="BL171" s="335" t="s">
        <v>3308</v>
      </c>
      <c r="BN171" s="384" t="s">
        <v>3337</v>
      </c>
    </row>
    <row r="172" spans="1:66" ht="27">
      <c r="A172" s="704"/>
      <c r="B172" s="348"/>
      <c r="C172" s="349"/>
      <c r="D172" s="350" t="s">
        <v>3280</v>
      </c>
      <c r="F172" s="385">
        <v>32120</v>
      </c>
      <c r="G172" s="386"/>
      <c r="H172" s="327" t="s">
        <v>1</v>
      </c>
      <c r="I172" s="387">
        <v>300</v>
      </c>
      <c r="J172" s="388"/>
      <c r="K172" s="389" t="s">
        <v>3331</v>
      </c>
      <c r="M172" s="711"/>
      <c r="N172" s="349"/>
      <c r="O172" s="349"/>
      <c r="P172" s="350"/>
      <c r="Q172" s="326" t="s">
        <v>1</v>
      </c>
      <c r="R172" s="387">
        <v>7340</v>
      </c>
      <c r="S172" s="351">
        <v>70</v>
      </c>
      <c r="T172" s="351" t="s">
        <v>3279</v>
      </c>
      <c r="U172" s="326" t="s">
        <v>1</v>
      </c>
      <c r="V172" s="390">
        <v>51420</v>
      </c>
      <c r="W172" s="352" t="s">
        <v>1</v>
      </c>
      <c r="X172" s="352">
        <v>510</v>
      </c>
      <c r="Y172" s="353" t="s">
        <v>3304</v>
      </c>
      <c r="Z172" s="326" t="s">
        <v>1</v>
      </c>
      <c r="AA172" s="391">
        <v>44080</v>
      </c>
      <c r="AB172" s="352" t="s">
        <v>1</v>
      </c>
      <c r="AC172" s="352">
        <v>440</v>
      </c>
      <c r="AD172" s="353" t="s">
        <v>3304</v>
      </c>
      <c r="AF172" s="713"/>
      <c r="AG172" s="349"/>
      <c r="AH172" s="349"/>
      <c r="AI172" s="350"/>
      <c r="AK172" s="329"/>
      <c r="AL172" s="330"/>
      <c r="AM172" s="330"/>
      <c r="AN172" s="330"/>
      <c r="AO172" s="335"/>
      <c r="AQ172" s="711"/>
      <c r="AR172" s="330"/>
      <c r="AS172" s="330"/>
      <c r="AT172" s="335"/>
      <c r="AV172" s="329" t="s">
        <v>3118</v>
      </c>
      <c r="AW172" s="354"/>
      <c r="AX172" s="355" t="s">
        <v>3119</v>
      </c>
      <c r="AZ172" s="331" t="s">
        <v>3118</v>
      </c>
      <c r="BA172" s="330"/>
      <c r="BB172" s="335" t="s">
        <v>3119</v>
      </c>
      <c r="BD172" s="719"/>
      <c r="BF172" s="337" t="s">
        <v>3309</v>
      </c>
      <c r="BH172" s="329"/>
      <c r="BI172" s="330"/>
      <c r="BJ172" s="330"/>
      <c r="BK172" s="330"/>
      <c r="BL172" s="335"/>
      <c r="BN172" s="392">
        <v>0.98</v>
      </c>
    </row>
    <row r="173" spans="1:66" ht="54">
      <c r="A173" s="704"/>
      <c r="B173" s="356" t="s">
        <v>3295</v>
      </c>
      <c r="C173" s="330" t="s">
        <v>3277</v>
      </c>
      <c r="D173" s="335" t="s">
        <v>3278</v>
      </c>
      <c r="F173" s="377">
        <v>24220</v>
      </c>
      <c r="G173" s="378">
        <v>31560</v>
      </c>
      <c r="H173" s="327" t="s">
        <v>1</v>
      </c>
      <c r="I173" s="379">
        <v>220</v>
      </c>
      <c r="J173" s="380">
        <v>290</v>
      </c>
      <c r="K173" s="381" t="s">
        <v>3331</v>
      </c>
      <c r="L173" s="326" t="s">
        <v>1</v>
      </c>
      <c r="M173" s="710">
        <v>350</v>
      </c>
      <c r="N173" s="330" t="s">
        <v>1</v>
      </c>
      <c r="O173" s="330">
        <v>3</v>
      </c>
      <c r="P173" s="335" t="s">
        <v>3279</v>
      </c>
      <c r="Q173" s="326" t="s">
        <v>1</v>
      </c>
      <c r="R173" s="382">
        <v>7340</v>
      </c>
      <c r="S173" s="344">
        <v>70</v>
      </c>
      <c r="T173" s="351" t="s">
        <v>3279</v>
      </c>
      <c r="V173" s="383"/>
      <c r="AA173" s="383" t="s">
        <v>0</v>
      </c>
      <c r="AE173" s="326" t="s">
        <v>1</v>
      </c>
      <c r="AF173" s="712">
        <v>280</v>
      </c>
      <c r="AG173" s="330" t="s">
        <v>1</v>
      </c>
      <c r="AH173" s="330">
        <v>2</v>
      </c>
      <c r="AI173" s="335" t="s">
        <v>3304</v>
      </c>
      <c r="AJ173" s="326" t="s">
        <v>1</v>
      </c>
      <c r="AK173" s="332">
        <v>1460</v>
      </c>
      <c r="AL173" s="333" t="s">
        <v>3305</v>
      </c>
      <c r="AM173" s="333" t="s">
        <v>1</v>
      </c>
      <c r="AN173" s="333">
        <v>10</v>
      </c>
      <c r="AO173" s="343" t="s">
        <v>3306</v>
      </c>
      <c r="AP173" s="326" t="s">
        <v>1</v>
      </c>
      <c r="AQ173" s="710">
        <v>500</v>
      </c>
      <c r="AR173" s="333" t="s">
        <v>1</v>
      </c>
      <c r="AS173" s="333">
        <v>5</v>
      </c>
      <c r="AT173" s="343" t="s">
        <v>3304</v>
      </c>
      <c r="AU173" s="326" t="s">
        <v>1</v>
      </c>
      <c r="AV173" s="332">
        <v>200</v>
      </c>
      <c r="AW173" s="345" t="s">
        <v>1</v>
      </c>
      <c r="AX173" s="346">
        <v>2</v>
      </c>
      <c r="AY173" s="326" t="s">
        <v>1</v>
      </c>
      <c r="AZ173" s="334">
        <v>30</v>
      </c>
      <c r="BA173" s="333" t="s">
        <v>1</v>
      </c>
      <c r="BB173" s="343">
        <v>1</v>
      </c>
      <c r="BC173" s="326" t="s">
        <v>1</v>
      </c>
      <c r="BD173" s="718">
        <v>2360</v>
      </c>
      <c r="BE173" s="326" t="s">
        <v>1</v>
      </c>
      <c r="BF173" s="347">
        <v>225</v>
      </c>
      <c r="BG173" s="326" t="s">
        <v>14</v>
      </c>
      <c r="BH173" s="332">
        <v>1460</v>
      </c>
      <c r="BI173" s="333" t="s">
        <v>3307</v>
      </c>
      <c r="BJ173" s="333">
        <v>10</v>
      </c>
      <c r="BK173" s="333" t="s">
        <v>3304</v>
      </c>
      <c r="BL173" s="343" t="s">
        <v>3308</v>
      </c>
      <c r="BN173" s="384" t="s">
        <v>3337</v>
      </c>
    </row>
    <row r="174" spans="1:66" ht="27">
      <c r="A174" s="704"/>
      <c r="B174" s="356"/>
      <c r="C174" s="330"/>
      <c r="D174" s="335" t="s">
        <v>3280</v>
      </c>
      <c r="F174" s="385">
        <v>31560</v>
      </c>
      <c r="G174" s="386"/>
      <c r="H174" s="327" t="s">
        <v>1</v>
      </c>
      <c r="I174" s="387">
        <v>290</v>
      </c>
      <c r="J174" s="388"/>
      <c r="K174" s="389" t="s">
        <v>3331</v>
      </c>
      <c r="M174" s="711"/>
      <c r="N174" s="330"/>
      <c r="O174" s="330"/>
      <c r="P174" s="335"/>
      <c r="Q174" s="326" t="s">
        <v>1</v>
      </c>
      <c r="R174" s="387">
        <v>7340</v>
      </c>
      <c r="S174" s="351">
        <v>70</v>
      </c>
      <c r="T174" s="351" t="s">
        <v>3279</v>
      </c>
      <c r="U174" s="326" t="s">
        <v>1</v>
      </c>
      <c r="V174" s="390">
        <v>51420</v>
      </c>
      <c r="W174" s="352" t="s">
        <v>1</v>
      </c>
      <c r="X174" s="352">
        <v>510</v>
      </c>
      <c r="Y174" s="353" t="s">
        <v>3304</v>
      </c>
      <c r="Z174" s="326" t="s">
        <v>1</v>
      </c>
      <c r="AA174" s="391">
        <v>44080</v>
      </c>
      <c r="AB174" s="352" t="s">
        <v>1</v>
      </c>
      <c r="AC174" s="352">
        <v>440</v>
      </c>
      <c r="AD174" s="353" t="s">
        <v>3304</v>
      </c>
      <c r="AF174" s="713"/>
      <c r="AG174" s="330"/>
      <c r="AH174" s="330"/>
      <c r="AI174" s="335"/>
      <c r="AK174" s="357"/>
      <c r="AL174" s="349"/>
      <c r="AM174" s="349"/>
      <c r="AN174" s="349"/>
      <c r="AO174" s="350"/>
      <c r="AQ174" s="711"/>
      <c r="AR174" s="349"/>
      <c r="AS174" s="349"/>
      <c r="AT174" s="350"/>
      <c r="AV174" s="357" t="s">
        <v>3118</v>
      </c>
      <c r="AW174" s="358"/>
      <c r="AX174" s="359" t="s">
        <v>3119</v>
      </c>
      <c r="AZ174" s="360" t="s">
        <v>3118</v>
      </c>
      <c r="BA174" s="349"/>
      <c r="BB174" s="350" t="s">
        <v>3119</v>
      </c>
      <c r="BD174" s="719"/>
      <c r="BF174" s="337" t="s">
        <v>3309</v>
      </c>
      <c r="BH174" s="357"/>
      <c r="BI174" s="349"/>
      <c r="BJ174" s="349"/>
      <c r="BK174" s="349"/>
      <c r="BL174" s="350"/>
      <c r="BN174" s="392">
        <v>0.98</v>
      </c>
    </row>
    <row r="175" spans="1:66" ht="27">
      <c r="A175" s="704"/>
      <c r="B175" s="342" t="s">
        <v>3296</v>
      </c>
      <c r="C175" s="333" t="s">
        <v>3277</v>
      </c>
      <c r="D175" s="343" t="s">
        <v>3278</v>
      </c>
      <c r="F175" s="377">
        <v>22430</v>
      </c>
      <c r="G175" s="378">
        <v>29770</v>
      </c>
      <c r="H175" s="327" t="s">
        <v>1</v>
      </c>
      <c r="I175" s="379">
        <v>200</v>
      </c>
      <c r="J175" s="380">
        <v>270</v>
      </c>
      <c r="K175" s="381" t="s">
        <v>3331</v>
      </c>
      <c r="L175" s="326" t="s">
        <v>1</v>
      </c>
      <c r="M175" s="710">
        <v>310</v>
      </c>
      <c r="N175" s="333" t="s">
        <v>1</v>
      </c>
      <c r="O175" s="333">
        <v>3</v>
      </c>
      <c r="P175" s="343" t="s">
        <v>3279</v>
      </c>
      <c r="Q175" s="326" t="s">
        <v>1</v>
      </c>
      <c r="R175" s="382">
        <v>7340</v>
      </c>
      <c r="S175" s="344">
        <v>70</v>
      </c>
      <c r="T175" s="351" t="s">
        <v>3279</v>
      </c>
      <c r="V175" s="383"/>
      <c r="AA175" s="383" t="s">
        <v>0</v>
      </c>
      <c r="AE175" s="326" t="s">
        <v>1</v>
      </c>
      <c r="AF175" s="712">
        <v>260</v>
      </c>
      <c r="AG175" s="333" t="s">
        <v>1</v>
      </c>
      <c r="AH175" s="333">
        <v>2</v>
      </c>
      <c r="AI175" s="343" t="s">
        <v>3304</v>
      </c>
      <c r="AJ175" s="326" t="s">
        <v>1</v>
      </c>
      <c r="AK175" s="329">
        <v>1330</v>
      </c>
      <c r="AL175" s="330" t="s">
        <v>3305</v>
      </c>
      <c r="AM175" s="330" t="s">
        <v>1</v>
      </c>
      <c r="AN175" s="330">
        <v>10</v>
      </c>
      <c r="AO175" s="335" t="s">
        <v>3306</v>
      </c>
      <c r="AP175" s="326" t="s">
        <v>1</v>
      </c>
      <c r="AQ175" s="710">
        <v>500</v>
      </c>
      <c r="AR175" s="330" t="s">
        <v>1</v>
      </c>
      <c r="AS175" s="330">
        <v>5</v>
      </c>
      <c r="AT175" s="335" t="s">
        <v>3304</v>
      </c>
      <c r="AU175" s="326" t="s">
        <v>1</v>
      </c>
      <c r="AV175" s="329">
        <v>180</v>
      </c>
      <c r="AW175" s="354" t="s">
        <v>1</v>
      </c>
      <c r="AX175" s="355">
        <v>1</v>
      </c>
      <c r="AY175" s="326" t="s">
        <v>1</v>
      </c>
      <c r="AZ175" s="331">
        <v>30</v>
      </c>
      <c r="BA175" s="330" t="s">
        <v>1</v>
      </c>
      <c r="BB175" s="335">
        <v>1</v>
      </c>
      <c r="BC175" s="326" t="s">
        <v>1</v>
      </c>
      <c r="BD175" s="718">
        <v>2150</v>
      </c>
      <c r="BE175" s="326" t="s">
        <v>1</v>
      </c>
      <c r="BF175" s="347">
        <v>225</v>
      </c>
      <c r="BG175" s="326" t="s">
        <v>14</v>
      </c>
      <c r="BH175" s="329">
        <v>1330</v>
      </c>
      <c r="BI175" s="330" t="s">
        <v>3307</v>
      </c>
      <c r="BJ175" s="330">
        <v>10</v>
      </c>
      <c r="BK175" s="330" t="s">
        <v>3304</v>
      </c>
      <c r="BL175" s="335" t="s">
        <v>3308</v>
      </c>
      <c r="BN175" s="384" t="s">
        <v>3337</v>
      </c>
    </row>
    <row r="176" spans="1:66" ht="27">
      <c r="A176" s="704"/>
      <c r="B176" s="348"/>
      <c r="C176" s="349"/>
      <c r="D176" s="350" t="s">
        <v>3280</v>
      </c>
      <c r="F176" s="385">
        <v>29770</v>
      </c>
      <c r="G176" s="386"/>
      <c r="H176" s="327" t="s">
        <v>1</v>
      </c>
      <c r="I176" s="387">
        <v>270</v>
      </c>
      <c r="J176" s="388"/>
      <c r="K176" s="389" t="s">
        <v>3331</v>
      </c>
      <c r="M176" s="711"/>
      <c r="N176" s="349"/>
      <c r="O176" s="349"/>
      <c r="P176" s="350"/>
      <c r="Q176" s="326" t="s">
        <v>1</v>
      </c>
      <c r="R176" s="387">
        <v>7340</v>
      </c>
      <c r="S176" s="351">
        <v>70</v>
      </c>
      <c r="T176" s="351" t="s">
        <v>3279</v>
      </c>
      <c r="U176" s="326" t="s">
        <v>1</v>
      </c>
      <c r="V176" s="390">
        <v>51420</v>
      </c>
      <c r="W176" s="352" t="s">
        <v>1</v>
      </c>
      <c r="X176" s="352">
        <v>510</v>
      </c>
      <c r="Y176" s="353" t="s">
        <v>3304</v>
      </c>
      <c r="Z176" s="326" t="s">
        <v>1</v>
      </c>
      <c r="AA176" s="391">
        <v>44080</v>
      </c>
      <c r="AB176" s="352" t="s">
        <v>1</v>
      </c>
      <c r="AC176" s="352">
        <v>440</v>
      </c>
      <c r="AD176" s="353" t="s">
        <v>3304</v>
      </c>
      <c r="AF176" s="713"/>
      <c r="AG176" s="349"/>
      <c r="AH176" s="349"/>
      <c r="AI176" s="350"/>
      <c r="AK176" s="329"/>
      <c r="AL176" s="330"/>
      <c r="AM176" s="330"/>
      <c r="AN176" s="330"/>
      <c r="AO176" s="335"/>
      <c r="AQ176" s="711"/>
      <c r="AR176" s="330"/>
      <c r="AS176" s="330"/>
      <c r="AT176" s="335"/>
      <c r="AV176" s="329" t="s">
        <v>3118</v>
      </c>
      <c r="AW176" s="354"/>
      <c r="AX176" s="355" t="s">
        <v>3119</v>
      </c>
      <c r="AZ176" s="331" t="s">
        <v>3118</v>
      </c>
      <c r="BA176" s="330"/>
      <c r="BB176" s="335" t="s">
        <v>3119</v>
      </c>
      <c r="BD176" s="719"/>
      <c r="BF176" s="337" t="s">
        <v>3309</v>
      </c>
      <c r="BH176" s="329"/>
      <c r="BI176" s="330"/>
      <c r="BJ176" s="330"/>
      <c r="BK176" s="330"/>
      <c r="BL176" s="335"/>
      <c r="BN176" s="393">
        <v>0.98</v>
      </c>
    </row>
    <row r="177" spans="1:66" ht="27">
      <c r="A177" s="704" t="s">
        <v>3301</v>
      </c>
      <c r="B177" s="356" t="s">
        <v>3276</v>
      </c>
      <c r="C177" s="330" t="s">
        <v>3277</v>
      </c>
      <c r="D177" s="335" t="s">
        <v>3278</v>
      </c>
      <c r="F177" s="377">
        <v>102510</v>
      </c>
      <c r="G177" s="378">
        <v>109610</v>
      </c>
      <c r="H177" s="327" t="s">
        <v>1</v>
      </c>
      <c r="I177" s="379">
        <v>1000</v>
      </c>
      <c r="J177" s="380">
        <v>1070</v>
      </c>
      <c r="K177" s="381" t="s">
        <v>3331</v>
      </c>
      <c r="L177" s="326" t="s">
        <v>1</v>
      </c>
      <c r="M177" s="710">
        <v>6730</v>
      </c>
      <c r="N177" s="330" t="s">
        <v>1</v>
      </c>
      <c r="O177" s="330">
        <v>60</v>
      </c>
      <c r="P177" s="335" t="s">
        <v>3279</v>
      </c>
      <c r="Q177" s="326" t="s">
        <v>1</v>
      </c>
      <c r="R177" s="382">
        <v>7100</v>
      </c>
      <c r="S177" s="344">
        <v>70</v>
      </c>
      <c r="T177" s="351" t="s">
        <v>3279</v>
      </c>
      <c r="V177" s="383"/>
      <c r="AA177" s="383" t="s">
        <v>0</v>
      </c>
      <c r="AE177" s="326" t="s">
        <v>1</v>
      </c>
      <c r="AF177" s="712">
        <v>5780</v>
      </c>
      <c r="AG177" s="330" t="s">
        <v>1</v>
      </c>
      <c r="AH177" s="330">
        <v>50</v>
      </c>
      <c r="AI177" s="335" t="s">
        <v>3304</v>
      </c>
      <c r="AJ177" s="326" t="s">
        <v>1</v>
      </c>
      <c r="AK177" s="332">
        <v>28420</v>
      </c>
      <c r="AL177" s="333" t="s">
        <v>3305</v>
      </c>
      <c r="AM177" s="333" t="s">
        <v>1</v>
      </c>
      <c r="AN177" s="333">
        <v>280</v>
      </c>
      <c r="AO177" s="343" t="s">
        <v>3306</v>
      </c>
      <c r="AP177" s="326" t="s">
        <v>1</v>
      </c>
      <c r="AQ177" s="710">
        <v>3640</v>
      </c>
      <c r="AR177" s="333" t="s">
        <v>1</v>
      </c>
      <c r="AS177" s="333">
        <v>30</v>
      </c>
      <c r="AT177" s="343" t="s">
        <v>3304</v>
      </c>
      <c r="AU177" s="326" t="s">
        <v>1</v>
      </c>
      <c r="AV177" s="332">
        <v>2730</v>
      </c>
      <c r="AW177" s="345" t="s">
        <v>1</v>
      </c>
      <c r="AX177" s="346">
        <v>20</v>
      </c>
      <c r="AY177" s="326" t="s">
        <v>1</v>
      </c>
      <c r="AZ177" s="334">
        <v>480</v>
      </c>
      <c r="BA177" s="333" t="s">
        <v>1</v>
      </c>
      <c r="BB177" s="343">
        <v>4</v>
      </c>
      <c r="BC177" s="326" t="s">
        <v>1</v>
      </c>
      <c r="BD177" s="718">
        <v>27330</v>
      </c>
      <c r="BE177" s="326" t="s">
        <v>1</v>
      </c>
      <c r="BF177" s="347">
        <v>225</v>
      </c>
      <c r="BG177" s="326" t="s">
        <v>14</v>
      </c>
      <c r="BH177" s="332">
        <v>28420</v>
      </c>
      <c r="BI177" s="333" t="s">
        <v>3307</v>
      </c>
      <c r="BJ177" s="333">
        <v>280</v>
      </c>
      <c r="BK177" s="333" t="s">
        <v>3304</v>
      </c>
      <c r="BL177" s="343" t="s">
        <v>3308</v>
      </c>
      <c r="BN177" s="384" t="s">
        <v>3337</v>
      </c>
    </row>
    <row r="178" spans="1:66" ht="27">
      <c r="A178" s="704"/>
      <c r="B178" s="356"/>
      <c r="C178" s="330"/>
      <c r="D178" s="335" t="s">
        <v>3280</v>
      </c>
      <c r="F178" s="385">
        <v>109610</v>
      </c>
      <c r="G178" s="386"/>
      <c r="H178" s="327" t="s">
        <v>1</v>
      </c>
      <c r="I178" s="387">
        <v>1070</v>
      </c>
      <c r="J178" s="388"/>
      <c r="K178" s="389" t="s">
        <v>3331</v>
      </c>
      <c r="M178" s="711"/>
      <c r="N178" s="330"/>
      <c r="O178" s="330"/>
      <c r="P178" s="335"/>
      <c r="Q178" s="326" t="s">
        <v>1</v>
      </c>
      <c r="R178" s="387">
        <v>7100</v>
      </c>
      <c r="S178" s="351">
        <v>70</v>
      </c>
      <c r="T178" s="351" t="s">
        <v>3279</v>
      </c>
      <c r="U178" s="326" t="s">
        <v>1</v>
      </c>
      <c r="V178" s="390">
        <v>49730</v>
      </c>
      <c r="W178" s="352" t="s">
        <v>1</v>
      </c>
      <c r="X178" s="352">
        <v>490</v>
      </c>
      <c r="Y178" s="353" t="s">
        <v>3304</v>
      </c>
      <c r="Z178" s="326" t="s">
        <v>1</v>
      </c>
      <c r="AA178" s="391">
        <v>42630</v>
      </c>
      <c r="AB178" s="352" t="s">
        <v>1</v>
      </c>
      <c r="AC178" s="352">
        <v>420</v>
      </c>
      <c r="AD178" s="353" t="s">
        <v>3304</v>
      </c>
      <c r="AF178" s="713"/>
      <c r="AG178" s="330"/>
      <c r="AH178" s="330"/>
      <c r="AI178" s="335"/>
      <c r="AK178" s="357"/>
      <c r="AL178" s="349"/>
      <c r="AM178" s="349"/>
      <c r="AN178" s="349"/>
      <c r="AO178" s="350"/>
      <c r="AQ178" s="711"/>
      <c r="AR178" s="349"/>
      <c r="AS178" s="349"/>
      <c r="AT178" s="350"/>
      <c r="AV178" s="357" t="s">
        <v>3333</v>
      </c>
      <c r="AW178" s="358"/>
      <c r="AX178" s="359" t="s">
        <v>3334</v>
      </c>
      <c r="AZ178" s="360" t="s">
        <v>3333</v>
      </c>
      <c r="BA178" s="349"/>
      <c r="BB178" s="350" t="s">
        <v>3334</v>
      </c>
      <c r="BD178" s="719"/>
      <c r="BF178" s="337" t="s">
        <v>3309</v>
      </c>
      <c r="BH178" s="357"/>
      <c r="BI178" s="349"/>
      <c r="BJ178" s="349"/>
      <c r="BK178" s="349"/>
      <c r="BL178" s="350"/>
      <c r="BN178" s="392">
        <v>0.63</v>
      </c>
    </row>
    <row r="179" spans="1:66" ht="54">
      <c r="A179" s="704"/>
      <c r="B179" s="342" t="s">
        <v>3281</v>
      </c>
      <c r="C179" s="333" t="s">
        <v>3277</v>
      </c>
      <c r="D179" s="343" t="s">
        <v>3278</v>
      </c>
      <c r="F179" s="377">
        <v>63280</v>
      </c>
      <c r="G179" s="378">
        <v>70380</v>
      </c>
      <c r="H179" s="327" t="s">
        <v>1</v>
      </c>
      <c r="I179" s="379">
        <v>610</v>
      </c>
      <c r="J179" s="380">
        <v>680</v>
      </c>
      <c r="K179" s="381" t="s">
        <v>3331</v>
      </c>
      <c r="L179" s="326" t="s">
        <v>1</v>
      </c>
      <c r="M179" s="710">
        <v>4040</v>
      </c>
      <c r="N179" s="333" t="s">
        <v>1</v>
      </c>
      <c r="O179" s="333">
        <v>40</v>
      </c>
      <c r="P179" s="343" t="s">
        <v>3279</v>
      </c>
      <c r="Q179" s="326" t="s">
        <v>1</v>
      </c>
      <c r="R179" s="382">
        <v>7100</v>
      </c>
      <c r="S179" s="344">
        <v>70</v>
      </c>
      <c r="T179" s="351" t="s">
        <v>3279</v>
      </c>
      <c r="V179" s="383"/>
      <c r="AA179" s="383" t="s">
        <v>0</v>
      </c>
      <c r="AE179" s="326" t="s">
        <v>1</v>
      </c>
      <c r="AF179" s="712">
        <v>3470</v>
      </c>
      <c r="AG179" s="333" t="s">
        <v>1</v>
      </c>
      <c r="AH179" s="333">
        <v>30</v>
      </c>
      <c r="AI179" s="343" t="s">
        <v>3304</v>
      </c>
      <c r="AJ179" s="326" t="s">
        <v>1</v>
      </c>
      <c r="AK179" s="329">
        <v>17050</v>
      </c>
      <c r="AL179" s="330" t="s">
        <v>3305</v>
      </c>
      <c r="AM179" s="330" t="s">
        <v>1</v>
      </c>
      <c r="AN179" s="330">
        <v>170</v>
      </c>
      <c r="AO179" s="335" t="s">
        <v>3306</v>
      </c>
      <c r="AP179" s="326" t="s">
        <v>1</v>
      </c>
      <c r="AQ179" s="710">
        <v>2490</v>
      </c>
      <c r="AR179" s="330" t="s">
        <v>1</v>
      </c>
      <c r="AS179" s="330">
        <v>20</v>
      </c>
      <c r="AT179" s="335" t="s">
        <v>3304</v>
      </c>
      <c r="AU179" s="326" t="s">
        <v>1</v>
      </c>
      <c r="AV179" s="329">
        <v>1630</v>
      </c>
      <c r="AW179" s="354" t="s">
        <v>1</v>
      </c>
      <c r="AX179" s="355">
        <v>10</v>
      </c>
      <c r="AY179" s="326" t="s">
        <v>1</v>
      </c>
      <c r="AZ179" s="331">
        <v>290</v>
      </c>
      <c r="BA179" s="330" t="s">
        <v>1</v>
      </c>
      <c r="BB179" s="335">
        <v>2</v>
      </c>
      <c r="BC179" s="326" t="s">
        <v>1</v>
      </c>
      <c r="BD179" s="718">
        <v>16800</v>
      </c>
      <c r="BE179" s="326" t="s">
        <v>1</v>
      </c>
      <c r="BF179" s="347">
        <v>225</v>
      </c>
      <c r="BG179" s="326" t="s">
        <v>14</v>
      </c>
      <c r="BH179" s="329">
        <v>17050</v>
      </c>
      <c r="BI179" s="330" t="s">
        <v>3307</v>
      </c>
      <c r="BJ179" s="330">
        <v>170</v>
      </c>
      <c r="BK179" s="330" t="s">
        <v>3304</v>
      </c>
      <c r="BL179" s="335" t="s">
        <v>3308</v>
      </c>
      <c r="BN179" s="384" t="s">
        <v>3337</v>
      </c>
    </row>
    <row r="180" spans="1:66" ht="27">
      <c r="A180" s="704"/>
      <c r="B180" s="348"/>
      <c r="C180" s="349"/>
      <c r="D180" s="350" t="s">
        <v>3280</v>
      </c>
      <c r="F180" s="385">
        <v>70380</v>
      </c>
      <c r="G180" s="386"/>
      <c r="H180" s="327" t="s">
        <v>1</v>
      </c>
      <c r="I180" s="387">
        <v>680</v>
      </c>
      <c r="J180" s="388"/>
      <c r="K180" s="389" t="s">
        <v>3331</v>
      </c>
      <c r="M180" s="711"/>
      <c r="N180" s="349"/>
      <c r="O180" s="349"/>
      <c r="P180" s="350"/>
      <c r="Q180" s="326" t="s">
        <v>1</v>
      </c>
      <c r="R180" s="387">
        <v>7100</v>
      </c>
      <c r="S180" s="351">
        <v>70</v>
      </c>
      <c r="T180" s="351" t="s">
        <v>3279</v>
      </c>
      <c r="U180" s="326" t="s">
        <v>1</v>
      </c>
      <c r="V180" s="390">
        <v>49730</v>
      </c>
      <c r="W180" s="352" t="s">
        <v>1</v>
      </c>
      <c r="X180" s="352">
        <v>490</v>
      </c>
      <c r="Y180" s="353" t="s">
        <v>3304</v>
      </c>
      <c r="Z180" s="326" t="s">
        <v>1</v>
      </c>
      <c r="AA180" s="391">
        <v>42630</v>
      </c>
      <c r="AB180" s="352" t="s">
        <v>1</v>
      </c>
      <c r="AC180" s="352">
        <v>420</v>
      </c>
      <c r="AD180" s="353" t="s">
        <v>3304</v>
      </c>
      <c r="AF180" s="713"/>
      <c r="AG180" s="349"/>
      <c r="AH180" s="349"/>
      <c r="AI180" s="350"/>
      <c r="AK180" s="329"/>
      <c r="AL180" s="330"/>
      <c r="AM180" s="330"/>
      <c r="AN180" s="330"/>
      <c r="AO180" s="335"/>
      <c r="AQ180" s="711"/>
      <c r="AR180" s="330"/>
      <c r="AS180" s="330"/>
      <c r="AT180" s="335"/>
      <c r="AV180" s="329" t="s">
        <v>3118</v>
      </c>
      <c r="AW180" s="354"/>
      <c r="AX180" s="355" t="s">
        <v>3119</v>
      </c>
      <c r="AZ180" s="331" t="s">
        <v>3118</v>
      </c>
      <c r="BA180" s="330"/>
      <c r="BB180" s="335" t="s">
        <v>3119</v>
      </c>
      <c r="BD180" s="719"/>
      <c r="BF180" s="337" t="s">
        <v>3309</v>
      </c>
      <c r="BH180" s="329"/>
      <c r="BI180" s="330"/>
      <c r="BJ180" s="330"/>
      <c r="BK180" s="330"/>
      <c r="BL180" s="335"/>
      <c r="BN180" s="392">
        <v>0.75</v>
      </c>
    </row>
    <row r="181" spans="1:66" ht="54">
      <c r="A181" s="704"/>
      <c r="B181" s="356" t="s">
        <v>3282</v>
      </c>
      <c r="C181" s="330" t="s">
        <v>3277</v>
      </c>
      <c r="D181" s="335" t="s">
        <v>3278</v>
      </c>
      <c r="F181" s="377">
        <v>46460</v>
      </c>
      <c r="G181" s="378">
        <v>53560</v>
      </c>
      <c r="H181" s="327" t="s">
        <v>1</v>
      </c>
      <c r="I181" s="379">
        <v>440</v>
      </c>
      <c r="J181" s="380">
        <v>510</v>
      </c>
      <c r="K181" s="381" t="s">
        <v>3331</v>
      </c>
      <c r="L181" s="326" t="s">
        <v>1</v>
      </c>
      <c r="M181" s="710">
        <v>2880</v>
      </c>
      <c r="N181" s="330" t="s">
        <v>1</v>
      </c>
      <c r="O181" s="330">
        <v>20</v>
      </c>
      <c r="P181" s="335" t="s">
        <v>3279</v>
      </c>
      <c r="Q181" s="326" t="s">
        <v>1</v>
      </c>
      <c r="R181" s="382">
        <v>7100</v>
      </c>
      <c r="S181" s="344">
        <v>70</v>
      </c>
      <c r="T181" s="351" t="s">
        <v>3279</v>
      </c>
      <c r="V181" s="383"/>
      <c r="AA181" s="383" t="s">
        <v>0</v>
      </c>
      <c r="AE181" s="326" t="s">
        <v>1</v>
      </c>
      <c r="AF181" s="712">
        <v>2480</v>
      </c>
      <c r="AG181" s="333" t="s">
        <v>1</v>
      </c>
      <c r="AH181" s="333">
        <v>20</v>
      </c>
      <c r="AI181" s="343" t="s">
        <v>3304</v>
      </c>
      <c r="AJ181" s="326" t="s">
        <v>1</v>
      </c>
      <c r="AK181" s="332">
        <v>12180</v>
      </c>
      <c r="AL181" s="333" t="s">
        <v>3305</v>
      </c>
      <c r="AM181" s="333" t="s">
        <v>1</v>
      </c>
      <c r="AN181" s="333">
        <v>120</v>
      </c>
      <c r="AO181" s="343" t="s">
        <v>3306</v>
      </c>
      <c r="AP181" s="326" t="s">
        <v>1</v>
      </c>
      <c r="AQ181" s="710">
        <v>2000</v>
      </c>
      <c r="AR181" s="333" t="s">
        <v>1</v>
      </c>
      <c r="AS181" s="333">
        <v>20</v>
      </c>
      <c r="AT181" s="343" t="s">
        <v>3304</v>
      </c>
      <c r="AU181" s="326" t="s">
        <v>1</v>
      </c>
      <c r="AV181" s="332">
        <v>1170</v>
      </c>
      <c r="AW181" s="345" t="s">
        <v>1</v>
      </c>
      <c r="AX181" s="346">
        <v>10</v>
      </c>
      <c r="AY181" s="326" t="s">
        <v>1</v>
      </c>
      <c r="AZ181" s="334">
        <v>200</v>
      </c>
      <c r="BA181" s="333" t="s">
        <v>1</v>
      </c>
      <c r="BB181" s="343">
        <v>2</v>
      </c>
      <c r="BC181" s="326" t="s">
        <v>1</v>
      </c>
      <c r="BD181" s="718">
        <v>12280</v>
      </c>
      <c r="BE181" s="326" t="s">
        <v>1</v>
      </c>
      <c r="BF181" s="347">
        <v>225</v>
      </c>
      <c r="BG181" s="326" t="s">
        <v>14</v>
      </c>
      <c r="BH181" s="332">
        <v>12180</v>
      </c>
      <c r="BI181" s="333" t="s">
        <v>3307</v>
      </c>
      <c r="BJ181" s="333">
        <v>120</v>
      </c>
      <c r="BK181" s="333" t="s">
        <v>3304</v>
      </c>
      <c r="BL181" s="343" t="s">
        <v>3308</v>
      </c>
      <c r="BN181" s="384" t="s">
        <v>3337</v>
      </c>
    </row>
    <row r="182" spans="1:66" ht="27">
      <c r="A182" s="704"/>
      <c r="B182" s="356"/>
      <c r="C182" s="330"/>
      <c r="D182" s="335" t="s">
        <v>3280</v>
      </c>
      <c r="F182" s="385">
        <v>53560</v>
      </c>
      <c r="G182" s="386"/>
      <c r="H182" s="327" t="s">
        <v>1</v>
      </c>
      <c r="I182" s="387">
        <v>510</v>
      </c>
      <c r="J182" s="388"/>
      <c r="K182" s="389" t="s">
        <v>3331</v>
      </c>
      <c r="M182" s="711"/>
      <c r="N182" s="330"/>
      <c r="O182" s="330"/>
      <c r="P182" s="335"/>
      <c r="Q182" s="326" t="s">
        <v>1</v>
      </c>
      <c r="R182" s="387">
        <v>7100</v>
      </c>
      <c r="S182" s="351">
        <v>70</v>
      </c>
      <c r="T182" s="351" t="s">
        <v>3279</v>
      </c>
      <c r="U182" s="326" t="s">
        <v>1</v>
      </c>
      <c r="V182" s="390">
        <v>49730</v>
      </c>
      <c r="W182" s="352" t="s">
        <v>1</v>
      </c>
      <c r="X182" s="352">
        <v>490</v>
      </c>
      <c r="Y182" s="353" t="s">
        <v>3304</v>
      </c>
      <c r="Z182" s="326" t="s">
        <v>1</v>
      </c>
      <c r="AA182" s="391">
        <v>42630</v>
      </c>
      <c r="AB182" s="352" t="s">
        <v>1</v>
      </c>
      <c r="AC182" s="352">
        <v>420</v>
      </c>
      <c r="AD182" s="353" t="s">
        <v>3304</v>
      </c>
      <c r="AF182" s="713"/>
      <c r="AG182" s="349"/>
      <c r="AH182" s="349"/>
      <c r="AI182" s="350"/>
      <c r="AK182" s="357"/>
      <c r="AL182" s="349"/>
      <c r="AM182" s="349"/>
      <c r="AN182" s="349"/>
      <c r="AO182" s="350"/>
      <c r="AQ182" s="711"/>
      <c r="AR182" s="349"/>
      <c r="AS182" s="349"/>
      <c r="AT182" s="350"/>
      <c r="AV182" s="357" t="s">
        <v>3118</v>
      </c>
      <c r="AW182" s="358"/>
      <c r="AX182" s="359" t="s">
        <v>3119</v>
      </c>
      <c r="AZ182" s="360" t="s">
        <v>3118</v>
      </c>
      <c r="BA182" s="349"/>
      <c r="BB182" s="350" t="s">
        <v>3119</v>
      </c>
      <c r="BD182" s="719"/>
      <c r="BF182" s="337" t="s">
        <v>3309</v>
      </c>
      <c r="BH182" s="357"/>
      <c r="BI182" s="349"/>
      <c r="BJ182" s="349"/>
      <c r="BK182" s="349"/>
      <c r="BL182" s="350"/>
      <c r="BN182" s="392">
        <v>0.95</v>
      </c>
    </row>
    <row r="183" spans="1:66" ht="54">
      <c r="A183" s="704"/>
      <c r="B183" s="342" t="s">
        <v>3283</v>
      </c>
      <c r="C183" s="333" t="s">
        <v>3277</v>
      </c>
      <c r="D183" s="343" t="s">
        <v>3278</v>
      </c>
      <c r="F183" s="377">
        <v>46650</v>
      </c>
      <c r="G183" s="378">
        <v>53750</v>
      </c>
      <c r="H183" s="327" t="s">
        <v>1</v>
      </c>
      <c r="I183" s="379">
        <v>440</v>
      </c>
      <c r="J183" s="380">
        <v>510</v>
      </c>
      <c r="K183" s="381" t="s">
        <v>3331</v>
      </c>
      <c r="L183" s="326" t="s">
        <v>1</v>
      </c>
      <c r="M183" s="710">
        <v>2240</v>
      </c>
      <c r="N183" s="333" t="s">
        <v>1</v>
      </c>
      <c r="O183" s="333">
        <v>20</v>
      </c>
      <c r="P183" s="343" t="s">
        <v>3279</v>
      </c>
      <c r="Q183" s="326" t="s">
        <v>1</v>
      </c>
      <c r="R183" s="382">
        <v>7100</v>
      </c>
      <c r="S183" s="344">
        <v>70</v>
      </c>
      <c r="T183" s="351" t="s">
        <v>3279</v>
      </c>
      <c r="V183" s="383"/>
      <c r="AA183" s="383" t="s">
        <v>0</v>
      </c>
      <c r="AE183" s="326" t="s">
        <v>1</v>
      </c>
      <c r="AF183" s="712" t="s">
        <v>14</v>
      </c>
      <c r="AG183" s="330" t="s">
        <v>1</v>
      </c>
      <c r="AH183" s="330" t="s">
        <v>14</v>
      </c>
      <c r="AI183" s="335"/>
      <c r="AJ183" s="326" t="s">
        <v>1</v>
      </c>
      <c r="AK183" s="329">
        <v>9470</v>
      </c>
      <c r="AL183" s="330" t="s">
        <v>3305</v>
      </c>
      <c r="AM183" s="330" t="s">
        <v>1</v>
      </c>
      <c r="AN183" s="330">
        <v>90</v>
      </c>
      <c r="AO183" s="335" t="s">
        <v>3306</v>
      </c>
      <c r="AP183" s="326" t="s">
        <v>1</v>
      </c>
      <c r="AQ183" s="710">
        <v>1730</v>
      </c>
      <c r="AR183" s="330" t="s">
        <v>1</v>
      </c>
      <c r="AS183" s="330">
        <v>10</v>
      </c>
      <c r="AT183" s="335" t="s">
        <v>3304</v>
      </c>
      <c r="AU183" s="326" t="s">
        <v>1</v>
      </c>
      <c r="AV183" s="329">
        <v>910</v>
      </c>
      <c r="AW183" s="354" t="s">
        <v>1</v>
      </c>
      <c r="AX183" s="355">
        <v>9</v>
      </c>
      <c r="AY183" s="326" t="s">
        <v>1</v>
      </c>
      <c r="AZ183" s="331">
        <v>160</v>
      </c>
      <c r="BA183" s="330" t="s">
        <v>1</v>
      </c>
      <c r="BB183" s="335">
        <v>1</v>
      </c>
      <c r="BC183" s="326" t="s">
        <v>1</v>
      </c>
      <c r="BD183" s="718">
        <v>9770</v>
      </c>
      <c r="BE183" s="326" t="s">
        <v>1</v>
      </c>
      <c r="BF183" s="347">
        <v>225</v>
      </c>
      <c r="BG183" s="326" t="s">
        <v>14</v>
      </c>
      <c r="BH183" s="329">
        <v>9470</v>
      </c>
      <c r="BI183" s="330" t="s">
        <v>3307</v>
      </c>
      <c r="BJ183" s="330">
        <v>90</v>
      </c>
      <c r="BK183" s="330" t="s">
        <v>3304</v>
      </c>
      <c r="BL183" s="335" t="s">
        <v>3308</v>
      </c>
      <c r="BN183" s="384" t="s">
        <v>3337</v>
      </c>
    </row>
    <row r="184" spans="1:66" ht="27">
      <c r="A184" s="704"/>
      <c r="B184" s="348"/>
      <c r="C184" s="349"/>
      <c r="D184" s="350" t="s">
        <v>3280</v>
      </c>
      <c r="F184" s="385">
        <v>53750</v>
      </c>
      <c r="G184" s="386"/>
      <c r="H184" s="327" t="s">
        <v>1</v>
      </c>
      <c r="I184" s="387">
        <v>510</v>
      </c>
      <c r="J184" s="388"/>
      <c r="K184" s="389" t="s">
        <v>3331</v>
      </c>
      <c r="M184" s="711"/>
      <c r="N184" s="349"/>
      <c r="O184" s="349"/>
      <c r="P184" s="350"/>
      <c r="Q184" s="326" t="s">
        <v>1</v>
      </c>
      <c r="R184" s="387">
        <v>7100</v>
      </c>
      <c r="S184" s="351">
        <v>70</v>
      </c>
      <c r="T184" s="351" t="s">
        <v>3279</v>
      </c>
      <c r="U184" s="326" t="s">
        <v>1</v>
      </c>
      <c r="V184" s="390">
        <v>49730</v>
      </c>
      <c r="W184" s="352" t="s">
        <v>1</v>
      </c>
      <c r="X184" s="352">
        <v>490</v>
      </c>
      <c r="Y184" s="353" t="s">
        <v>3304</v>
      </c>
      <c r="Z184" s="326" t="s">
        <v>1</v>
      </c>
      <c r="AA184" s="391">
        <v>42630</v>
      </c>
      <c r="AB184" s="352" t="s">
        <v>1</v>
      </c>
      <c r="AC184" s="352">
        <v>420</v>
      </c>
      <c r="AD184" s="353" t="s">
        <v>3304</v>
      </c>
      <c r="AF184" s="713"/>
      <c r="AG184" s="330"/>
      <c r="AH184" s="330"/>
      <c r="AI184" s="335"/>
      <c r="AK184" s="329"/>
      <c r="AL184" s="330"/>
      <c r="AM184" s="330"/>
      <c r="AN184" s="330"/>
      <c r="AO184" s="335"/>
      <c r="AQ184" s="711"/>
      <c r="AR184" s="330"/>
      <c r="AS184" s="330"/>
      <c r="AT184" s="335"/>
      <c r="AV184" s="329" t="s">
        <v>3118</v>
      </c>
      <c r="AW184" s="354"/>
      <c r="AX184" s="355" t="s">
        <v>3119</v>
      </c>
      <c r="AZ184" s="331" t="s">
        <v>3118</v>
      </c>
      <c r="BA184" s="330"/>
      <c r="BB184" s="335" t="s">
        <v>3119</v>
      </c>
      <c r="BD184" s="719"/>
      <c r="BF184" s="337" t="s">
        <v>3309</v>
      </c>
      <c r="BH184" s="329"/>
      <c r="BI184" s="330"/>
      <c r="BJ184" s="330"/>
      <c r="BK184" s="330"/>
      <c r="BL184" s="335"/>
      <c r="BN184" s="392">
        <v>0.98</v>
      </c>
    </row>
    <row r="185" spans="1:66" ht="54">
      <c r="A185" s="704"/>
      <c r="B185" s="356" t="s">
        <v>3284</v>
      </c>
      <c r="C185" s="330" t="s">
        <v>3277</v>
      </c>
      <c r="D185" s="335" t="s">
        <v>3278</v>
      </c>
      <c r="F185" s="377">
        <v>43170</v>
      </c>
      <c r="G185" s="378">
        <v>50270</v>
      </c>
      <c r="H185" s="327" t="s">
        <v>1</v>
      </c>
      <c r="I185" s="379">
        <v>410</v>
      </c>
      <c r="J185" s="380">
        <v>480</v>
      </c>
      <c r="K185" s="381" t="s">
        <v>3331</v>
      </c>
      <c r="L185" s="326" t="s">
        <v>1</v>
      </c>
      <c r="M185" s="710">
        <v>1680</v>
      </c>
      <c r="N185" s="330" t="s">
        <v>1</v>
      </c>
      <c r="O185" s="330">
        <v>10</v>
      </c>
      <c r="P185" s="335" t="s">
        <v>3279</v>
      </c>
      <c r="Q185" s="326" t="s">
        <v>1</v>
      </c>
      <c r="R185" s="382">
        <v>7100</v>
      </c>
      <c r="S185" s="344">
        <v>70</v>
      </c>
      <c r="T185" s="351" t="s">
        <v>3279</v>
      </c>
      <c r="V185" s="383"/>
      <c r="AA185" s="383" t="s">
        <v>0</v>
      </c>
      <c r="AE185" s="326" t="s">
        <v>1</v>
      </c>
      <c r="AF185" s="712" t="s">
        <v>14</v>
      </c>
      <c r="AG185" s="330" t="s">
        <v>1</v>
      </c>
      <c r="AH185" s="330" t="s">
        <v>14</v>
      </c>
      <c r="AI185" s="335"/>
      <c r="AJ185" s="326" t="s">
        <v>1</v>
      </c>
      <c r="AK185" s="332">
        <v>7100</v>
      </c>
      <c r="AL185" s="333" t="s">
        <v>3305</v>
      </c>
      <c r="AM185" s="333" t="s">
        <v>1</v>
      </c>
      <c r="AN185" s="333">
        <v>70</v>
      </c>
      <c r="AO185" s="343" t="s">
        <v>3306</v>
      </c>
      <c r="AP185" s="326" t="s">
        <v>1</v>
      </c>
      <c r="AQ185" s="710">
        <v>1300</v>
      </c>
      <c r="AR185" s="333" t="s">
        <v>1</v>
      </c>
      <c r="AS185" s="333">
        <v>10</v>
      </c>
      <c r="AT185" s="343" t="s">
        <v>3304</v>
      </c>
      <c r="AU185" s="326" t="s">
        <v>1</v>
      </c>
      <c r="AV185" s="332">
        <v>680</v>
      </c>
      <c r="AW185" s="345" t="s">
        <v>1</v>
      </c>
      <c r="AX185" s="346">
        <v>6</v>
      </c>
      <c r="AY185" s="326" t="s">
        <v>1</v>
      </c>
      <c r="AZ185" s="334">
        <v>120</v>
      </c>
      <c r="BA185" s="333" t="s">
        <v>1</v>
      </c>
      <c r="BB185" s="343">
        <v>1</v>
      </c>
      <c r="BC185" s="326" t="s">
        <v>1</v>
      </c>
      <c r="BD185" s="718">
        <v>7500</v>
      </c>
      <c r="BE185" s="326" t="s">
        <v>1</v>
      </c>
      <c r="BF185" s="347">
        <v>225</v>
      </c>
      <c r="BG185" s="326" t="s">
        <v>14</v>
      </c>
      <c r="BH185" s="332">
        <v>7100</v>
      </c>
      <c r="BI185" s="333" t="s">
        <v>3307</v>
      </c>
      <c r="BJ185" s="333">
        <v>70</v>
      </c>
      <c r="BK185" s="333" t="s">
        <v>3304</v>
      </c>
      <c r="BL185" s="343" t="s">
        <v>3308</v>
      </c>
      <c r="BN185" s="384" t="s">
        <v>3337</v>
      </c>
    </row>
    <row r="186" spans="1:66" ht="27">
      <c r="A186" s="704"/>
      <c r="B186" s="356"/>
      <c r="C186" s="330"/>
      <c r="D186" s="335" t="s">
        <v>3280</v>
      </c>
      <c r="F186" s="385">
        <v>50270</v>
      </c>
      <c r="G186" s="386"/>
      <c r="H186" s="327" t="s">
        <v>1</v>
      </c>
      <c r="I186" s="387">
        <v>480</v>
      </c>
      <c r="J186" s="388"/>
      <c r="K186" s="389" t="s">
        <v>3331</v>
      </c>
      <c r="M186" s="711"/>
      <c r="N186" s="330"/>
      <c r="O186" s="330"/>
      <c r="P186" s="335"/>
      <c r="Q186" s="326" t="s">
        <v>1</v>
      </c>
      <c r="R186" s="387">
        <v>7100</v>
      </c>
      <c r="S186" s="351">
        <v>70</v>
      </c>
      <c r="T186" s="351" t="s">
        <v>3279</v>
      </c>
      <c r="U186" s="326" t="s">
        <v>1</v>
      </c>
      <c r="V186" s="390">
        <v>49730</v>
      </c>
      <c r="W186" s="352" t="s">
        <v>1</v>
      </c>
      <c r="X186" s="352">
        <v>490</v>
      </c>
      <c r="Y186" s="353" t="s">
        <v>3304</v>
      </c>
      <c r="Z186" s="326" t="s">
        <v>1</v>
      </c>
      <c r="AA186" s="391">
        <v>42630</v>
      </c>
      <c r="AB186" s="352" t="s">
        <v>1</v>
      </c>
      <c r="AC186" s="352">
        <v>420</v>
      </c>
      <c r="AD186" s="353" t="s">
        <v>3304</v>
      </c>
      <c r="AF186" s="713"/>
      <c r="AG186" s="330"/>
      <c r="AH186" s="330"/>
      <c r="AI186" s="335"/>
      <c r="AK186" s="357"/>
      <c r="AL186" s="349"/>
      <c r="AM186" s="349"/>
      <c r="AN186" s="349"/>
      <c r="AO186" s="350"/>
      <c r="AQ186" s="711"/>
      <c r="AR186" s="349"/>
      <c r="AS186" s="349"/>
      <c r="AT186" s="350"/>
      <c r="AV186" s="357" t="s">
        <v>3118</v>
      </c>
      <c r="AW186" s="358"/>
      <c r="AX186" s="359" t="s">
        <v>3119</v>
      </c>
      <c r="AZ186" s="360" t="s">
        <v>3118</v>
      </c>
      <c r="BA186" s="349"/>
      <c r="BB186" s="350" t="s">
        <v>3119</v>
      </c>
      <c r="BD186" s="719"/>
      <c r="BF186" s="337" t="s">
        <v>3309</v>
      </c>
      <c r="BH186" s="357"/>
      <c r="BI186" s="349"/>
      <c r="BJ186" s="349"/>
      <c r="BK186" s="349"/>
      <c r="BL186" s="350"/>
      <c r="BN186" s="392">
        <v>0.88</v>
      </c>
    </row>
    <row r="187" spans="1:66" ht="54">
      <c r="A187" s="704"/>
      <c r="B187" s="342" t="s">
        <v>3285</v>
      </c>
      <c r="C187" s="333" t="s">
        <v>3277</v>
      </c>
      <c r="D187" s="343" t="s">
        <v>3278</v>
      </c>
      <c r="F187" s="377">
        <v>38290</v>
      </c>
      <c r="G187" s="378">
        <v>45390</v>
      </c>
      <c r="H187" s="327" t="s">
        <v>1</v>
      </c>
      <c r="I187" s="379">
        <v>360</v>
      </c>
      <c r="J187" s="380">
        <v>430</v>
      </c>
      <c r="K187" s="381" t="s">
        <v>3331</v>
      </c>
      <c r="L187" s="326" t="s">
        <v>1</v>
      </c>
      <c r="M187" s="710">
        <v>1340</v>
      </c>
      <c r="N187" s="333" t="s">
        <v>1</v>
      </c>
      <c r="O187" s="333">
        <v>10</v>
      </c>
      <c r="P187" s="343" t="s">
        <v>3279</v>
      </c>
      <c r="Q187" s="326" t="s">
        <v>1</v>
      </c>
      <c r="R187" s="382">
        <v>7100</v>
      </c>
      <c r="S187" s="344">
        <v>70</v>
      </c>
      <c r="T187" s="351" t="s">
        <v>3279</v>
      </c>
      <c r="V187" s="383"/>
      <c r="AA187" s="383" t="s">
        <v>0</v>
      </c>
      <c r="AE187" s="326" t="s">
        <v>1</v>
      </c>
      <c r="AF187" s="712" t="s">
        <v>14</v>
      </c>
      <c r="AG187" s="330" t="s">
        <v>1</v>
      </c>
      <c r="AH187" s="330" t="s">
        <v>14</v>
      </c>
      <c r="AI187" s="335"/>
      <c r="AJ187" s="326" t="s">
        <v>1</v>
      </c>
      <c r="AK187" s="329">
        <v>5680</v>
      </c>
      <c r="AL187" s="330" t="s">
        <v>3305</v>
      </c>
      <c r="AM187" s="330" t="s">
        <v>1</v>
      </c>
      <c r="AN187" s="330">
        <v>50</v>
      </c>
      <c r="AO187" s="335" t="s">
        <v>3306</v>
      </c>
      <c r="AP187" s="326" t="s">
        <v>1</v>
      </c>
      <c r="AQ187" s="710">
        <v>1040</v>
      </c>
      <c r="AR187" s="330" t="s">
        <v>1</v>
      </c>
      <c r="AS187" s="330">
        <v>10</v>
      </c>
      <c r="AT187" s="335" t="s">
        <v>3304</v>
      </c>
      <c r="AU187" s="326" t="s">
        <v>1</v>
      </c>
      <c r="AV187" s="329">
        <v>570</v>
      </c>
      <c r="AW187" s="354" t="s">
        <v>1</v>
      </c>
      <c r="AX187" s="355">
        <v>5</v>
      </c>
      <c r="AY187" s="326" t="s">
        <v>1</v>
      </c>
      <c r="AZ187" s="331">
        <v>100</v>
      </c>
      <c r="BA187" s="330" t="s">
        <v>1</v>
      </c>
      <c r="BB187" s="335">
        <v>1</v>
      </c>
      <c r="BC187" s="326" t="s">
        <v>1</v>
      </c>
      <c r="BD187" s="718">
        <v>6130</v>
      </c>
      <c r="BE187" s="326" t="s">
        <v>1</v>
      </c>
      <c r="BF187" s="347">
        <v>225</v>
      </c>
      <c r="BG187" s="326" t="s">
        <v>14</v>
      </c>
      <c r="BH187" s="329">
        <v>5680</v>
      </c>
      <c r="BI187" s="330" t="s">
        <v>3307</v>
      </c>
      <c r="BJ187" s="330">
        <v>50</v>
      </c>
      <c r="BK187" s="330" t="s">
        <v>3304</v>
      </c>
      <c r="BL187" s="335" t="s">
        <v>3308</v>
      </c>
      <c r="BN187" s="384" t="s">
        <v>3337</v>
      </c>
    </row>
    <row r="188" spans="1:66" ht="27">
      <c r="A188" s="704"/>
      <c r="B188" s="348"/>
      <c r="C188" s="349"/>
      <c r="D188" s="350" t="s">
        <v>3280</v>
      </c>
      <c r="F188" s="385">
        <v>45390</v>
      </c>
      <c r="G188" s="386"/>
      <c r="H188" s="327" t="s">
        <v>1</v>
      </c>
      <c r="I188" s="387">
        <v>430</v>
      </c>
      <c r="J188" s="388"/>
      <c r="K188" s="389" t="s">
        <v>3331</v>
      </c>
      <c r="M188" s="711"/>
      <c r="N188" s="349"/>
      <c r="O188" s="349"/>
      <c r="P188" s="350"/>
      <c r="Q188" s="326" t="s">
        <v>1</v>
      </c>
      <c r="R188" s="387">
        <v>7100</v>
      </c>
      <c r="S188" s="351">
        <v>70</v>
      </c>
      <c r="T188" s="351" t="s">
        <v>3279</v>
      </c>
      <c r="U188" s="326" t="s">
        <v>1</v>
      </c>
      <c r="V188" s="390">
        <v>49730</v>
      </c>
      <c r="W188" s="352" t="s">
        <v>1</v>
      </c>
      <c r="X188" s="352">
        <v>490</v>
      </c>
      <c r="Y188" s="353" t="s">
        <v>3304</v>
      </c>
      <c r="Z188" s="326" t="s">
        <v>1</v>
      </c>
      <c r="AA188" s="391">
        <v>42630</v>
      </c>
      <c r="AB188" s="352" t="s">
        <v>1</v>
      </c>
      <c r="AC188" s="352">
        <v>420</v>
      </c>
      <c r="AD188" s="353" t="s">
        <v>3304</v>
      </c>
      <c r="AF188" s="713"/>
      <c r="AG188" s="330"/>
      <c r="AH188" s="330"/>
      <c r="AI188" s="335"/>
      <c r="AK188" s="329"/>
      <c r="AL188" s="330"/>
      <c r="AM188" s="330"/>
      <c r="AN188" s="330"/>
      <c r="AO188" s="335"/>
      <c r="AQ188" s="711"/>
      <c r="AR188" s="330"/>
      <c r="AS188" s="330"/>
      <c r="AT188" s="335"/>
      <c r="AV188" s="329" t="s">
        <v>3118</v>
      </c>
      <c r="AW188" s="354"/>
      <c r="AX188" s="355" t="s">
        <v>3119</v>
      </c>
      <c r="AZ188" s="331" t="s">
        <v>3118</v>
      </c>
      <c r="BA188" s="330"/>
      <c r="BB188" s="335" t="s">
        <v>3119</v>
      </c>
      <c r="BD188" s="719"/>
      <c r="BF188" s="337" t="s">
        <v>3309</v>
      </c>
      <c r="BH188" s="329"/>
      <c r="BI188" s="330"/>
      <c r="BJ188" s="330"/>
      <c r="BK188" s="330"/>
      <c r="BL188" s="335"/>
      <c r="BN188" s="392">
        <v>0.91</v>
      </c>
    </row>
    <row r="189" spans="1:66" ht="54">
      <c r="A189" s="704"/>
      <c r="B189" s="356" t="s">
        <v>3286</v>
      </c>
      <c r="C189" s="330" t="s">
        <v>3277</v>
      </c>
      <c r="D189" s="335" t="s">
        <v>3278</v>
      </c>
      <c r="F189" s="377">
        <v>35010</v>
      </c>
      <c r="G189" s="378">
        <v>42110</v>
      </c>
      <c r="H189" s="327" t="s">
        <v>1</v>
      </c>
      <c r="I189" s="379">
        <v>330</v>
      </c>
      <c r="J189" s="380">
        <v>400</v>
      </c>
      <c r="K189" s="381" t="s">
        <v>3331</v>
      </c>
      <c r="L189" s="326" t="s">
        <v>1</v>
      </c>
      <c r="M189" s="710">
        <v>1120</v>
      </c>
      <c r="N189" s="330" t="s">
        <v>1</v>
      </c>
      <c r="O189" s="330">
        <v>10</v>
      </c>
      <c r="P189" s="335" t="s">
        <v>3279</v>
      </c>
      <c r="Q189" s="326" t="s">
        <v>1</v>
      </c>
      <c r="R189" s="382">
        <v>7100</v>
      </c>
      <c r="S189" s="344">
        <v>70</v>
      </c>
      <c r="T189" s="351" t="s">
        <v>3279</v>
      </c>
      <c r="V189" s="383"/>
      <c r="AA189" s="383" t="s">
        <v>0</v>
      </c>
      <c r="AE189" s="326" t="s">
        <v>1</v>
      </c>
      <c r="AF189" s="712" t="s">
        <v>14</v>
      </c>
      <c r="AG189" s="330" t="s">
        <v>1</v>
      </c>
      <c r="AH189" s="330" t="s">
        <v>14</v>
      </c>
      <c r="AI189" s="335"/>
      <c r="AJ189" s="326" t="s">
        <v>1</v>
      </c>
      <c r="AK189" s="332">
        <v>4730</v>
      </c>
      <c r="AL189" s="333" t="s">
        <v>3305</v>
      </c>
      <c r="AM189" s="333" t="s">
        <v>1</v>
      </c>
      <c r="AN189" s="333">
        <v>40</v>
      </c>
      <c r="AO189" s="343" t="s">
        <v>3306</v>
      </c>
      <c r="AP189" s="326" t="s">
        <v>1</v>
      </c>
      <c r="AQ189" s="710">
        <v>860</v>
      </c>
      <c r="AR189" s="333" t="s">
        <v>1</v>
      </c>
      <c r="AS189" s="333">
        <v>8</v>
      </c>
      <c r="AT189" s="343" t="s">
        <v>3304</v>
      </c>
      <c r="AU189" s="326" t="s">
        <v>1</v>
      </c>
      <c r="AV189" s="332">
        <v>500</v>
      </c>
      <c r="AW189" s="345" t="s">
        <v>1</v>
      </c>
      <c r="AX189" s="346">
        <v>5</v>
      </c>
      <c r="AY189" s="326" t="s">
        <v>1</v>
      </c>
      <c r="AZ189" s="334">
        <v>80</v>
      </c>
      <c r="BA189" s="333" t="s">
        <v>1</v>
      </c>
      <c r="BB189" s="343">
        <v>1</v>
      </c>
      <c r="BC189" s="326" t="s">
        <v>1</v>
      </c>
      <c r="BD189" s="718">
        <v>5220</v>
      </c>
      <c r="BE189" s="326" t="s">
        <v>1</v>
      </c>
      <c r="BF189" s="347">
        <v>225</v>
      </c>
      <c r="BG189" s="326" t="s">
        <v>14</v>
      </c>
      <c r="BH189" s="329">
        <v>4730</v>
      </c>
      <c r="BI189" s="330" t="s">
        <v>3307</v>
      </c>
      <c r="BJ189" s="330">
        <v>40</v>
      </c>
      <c r="BK189" s="330" t="s">
        <v>3304</v>
      </c>
      <c r="BL189" s="335" t="s">
        <v>3308</v>
      </c>
      <c r="BN189" s="384" t="s">
        <v>3337</v>
      </c>
    </row>
    <row r="190" spans="1:66" ht="27">
      <c r="A190" s="704"/>
      <c r="B190" s="356"/>
      <c r="C190" s="330"/>
      <c r="D190" s="335" t="s">
        <v>3280</v>
      </c>
      <c r="F190" s="385">
        <v>42110</v>
      </c>
      <c r="G190" s="386"/>
      <c r="H190" s="327" t="s">
        <v>1</v>
      </c>
      <c r="I190" s="387">
        <v>400</v>
      </c>
      <c r="J190" s="388"/>
      <c r="K190" s="389" t="s">
        <v>3331</v>
      </c>
      <c r="M190" s="711"/>
      <c r="N190" s="330"/>
      <c r="O190" s="330"/>
      <c r="P190" s="335"/>
      <c r="Q190" s="326" t="s">
        <v>1</v>
      </c>
      <c r="R190" s="387">
        <v>7100</v>
      </c>
      <c r="S190" s="351">
        <v>70</v>
      </c>
      <c r="T190" s="351" t="s">
        <v>3279</v>
      </c>
      <c r="U190" s="326" t="s">
        <v>1</v>
      </c>
      <c r="V190" s="390">
        <v>49730</v>
      </c>
      <c r="W190" s="352" t="s">
        <v>1</v>
      </c>
      <c r="X190" s="352">
        <v>490</v>
      </c>
      <c r="Y190" s="353" t="s">
        <v>3304</v>
      </c>
      <c r="Z190" s="326" t="s">
        <v>1</v>
      </c>
      <c r="AA190" s="391">
        <v>42630</v>
      </c>
      <c r="AB190" s="352" t="s">
        <v>1</v>
      </c>
      <c r="AC190" s="352">
        <v>420</v>
      </c>
      <c r="AD190" s="353" t="s">
        <v>3304</v>
      </c>
      <c r="AF190" s="713"/>
      <c r="AG190" s="330"/>
      <c r="AH190" s="330"/>
      <c r="AI190" s="335"/>
      <c r="AK190" s="357"/>
      <c r="AL190" s="349"/>
      <c r="AM190" s="349"/>
      <c r="AN190" s="349"/>
      <c r="AO190" s="350"/>
      <c r="AQ190" s="711"/>
      <c r="AR190" s="349"/>
      <c r="AS190" s="349"/>
      <c r="AT190" s="350"/>
      <c r="AV190" s="357" t="s">
        <v>3118</v>
      </c>
      <c r="AW190" s="358"/>
      <c r="AX190" s="359" t="s">
        <v>3119</v>
      </c>
      <c r="AZ190" s="360" t="s">
        <v>3118</v>
      </c>
      <c r="BA190" s="349"/>
      <c r="BB190" s="350" t="s">
        <v>3119</v>
      </c>
      <c r="BD190" s="719"/>
      <c r="BF190" s="337" t="s">
        <v>3309</v>
      </c>
      <c r="BH190" s="329"/>
      <c r="BI190" s="330"/>
      <c r="BJ190" s="330"/>
      <c r="BK190" s="330"/>
      <c r="BL190" s="335"/>
      <c r="BN190" s="392">
        <v>0.88</v>
      </c>
    </row>
    <row r="191" spans="1:66" ht="54">
      <c r="A191" s="704"/>
      <c r="B191" s="342" t="s">
        <v>3287</v>
      </c>
      <c r="C191" s="333" t="s">
        <v>3277</v>
      </c>
      <c r="D191" s="343" t="s">
        <v>3278</v>
      </c>
      <c r="F191" s="377">
        <v>32660</v>
      </c>
      <c r="G191" s="378">
        <v>39760</v>
      </c>
      <c r="H191" s="327" t="s">
        <v>1</v>
      </c>
      <c r="I191" s="379">
        <v>300</v>
      </c>
      <c r="J191" s="380">
        <v>370</v>
      </c>
      <c r="K191" s="381" t="s">
        <v>3331</v>
      </c>
      <c r="L191" s="326" t="s">
        <v>1</v>
      </c>
      <c r="M191" s="710">
        <v>960</v>
      </c>
      <c r="N191" s="333" t="s">
        <v>1</v>
      </c>
      <c r="O191" s="333">
        <v>9</v>
      </c>
      <c r="P191" s="343" t="s">
        <v>3279</v>
      </c>
      <c r="Q191" s="326" t="s">
        <v>1</v>
      </c>
      <c r="R191" s="382">
        <v>7100</v>
      </c>
      <c r="S191" s="344">
        <v>70</v>
      </c>
      <c r="T191" s="351" t="s">
        <v>3279</v>
      </c>
      <c r="V191" s="383"/>
      <c r="AA191" s="383" t="s">
        <v>0</v>
      </c>
      <c r="AE191" s="326" t="s">
        <v>1</v>
      </c>
      <c r="AF191" s="712" t="s">
        <v>14</v>
      </c>
      <c r="AG191" s="330" t="s">
        <v>1</v>
      </c>
      <c r="AH191" s="330" t="s">
        <v>14</v>
      </c>
      <c r="AI191" s="335"/>
      <c r="AJ191" s="326" t="s">
        <v>1</v>
      </c>
      <c r="AK191" s="329">
        <v>4060</v>
      </c>
      <c r="AL191" s="330" t="s">
        <v>3305</v>
      </c>
      <c r="AM191" s="330" t="s">
        <v>1</v>
      </c>
      <c r="AN191" s="330">
        <v>40</v>
      </c>
      <c r="AO191" s="335" t="s">
        <v>3306</v>
      </c>
      <c r="AP191" s="326" t="s">
        <v>1</v>
      </c>
      <c r="AQ191" s="710">
        <v>740</v>
      </c>
      <c r="AR191" s="330" t="s">
        <v>1</v>
      </c>
      <c r="AS191" s="330">
        <v>7</v>
      </c>
      <c r="AT191" s="335" t="s">
        <v>3304</v>
      </c>
      <c r="AU191" s="326" t="s">
        <v>1</v>
      </c>
      <c r="AV191" s="329">
        <v>440</v>
      </c>
      <c r="AW191" s="354" t="s">
        <v>1</v>
      </c>
      <c r="AX191" s="355">
        <v>4</v>
      </c>
      <c r="AY191" s="326" t="s">
        <v>1</v>
      </c>
      <c r="AZ191" s="331">
        <v>80</v>
      </c>
      <c r="BA191" s="330" t="s">
        <v>1</v>
      </c>
      <c r="BB191" s="335">
        <v>1</v>
      </c>
      <c r="BC191" s="326" t="s">
        <v>1</v>
      </c>
      <c r="BD191" s="718">
        <v>4660</v>
      </c>
      <c r="BE191" s="326" t="s">
        <v>1</v>
      </c>
      <c r="BF191" s="347">
        <v>225</v>
      </c>
      <c r="BG191" s="326" t="s">
        <v>14</v>
      </c>
      <c r="BH191" s="329">
        <v>4060</v>
      </c>
      <c r="BI191" s="330" t="s">
        <v>3307</v>
      </c>
      <c r="BJ191" s="330">
        <v>40</v>
      </c>
      <c r="BK191" s="330" t="s">
        <v>3304</v>
      </c>
      <c r="BL191" s="335" t="s">
        <v>3308</v>
      </c>
      <c r="BN191" s="384" t="s">
        <v>3337</v>
      </c>
    </row>
    <row r="192" spans="1:66" ht="27">
      <c r="A192" s="704"/>
      <c r="B192" s="348"/>
      <c r="C192" s="349"/>
      <c r="D192" s="350" t="s">
        <v>3280</v>
      </c>
      <c r="F192" s="385">
        <v>39760</v>
      </c>
      <c r="G192" s="386"/>
      <c r="H192" s="327" t="s">
        <v>1</v>
      </c>
      <c r="I192" s="387">
        <v>370</v>
      </c>
      <c r="J192" s="388"/>
      <c r="K192" s="389" t="s">
        <v>3331</v>
      </c>
      <c r="M192" s="711"/>
      <c r="N192" s="349"/>
      <c r="O192" s="349"/>
      <c r="P192" s="350"/>
      <c r="Q192" s="326" t="s">
        <v>1</v>
      </c>
      <c r="R192" s="387">
        <v>7100</v>
      </c>
      <c r="S192" s="351">
        <v>70</v>
      </c>
      <c r="T192" s="351" t="s">
        <v>3279</v>
      </c>
      <c r="U192" s="326" t="s">
        <v>1</v>
      </c>
      <c r="V192" s="390">
        <v>49730</v>
      </c>
      <c r="W192" s="352" t="s">
        <v>1</v>
      </c>
      <c r="X192" s="352">
        <v>490</v>
      </c>
      <c r="Y192" s="353" t="s">
        <v>3304</v>
      </c>
      <c r="Z192" s="326" t="s">
        <v>1</v>
      </c>
      <c r="AA192" s="391">
        <v>42630</v>
      </c>
      <c r="AB192" s="352" t="s">
        <v>1</v>
      </c>
      <c r="AC192" s="352">
        <v>420</v>
      </c>
      <c r="AD192" s="353" t="s">
        <v>3304</v>
      </c>
      <c r="AF192" s="713"/>
      <c r="AG192" s="330"/>
      <c r="AH192" s="330"/>
      <c r="AI192" s="335"/>
      <c r="AK192" s="329"/>
      <c r="AL192" s="330"/>
      <c r="AM192" s="330"/>
      <c r="AN192" s="330"/>
      <c r="AO192" s="335"/>
      <c r="AQ192" s="711"/>
      <c r="AR192" s="330"/>
      <c r="AS192" s="330"/>
      <c r="AT192" s="335"/>
      <c r="AV192" s="329" t="s">
        <v>3118</v>
      </c>
      <c r="AW192" s="354"/>
      <c r="AX192" s="355" t="s">
        <v>3119</v>
      </c>
      <c r="AZ192" s="331" t="s">
        <v>3118</v>
      </c>
      <c r="BA192" s="330"/>
      <c r="BB192" s="335" t="s">
        <v>3119</v>
      </c>
      <c r="BD192" s="719"/>
      <c r="BF192" s="337" t="s">
        <v>3309</v>
      </c>
      <c r="BH192" s="329"/>
      <c r="BI192" s="330"/>
      <c r="BJ192" s="330"/>
      <c r="BK192" s="330"/>
      <c r="BL192" s="335"/>
      <c r="BN192" s="392">
        <v>0.9</v>
      </c>
    </row>
    <row r="193" spans="1:66" ht="54">
      <c r="A193" s="704"/>
      <c r="B193" s="356" t="s">
        <v>3288</v>
      </c>
      <c r="C193" s="330" t="s">
        <v>3277</v>
      </c>
      <c r="D193" s="335" t="s">
        <v>3278</v>
      </c>
      <c r="F193" s="377">
        <v>30930</v>
      </c>
      <c r="G193" s="378">
        <v>38030</v>
      </c>
      <c r="H193" s="327" t="s">
        <v>1</v>
      </c>
      <c r="I193" s="379">
        <v>290</v>
      </c>
      <c r="J193" s="380">
        <v>360</v>
      </c>
      <c r="K193" s="381" t="s">
        <v>3331</v>
      </c>
      <c r="L193" s="326" t="s">
        <v>1</v>
      </c>
      <c r="M193" s="710">
        <v>840</v>
      </c>
      <c r="N193" s="330" t="s">
        <v>1</v>
      </c>
      <c r="O193" s="330">
        <v>8</v>
      </c>
      <c r="P193" s="335" t="s">
        <v>3279</v>
      </c>
      <c r="Q193" s="326" t="s">
        <v>1</v>
      </c>
      <c r="R193" s="382">
        <v>7100</v>
      </c>
      <c r="S193" s="344">
        <v>70</v>
      </c>
      <c r="T193" s="351" t="s">
        <v>3279</v>
      </c>
      <c r="V193" s="383"/>
      <c r="AA193" s="383" t="s">
        <v>0</v>
      </c>
      <c r="AE193" s="326" t="s">
        <v>1</v>
      </c>
      <c r="AF193" s="712" t="s">
        <v>14</v>
      </c>
      <c r="AG193" s="330" t="s">
        <v>1</v>
      </c>
      <c r="AH193" s="330" t="s">
        <v>14</v>
      </c>
      <c r="AI193" s="335"/>
      <c r="AJ193" s="326" t="s">
        <v>1</v>
      </c>
      <c r="AK193" s="332">
        <v>3550</v>
      </c>
      <c r="AL193" s="333" t="s">
        <v>3305</v>
      </c>
      <c r="AM193" s="333" t="s">
        <v>1</v>
      </c>
      <c r="AN193" s="333">
        <v>30</v>
      </c>
      <c r="AO193" s="343" t="s">
        <v>3306</v>
      </c>
      <c r="AP193" s="326" t="s">
        <v>1</v>
      </c>
      <c r="AQ193" s="710">
        <v>650</v>
      </c>
      <c r="AR193" s="333" t="s">
        <v>1</v>
      </c>
      <c r="AS193" s="333">
        <v>6</v>
      </c>
      <c r="AT193" s="343" t="s">
        <v>3304</v>
      </c>
      <c r="AU193" s="326" t="s">
        <v>1</v>
      </c>
      <c r="AV193" s="332">
        <v>410</v>
      </c>
      <c r="AW193" s="345" t="s">
        <v>1</v>
      </c>
      <c r="AX193" s="346">
        <v>4</v>
      </c>
      <c r="AY193" s="326" t="s">
        <v>1</v>
      </c>
      <c r="AZ193" s="334">
        <v>70</v>
      </c>
      <c r="BA193" s="333" t="s">
        <v>1</v>
      </c>
      <c r="BB193" s="343">
        <v>1</v>
      </c>
      <c r="BC193" s="326" t="s">
        <v>1</v>
      </c>
      <c r="BD193" s="718">
        <v>4250</v>
      </c>
      <c r="BE193" s="326" t="s">
        <v>1</v>
      </c>
      <c r="BF193" s="347">
        <v>225</v>
      </c>
      <c r="BG193" s="326" t="s">
        <v>14</v>
      </c>
      <c r="BH193" s="332">
        <v>3550</v>
      </c>
      <c r="BI193" s="333" t="s">
        <v>3307</v>
      </c>
      <c r="BJ193" s="333">
        <v>30</v>
      </c>
      <c r="BK193" s="333" t="s">
        <v>3304</v>
      </c>
      <c r="BL193" s="343" t="s">
        <v>3308</v>
      </c>
      <c r="BN193" s="384" t="s">
        <v>3337</v>
      </c>
    </row>
    <row r="194" spans="1:66" ht="27">
      <c r="A194" s="704"/>
      <c r="B194" s="356"/>
      <c r="C194" s="330"/>
      <c r="D194" s="335" t="s">
        <v>3280</v>
      </c>
      <c r="F194" s="385">
        <v>38030</v>
      </c>
      <c r="G194" s="386"/>
      <c r="H194" s="327" t="s">
        <v>1</v>
      </c>
      <c r="I194" s="387">
        <v>360</v>
      </c>
      <c r="J194" s="388"/>
      <c r="K194" s="389" t="s">
        <v>3331</v>
      </c>
      <c r="M194" s="711"/>
      <c r="N194" s="330"/>
      <c r="O194" s="330"/>
      <c r="P194" s="335"/>
      <c r="Q194" s="326" t="s">
        <v>1</v>
      </c>
      <c r="R194" s="387">
        <v>7100</v>
      </c>
      <c r="S194" s="351">
        <v>70</v>
      </c>
      <c r="T194" s="351" t="s">
        <v>3279</v>
      </c>
      <c r="U194" s="326" t="s">
        <v>1</v>
      </c>
      <c r="V194" s="390">
        <v>49730</v>
      </c>
      <c r="W194" s="352" t="s">
        <v>1</v>
      </c>
      <c r="X194" s="352">
        <v>490</v>
      </c>
      <c r="Y194" s="353" t="s">
        <v>3304</v>
      </c>
      <c r="Z194" s="326" t="s">
        <v>1</v>
      </c>
      <c r="AA194" s="391">
        <v>42630</v>
      </c>
      <c r="AB194" s="352" t="s">
        <v>1</v>
      </c>
      <c r="AC194" s="352">
        <v>420</v>
      </c>
      <c r="AD194" s="353" t="s">
        <v>3304</v>
      </c>
      <c r="AF194" s="713"/>
      <c r="AG194" s="330"/>
      <c r="AH194" s="330"/>
      <c r="AI194" s="335"/>
      <c r="AK194" s="357"/>
      <c r="AL194" s="349"/>
      <c r="AM194" s="349"/>
      <c r="AN194" s="349"/>
      <c r="AO194" s="350"/>
      <c r="AQ194" s="711"/>
      <c r="AR194" s="349"/>
      <c r="AS194" s="349"/>
      <c r="AT194" s="350"/>
      <c r="AV194" s="357" t="s">
        <v>3118</v>
      </c>
      <c r="AW194" s="358"/>
      <c r="AX194" s="359" t="s">
        <v>3119</v>
      </c>
      <c r="AZ194" s="360" t="s">
        <v>3118</v>
      </c>
      <c r="BA194" s="349"/>
      <c r="BB194" s="350" t="s">
        <v>3119</v>
      </c>
      <c r="BD194" s="719"/>
      <c r="BF194" s="337" t="s">
        <v>3309</v>
      </c>
      <c r="BH194" s="357"/>
      <c r="BI194" s="349"/>
      <c r="BJ194" s="349"/>
      <c r="BK194" s="349"/>
      <c r="BL194" s="350"/>
      <c r="BN194" s="392">
        <v>0.91</v>
      </c>
    </row>
    <row r="195" spans="1:66" ht="54">
      <c r="A195" s="704"/>
      <c r="B195" s="342" t="s">
        <v>3289</v>
      </c>
      <c r="C195" s="333" t="s">
        <v>3277</v>
      </c>
      <c r="D195" s="343" t="s">
        <v>3278</v>
      </c>
      <c r="F195" s="377">
        <v>29550</v>
      </c>
      <c r="G195" s="378">
        <v>36650</v>
      </c>
      <c r="H195" s="327" t="s">
        <v>1</v>
      </c>
      <c r="I195" s="379">
        <v>270</v>
      </c>
      <c r="J195" s="380">
        <v>340</v>
      </c>
      <c r="K195" s="381" t="s">
        <v>3331</v>
      </c>
      <c r="L195" s="326" t="s">
        <v>1</v>
      </c>
      <c r="M195" s="710">
        <v>740</v>
      </c>
      <c r="N195" s="333" t="s">
        <v>1</v>
      </c>
      <c r="O195" s="333">
        <v>7</v>
      </c>
      <c r="P195" s="343" t="s">
        <v>3279</v>
      </c>
      <c r="Q195" s="326" t="s">
        <v>1</v>
      </c>
      <c r="R195" s="382">
        <v>7100</v>
      </c>
      <c r="S195" s="344">
        <v>70</v>
      </c>
      <c r="T195" s="351" t="s">
        <v>3279</v>
      </c>
      <c r="V195" s="383"/>
      <c r="AA195" s="383" t="s">
        <v>0</v>
      </c>
      <c r="AE195" s="326" t="s">
        <v>1</v>
      </c>
      <c r="AF195" s="712">
        <v>640</v>
      </c>
      <c r="AG195" s="333" t="s">
        <v>1</v>
      </c>
      <c r="AH195" s="333">
        <v>6</v>
      </c>
      <c r="AI195" s="343" t="s">
        <v>3304</v>
      </c>
      <c r="AJ195" s="326" t="s">
        <v>1</v>
      </c>
      <c r="AK195" s="329">
        <v>3150</v>
      </c>
      <c r="AL195" s="330" t="s">
        <v>3305</v>
      </c>
      <c r="AM195" s="330" t="s">
        <v>1</v>
      </c>
      <c r="AN195" s="330">
        <v>30</v>
      </c>
      <c r="AO195" s="335" t="s">
        <v>3306</v>
      </c>
      <c r="AP195" s="326" t="s">
        <v>1</v>
      </c>
      <c r="AQ195" s="710">
        <v>570</v>
      </c>
      <c r="AR195" s="330" t="s">
        <v>1</v>
      </c>
      <c r="AS195" s="330">
        <v>5</v>
      </c>
      <c r="AT195" s="335" t="s">
        <v>3304</v>
      </c>
      <c r="AU195" s="326" t="s">
        <v>1</v>
      </c>
      <c r="AV195" s="329">
        <v>370</v>
      </c>
      <c r="AW195" s="354" t="s">
        <v>1</v>
      </c>
      <c r="AX195" s="355">
        <v>3</v>
      </c>
      <c r="AY195" s="326" t="s">
        <v>1</v>
      </c>
      <c r="AZ195" s="331">
        <v>60</v>
      </c>
      <c r="BA195" s="330" t="s">
        <v>1</v>
      </c>
      <c r="BB195" s="335">
        <v>1</v>
      </c>
      <c r="BC195" s="326" t="s">
        <v>1</v>
      </c>
      <c r="BD195" s="718">
        <v>3920</v>
      </c>
      <c r="BE195" s="326" t="s">
        <v>1</v>
      </c>
      <c r="BF195" s="347">
        <v>225</v>
      </c>
      <c r="BG195" s="326" t="s">
        <v>14</v>
      </c>
      <c r="BH195" s="329">
        <v>3150</v>
      </c>
      <c r="BI195" s="330" t="s">
        <v>3307</v>
      </c>
      <c r="BJ195" s="330">
        <v>30</v>
      </c>
      <c r="BK195" s="330" t="s">
        <v>3304</v>
      </c>
      <c r="BL195" s="335" t="s">
        <v>3308</v>
      </c>
      <c r="BN195" s="384" t="s">
        <v>3337</v>
      </c>
    </row>
    <row r="196" spans="1:66" ht="27">
      <c r="A196" s="704"/>
      <c r="B196" s="348"/>
      <c r="C196" s="349"/>
      <c r="D196" s="350" t="s">
        <v>3280</v>
      </c>
      <c r="F196" s="385">
        <v>36650</v>
      </c>
      <c r="G196" s="386"/>
      <c r="H196" s="327" t="s">
        <v>1</v>
      </c>
      <c r="I196" s="387">
        <v>340</v>
      </c>
      <c r="J196" s="388"/>
      <c r="K196" s="389" t="s">
        <v>3331</v>
      </c>
      <c r="M196" s="711"/>
      <c r="N196" s="349"/>
      <c r="O196" s="349"/>
      <c r="P196" s="350"/>
      <c r="Q196" s="326" t="s">
        <v>1</v>
      </c>
      <c r="R196" s="387">
        <v>7100</v>
      </c>
      <c r="S196" s="351">
        <v>70</v>
      </c>
      <c r="T196" s="351" t="s">
        <v>3279</v>
      </c>
      <c r="U196" s="326" t="s">
        <v>1</v>
      </c>
      <c r="V196" s="390">
        <v>49730</v>
      </c>
      <c r="W196" s="352" t="s">
        <v>1</v>
      </c>
      <c r="X196" s="352">
        <v>490</v>
      </c>
      <c r="Y196" s="353" t="s">
        <v>3304</v>
      </c>
      <c r="Z196" s="326" t="s">
        <v>1</v>
      </c>
      <c r="AA196" s="391">
        <v>42630</v>
      </c>
      <c r="AB196" s="352" t="s">
        <v>1</v>
      </c>
      <c r="AC196" s="352">
        <v>420</v>
      </c>
      <c r="AD196" s="353" t="s">
        <v>3304</v>
      </c>
      <c r="AF196" s="713"/>
      <c r="AG196" s="349"/>
      <c r="AH196" s="349"/>
      <c r="AI196" s="350"/>
      <c r="AK196" s="329"/>
      <c r="AL196" s="330"/>
      <c r="AM196" s="330"/>
      <c r="AN196" s="330"/>
      <c r="AO196" s="335"/>
      <c r="AQ196" s="711"/>
      <c r="AR196" s="330"/>
      <c r="AS196" s="330"/>
      <c r="AT196" s="335"/>
      <c r="AV196" s="329" t="s">
        <v>3118</v>
      </c>
      <c r="AW196" s="354"/>
      <c r="AX196" s="355" t="s">
        <v>3119</v>
      </c>
      <c r="AZ196" s="331" t="s">
        <v>3118</v>
      </c>
      <c r="BA196" s="330"/>
      <c r="BB196" s="335" t="s">
        <v>3119</v>
      </c>
      <c r="BD196" s="719"/>
      <c r="BF196" s="337" t="s">
        <v>3309</v>
      </c>
      <c r="BH196" s="329"/>
      <c r="BI196" s="330"/>
      <c r="BJ196" s="330"/>
      <c r="BK196" s="330"/>
      <c r="BL196" s="335"/>
      <c r="BN196" s="392">
        <v>0.95</v>
      </c>
    </row>
    <row r="197" spans="1:66" ht="54">
      <c r="A197" s="704"/>
      <c r="B197" s="356" t="s">
        <v>3290</v>
      </c>
      <c r="C197" s="330" t="s">
        <v>3277</v>
      </c>
      <c r="D197" s="335" t="s">
        <v>3278</v>
      </c>
      <c r="F197" s="377">
        <v>28480</v>
      </c>
      <c r="G197" s="378">
        <v>35580</v>
      </c>
      <c r="H197" s="327" t="s">
        <v>1</v>
      </c>
      <c r="I197" s="379">
        <v>260</v>
      </c>
      <c r="J197" s="380">
        <v>330</v>
      </c>
      <c r="K197" s="381" t="s">
        <v>3331</v>
      </c>
      <c r="L197" s="326" t="s">
        <v>1</v>
      </c>
      <c r="M197" s="710">
        <v>670</v>
      </c>
      <c r="N197" s="330" t="s">
        <v>1</v>
      </c>
      <c r="O197" s="330">
        <v>6</v>
      </c>
      <c r="P197" s="335" t="s">
        <v>3279</v>
      </c>
      <c r="Q197" s="326" t="s">
        <v>1</v>
      </c>
      <c r="R197" s="382">
        <v>7100</v>
      </c>
      <c r="S197" s="344">
        <v>70</v>
      </c>
      <c r="T197" s="351" t="s">
        <v>3279</v>
      </c>
      <c r="V197" s="383"/>
      <c r="AA197" s="383" t="s">
        <v>0</v>
      </c>
      <c r="AE197" s="326" t="s">
        <v>1</v>
      </c>
      <c r="AF197" s="712">
        <v>570</v>
      </c>
      <c r="AG197" s="330" t="s">
        <v>1</v>
      </c>
      <c r="AH197" s="330">
        <v>5</v>
      </c>
      <c r="AI197" s="335" t="s">
        <v>3304</v>
      </c>
      <c r="AJ197" s="326" t="s">
        <v>1</v>
      </c>
      <c r="AK197" s="332">
        <v>2840</v>
      </c>
      <c r="AL197" s="333" t="s">
        <v>3305</v>
      </c>
      <c r="AM197" s="333" t="s">
        <v>1</v>
      </c>
      <c r="AN197" s="333">
        <v>20</v>
      </c>
      <c r="AO197" s="343" t="s">
        <v>3306</v>
      </c>
      <c r="AP197" s="326" t="s">
        <v>1</v>
      </c>
      <c r="AQ197" s="710">
        <v>520</v>
      </c>
      <c r="AR197" s="333" t="s">
        <v>1</v>
      </c>
      <c r="AS197" s="333">
        <v>5</v>
      </c>
      <c r="AT197" s="343" t="s">
        <v>3304</v>
      </c>
      <c r="AU197" s="326" t="s">
        <v>1</v>
      </c>
      <c r="AV197" s="332">
        <v>350</v>
      </c>
      <c r="AW197" s="345" t="s">
        <v>1</v>
      </c>
      <c r="AX197" s="346">
        <v>3</v>
      </c>
      <c r="AY197" s="326" t="s">
        <v>1</v>
      </c>
      <c r="AZ197" s="334">
        <v>60</v>
      </c>
      <c r="BA197" s="333" t="s">
        <v>1</v>
      </c>
      <c r="BB197" s="343">
        <v>1</v>
      </c>
      <c r="BC197" s="326" t="s">
        <v>1</v>
      </c>
      <c r="BD197" s="718">
        <v>3660</v>
      </c>
      <c r="BE197" s="326" t="s">
        <v>1</v>
      </c>
      <c r="BF197" s="347">
        <v>225</v>
      </c>
      <c r="BG197" s="326" t="s">
        <v>14</v>
      </c>
      <c r="BH197" s="332">
        <v>2840</v>
      </c>
      <c r="BI197" s="333" t="s">
        <v>3307</v>
      </c>
      <c r="BJ197" s="333">
        <v>20</v>
      </c>
      <c r="BK197" s="333" t="s">
        <v>3304</v>
      </c>
      <c r="BL197" s="343" t="s">
        <v>3308</v>
      </c>
      <c r="BN197" s="384" t="s">
        <v>3337</v>
      </c>
    </row>
    <row r="198" spans="1:66" ht="27">
      <c r="A198" s="704"/>
      <c r="B198" s="356"/>
      <c r="C198" s="330"/>
      <c r="D198" s="335" t="s">
        <v>3280</v>
      </c>
      <c r="F198" s="385">
        <v>35580</v>
      </c>
      <c r="G198" s="386"/>
      <c r="H198" s="327" t="s">
        <v>1</v>
      </c>
      <c r="I198" s="387">
        <v>330</v>
      </c>
      <c r="J198" s="388"/>
      <c r="K198" s="389" t="s">
        <v>3331</v>
      </c>
      <c r="M198" s="711"/>
      <c r="N198" s="330"/>
      <c r="O198" s="330"/>
      <c r="P198" s="335"/>
      <c r="Q198" s="326" t="s">
        <v>1</v>
      </c>
      <c r="R198" s="387">
        <v>7100</v>
      </c>
      <c r="S198" s="351">
        <v>70</v>
      </c>
      <c r="T198" s="351" t="s">
        <v>3279</v>
      </c>
      <c r="U198" s="326" t="s">
        <v>1</v>
      </c>
      <c r="V198" s="390">
        <v>49730</v>
      </c>
      <c r="W198" s="352" t="s">
        <v>1</v>
      </c>
      <c r="X198" s="352">
        <v>490</v>
      </c>
      <c r="Y198" s="353" t="s">
        <v>3304</v>
      </c>
      <c r="Z198" s="326" t="s">
        <v>1</v>
      </c>
      <c r="AA198" s="391">
        <v>42630</v>
      </c>
      <c r="AB198" s="352" t="s">
        <v>1</v>
      </c>
      <c r="AC198" s="352">
        <v>420</v>
      </c>
      <c r="AD198" s="353" t="s">
        <v>3304</v>
      </c>
      <c r="AF198" s="713"/>
      <c r="AG198" s="330"/>
      <c r="AH198" s="330"/>
      <c r="AI198" s="335"/>
      <c r="AK198" s="357"/>
      <c r="AL198" s="349"/>
      <c r="AM198" s="349"/>
      <c r="AN198" s="349"/>
      <c r="AO198" s="350"/>
      <c r="AQ198" s="711"/>
      <c r="AR198" s="349"/>
      <c r="AS198" s="349"/>
      <c r="AT198" s="350"/>
      <c r="AV198" s="357" t="s">
        <v>3118</v>
      </c>
      <c r="AW198" s="358"/>
      <c r="AX198" s="359" t="s">
        <v>3119</v>
      </c>
      <c r="AZ198" s="360" t="s">
        <v>3118</v>
      </c>
      <c r="BA198" s="349"/>
      <c r="BB198" s="350" t="s">
        <v>3119</v>
      </c>
      <c r="BD198" s="719"/>
      <c r="BF198" s="337" t="s">
        <v>3309</v>
      </c>
      <c r="BH198" s="357"/>
      <c r="BI198" s="349"/>
      <c r="BJ198" s="349"/>
      <c r="BK198" s="349"/>
      <c r="BL198" s="350"/>
      <c r="BN198" s="392">
        <v>0.99</v>
      </c>
    </row>
    <row r="199" spans="1:66" ht="54">
      <c r="A199" s="704"/>
      <c r="B199" s="342" t="s">
        <v>3291</v>
      </c>
      <c r="C199" s="333" t="s">
        <v>3277</v>
      </c>
      <c r="D199" s="343" t="s">
        <v>3278</v>
      </c>
      <c r="F199" s="377">
        <v>26850</v>
      </c>
      <c r="G199" s="378">
        <v>33950</v>
      </c>
      <c r="H199" s="327" t="s">
        <v>1</v>
      </c>
      <c r="I199" s="379">
        <v>250</v>
      </c>
      <c r="J199" s="380">
        <v>320</v>
      </c>
      <c r="K199" s="381" t="s">
        <v>3331</v>
      </c>
      <c r="L199" s="326" t="s">
        <v>1</v>
      </c>
      <c r="M199" s="710">
        <v>560</v>
      </c>
      <c r="N199" s="333" t="s">
        <v>1</v>
      </c>
      <c r="O199" s="333">
        <v>5</v>
      </c>
      <c r="P199" s="343" t="s">
        <v>3279</v>
      </c>
      <c r="Q199" s="326" t="s">
        <v>1</v>
      </c>
      <c r="R199" s="382">
        <v>7100</v>
      </c>
      <c r="S199" s="344">
        <v>70</v>
      </c>
      <c r="T199" s="351" t="s">
        <v>3279</v>
      </c>
      <c r="V199" s="383"/>
      <c r="AA199" s="383" t="s">
        <v>0</v>
      </c>
      <c r="AE199" s="326" t="s">
        <v>1</v>
      </c>
      <c r="AF199" s="712">
        <v>480</v>
      </c>
      <c r="AG199" s="333" t="s">
        <v>1</v>
      </c>
      <c r="AH199" s="333">
        <v>4</v>
      </c>
      <c r="AI199" s="343" t="s">
        <v>3304</v>
      </c>
      <c r="AJ199" s="326" t="s">
        <v>1</v>
      </c>
      <c r="AK199" s="329">
        <v>2360</v>
      </c>
      <c r="AL199" s="330" t="s">
        <v>3305</v>
      </c>
      <c r="AM199" s="330" t="s">
        <v>1</v>
      </c>
      <c r="AN199" s="330">
        <v>20</v>
      </c>
      <c r="AO199" s="335" t="s">
        <v>3306</v>
      </c>
      <c r="AP199" s="326" t="s">
        <v>1</v>
      </c>
      <c r="AQ199" s="710">
        <v>500</v>
      </c>
      <c r="AR199" s="330" t="s">
        <v>1</v>
      </c>
      <c r="AS199" s="330">
        <v>5</v>
      </c>
      <c r="AT199" s="335" t="s">
        <v>3304</v>
      </c>
      <c r="AU199" s="326" t="s">
        <v>1</v>
      </c>
      <c r="AV199" s="329">
        <v>300</v>
      </c>
      <c r="AW199" s="354" t="s">
        <v>1</v>
      </c>
      <c r="AX199" s="355">
        <v>3</v>
      </c>
      <c r="AY199" s="326" t="s">
        <v>1</v>
      </c>
      <c r="AZ199" s="331">
        <v>50</v>
      </c>
      <c r="BA199" s="330" t="s">
        <v>1</v>
      </c>
      <c r="BB199" s="335">
        <v>1</v>
      </c>
      <c r="BC199" s="326" t="s">
        <v>1</v>
      </c>
      <c r="BD199" s="718">
        <v>3160</v>
      </c>
      <c r="BE199" s="326" t="s">
        <v>1</v>
      </c>
      <c r="BF199" s="347">
        <v>225</v>
      </c>
      <c r="BG199" s="326" t="s">
        <v>14</v>
      </c>
      <c r="BH199" s="329">
        <v>2360</v>
      </c>
      <c r="BI199" s="330" t="s">
        <v>3307</v>
      </c>
      <c r="BJ199" s="330">
        <v>20</v>
      </c>
      <c r="BK199" s="330" t="s">
        <v>3304</v>
      </c>
      <c r="BL199" s="335" t="s">
        <v>3308</v>
      </c>
      <c r="BN199" s="384" t="s">
        <v>3337</v>
      </c>
    </row>
    <row r="200" spans="1:66" ht="27">
      <c r="A200" s="704"/>
      <c r="B200" s="348"/>
      <c r="C200" s="349"/>
      <c r="D200" s="350" t="s">
        <v>3280</v>
      </c>
      <c r="F200" s="385">
        <v>33950</v>
      </c>
      <c r="G200" s="386"/>
      <c r="H200" s="327" t="s">
        <v>1</v>
      </c>
      <c r="I200" s="387">
        <v>320</v>
      </c>
      <c r="J200" s="388"/>
      <c r="K200" s="389" t="s">
        <v>3331</v>
      </c>
      <c r="M200" s="711"/>
      <c r="N200" s="349"/>
      <c r="O200" s="349"/>
      <c r="P200" s="350"/>
      <c r="Q200" s="326" t="s">
        <v>1</v>
      </c>
      <c r="R200" s="387">
        <v>7100</v>
      </c>
      <c r="S200" s="351">
        <v>70</v>
      </c>
      <c r="T200" s="351" t="s">
        <v>3279</v>
      </c>
      <c r="U200" s="326" t="s">
        <v>1</v>
      </c>
      <c r="V200" s="390">
        <v>49730</v>
      </c>
      <c r="W200" s="352" t="s">
        <v>1</v>
      </c>
      <c r="X200" s="352">
        <v>490</v>
      </c>
      <c r="Y200" s="353" t="s">
        <v>3304</v>
      </c>
      <c r="Z200" s="326" t="s">
        <v>1</v>
      </c>
      <c r="AA200" s="391">
        <v>42630</v>
      </c>
      <c r="AB200" s="352" t="s">
        <v>1</v>
      </c>
      <c r="AC200" s="352">
        <v>420</v>
      </c>
      <c r="AD200" s="353" t="s">
        <v>3304</v>
      </c>
      <c r="AF200" s="713"/>
      <c r="AG200" s="349"/>
      <c r="AH200" s="349"/>
      <c r="AI200" s="350"/>
      <c r="AK200" s="329"/>
      <c r="AL200" s="330"/>
      <c r="AM200" s="330"/>
      <c r="AN200" s="330"/>
      <c r="AO200" s="335"/>
      <c r="AQ200" s="711"/>
      <c r="AR200" s="330"/>
      <c r="AS200" s="330"/>
      <c r="AT200" s="335"/>
      <c r="AV200" s="329" t="s">
        <v>3118</v>
      </c>
      <c r="AW200" s="354"/>
      <c r="AX200" s="355" t="s">
        <v>3119</v>
      </c>
      <c r="AZ200" s="331" t="s">
        <v>3118</v>
      </c>
      <c r="BA200" s="330"/>
      <c r="BB200" s="335" t="s">
        <v>3119</v>
      </c>
      <c r="BD200" s="719"/>
      <c r="BF200" s="337" t="s">
        <v>3309</v>
      </c>
      <c r="BH200" s="329"/>
      <c r="BI200" s="330"/>
      <c r="BJ200" s="330"/>
      <c r="BK200" s="330"/>
      <c r="BL200" s="335"/>
      <c r="BN200" s="392">
        <v>0.91</v>
      </c>
    </row>
    <row r="201" spans="1:66" ht="54">
      <c r="A201" s="704"/>
      <c r="B201" s="356" t="s">
        <v>3292</v>
      </c>
      <c r="C201" s="330" t="s">
        <v>3277</v>
      </c>
      <c r="D201" s="335" t="s">
        <v>3278</v>
      </c>
      <c r="F201" s="377">
        <v>25660</v>
      </c>
      <c r="G201" s="378">
        <v>32760</v>
      </c>
      <c r="H201" s="327" t="s">
        <v>1</v>
      </c>
      <c r="I201" s="379">
        <v>230</v>
      </c>
      <c r="J201" s="380">
        <v>300</v>
      </c>
      <c r="K201" s="381" t="s">
        <v>3331</v>
      </c>
      <c r="L201" s="326" t="s">
        <v>1</v>
      </c>
      <c r="M201" s="710">
        <v>480</v>
      </c>
      <c r="N201" s="330" t="s">
        <v>1</v>
      </c>
      <c r="O201" s="330">
        <v>4</v>
      </c>
      <c r="P201" s="335" t="s">
        <v>3279</v>
      </c>
      <c r="Q201" s="326" t="s">
        <v>1</v>
      </c>
      <c r="R201" s="382">
        <v>7100</v>
      </c>
      <c r="S201" s="344">
        <v>70</v>
      </c>
      <c r="T201" s="351" t="s">
        <v>3279</v>
      </c>
      <c r="V201" s="383"/>
      <c r="AA201" s="383" t="s">
        <v>0</v>
      </c>
      <c r="AE201" s="326" t="s">
        <v>1</v>
      </c>
      <c r="AF201" s="712">
        <v>410</v>
      </c>
      <c r="AG201" s="330" t="s">
        <v>1</v>
      </c>
      <c r="AH201" s="330">
        <v>4</v>
      </c>
      <c r="AI201" s="335" t="s">
        <v>3304</v>
      </c>
      <c r="AJ201" s="326" t="s">
        <v>1</v>
      </c>
      <c r="AK201" s="332">
        <v>2030</v>
      </c>
      <c r="AL201" s="333" t="s">
        <v>3305</v>
      </c>
      <c r="AM201" s="333" t="s">
        <v>1</v>
      </c>
      <c r="AN201" s="333">
        <v>20</v>
      </c>
      <c r="AO201" s="343" t="s">
        <v>3306</v>
      </c>
      <c r="AP201" s="326" t="s">
        <v>1</v>
      </c>
      <c r="AQ201" s="710">
        <v>500</v>
      </c>
      <c r="AR201" s="333" t="s">
        <v>1</v>
      </c>
      <c r="AS201" s="333">
        <v>5</v>
      </c>
      <c r="AT201" s="343" t="s">
        <v>3304</v>
      </c>
      <c r="AU201" s="326" t="s">
        <v>1</v>
      </c>
      <c r="AV201" s="332">
        <v>270</v>
      </c>
      <c r="AW201" s="345" t="s">
        <v>1</v>
      </c>
      <c r="AX201" s="346">
        <v>2</v>
      </c>
      <c r="AY201" s="326" t="s">
        <v>1</v>
      </c>
      <c r="AZ201" s="334">
        <v>40</v>
      </c>
      <c r="BA201" s="333" t="s">
        <v>1</v>
      </c>
      <c r="BB201" s="343">
        <v>1</v>
      </c>
      <c r="BC201" s="326" t="s">
        <v>1</v>
      </c>
      <c r="BD201" s="718">
        <v>2810</v>
      </c>
      <c r="BE201" s="326" t="s">
        <v>1</v>
      </c>
      <c r="BF201" s="347">
        <v>225</v>
      </c>
      <c r="BG201" s="326" t="s">
        <v>14</v>
      </c>
      <c r="BH201" s="332">
        <v>2030</v>
      </c>
      <c r="BI201" s="333" t="s">
        <v>3307</v>
      </c>
      <c r="BJ201" s="333">
        <v>20</v>
      </c>
      <c r="BK201" s="333" t="s">
        <v>3304</v>
      </c>
      <c r="BL201" s="343" t="s">
        <v>3308</v>
      </c>
      <c r="BN201" s="384" t="s">
        <v>3337</v>
      </c>
    </row>
    <row r="202" spans="1:66" ht="27">
      <c r="A202" s="704"/>
      <c r="B202" s="356"/>
      <c r="C202" s="330"/>
      <c r="D202" s="335" t="s">
        <v>3280</v>
      </c>
      <c r="F202" s="385">
        <v>32760</v>
      </c>
      <c r="G202" s="386"/>
      <c r="H202" s="327" t="s">
        <v>1</v>
      </c>
      <c r="I202" s="387">
        <v>300</v>
      </c>
      <c r="J202" s="388"/>
      <c r="K202" s="389" t="s">
        <v>3331</v>
      </c>
      <c r="M202" s="711"/>
      <c r="N202" s="330"/>
      <c r="O202" s="330"/>
      <c r="P202" s="335"/>
      <c r="Q202" s="326" t="s">
        <v>1</v>
      </c>
      <c r="R202" s="387">
        <v>7100</v>
      </c>
      <c r="S202" s="351">
        <v>70</v>
      </c>
      <c r="T202" s="351" t="s">
        <v>3279</v>
      </c>
      <c r="U202" s="326" t="s">
        <v>1</v>
      </c>
      <c r="V202" s="390">
        <v>49730</v>
      </c>
      <c r="W202" s="352" t="s">
        <v>1</v>
      </c>
      <c r="X202" s="352">
        <v>490</v>
      </c>
      <c r="Y202" s="353" t="s">
        <v>3304</v>
      </c>
      <c r="Z202" s="326" t="s">
        <v>1</v>
      </c>
      <c r="AA202" s="391">
        <v>42630</v>
      </c>
      <c r="AB202" s="352" t="s">
        <v>1</v>
      </c>
      <c r="AC202" s="352">
        <v>420</v>
      </c>
      <c r="AD202" s="353" t="s">
        <v>3304</v>
      </c>
      <c r="AF202" s="713"/>
      <c r="AG202" s="330"/>
      <c r="AH202" s="330"/>
      <c r="AI202" s="335"/>
      <c r="AK202" s="357"/>
      <c r="AL202" s="349"/>
      <c r="AM202" s="349"/>
      <c r="AN202" s="349"/>
      <c r="AO202" s="350"/>
      <c r="AQ202" s="711"/>
      <c r="AR202" s="349"/>
      <c r="AS202" s="349"/>
      <c r="AT202" s="350"/>
      <c r="AV202" s="357" t="s">
        <v>3118</v>
      </c>
      <c r="AW202" s="358"/>
      <c r="AX202" s="359" t="s">
        <v>3119</v>
      </c>
      <c r="AZ202" s="360" t="s">
        <v>3118</v>
      </c>
      <c r="BA202" s="349"/>
      <c r="BB202" s="350" t="s">
        <v>3119</v>
      </c>
      <c r="BD202" s="719"/>
      <c r="BF202" s="337" t="s">
        <v>3309</v>
      </c>
      <c r="BH202" s="357"/>
      <c r="BI202" s="349"/>
      <c r="BJ202" s="349"/>
      <c r="BK202" s="349"/>
      <c r="BL202" s="350"/>
      <c r="BN202" s="392">
        <v>0.94</v>
      </c>
    </row>
    <row r="203" spans="1:66" ht="54">
      <c r="A203" s="704"/>
      <c r="B203" s="342" t="s">
        <v>3293</v>
      </c>
      <c r="C203" s="333" t="s">
        <v>3277</v>
      </c>
      <c r="D203" s="343" t="s">
        <v>3278</v>
      </c>
      <c r="F203" s="377">
        <v>24790</v>
      </c>
      <c r="G203" s="378">
        <v>31890</v>
      </c>
      <c r="H203" s="327" t="s">
        <v>1</v>
      </c>
      <c r="I203" s="379">
        <v>220</v>
      </c>
      <c r="J203" s="380">
        <v>300</v>
      </c>
      <c r="K203" s="381" t="s">
        <v>3331</v>
      </c>
      <c r="L203" s="326" t="s">
        <v>1</v>
      </c>
      <c r="M203" s="710">
        <v>420</v>
      </c>
      <c r="N203" s="333" t="s">
        <v>1</v>
      </c>
      <c r="O203" s="333">
        <v>4</v>
      </c>
      <c r="P203" s="343" t="s">
        <v>3279</v>
      </c>
      <c r="Q203" s="326" t="s">
        <v>1</v>
      </c>
      <c r="R203" s="382">
        <v>7100</v>
      </c>
      <c r="S203" s="344">
        <v>70</v>
      </c>
      <c r="T203" s="351" t="s">
        <v>3279</v>
      </c>
      <c r="V203" s="383"/>
      <c r="AA203" s="383" t="s">
        <v>0</v>
      </c>
      <c r="AE203" s="326" t="s">
        <v>1</v>
      </c>
      <c r="AF203" s="712">
        <v>360</v>
      </c>
      <c r="AG203" s="333" t="s">
        <v>1</v>
      </c>
      <c r="AH203" s="333">
        <v>3</v>
      </c>
      <c r="AI203" s="343" t="s">
        <v>3304</v>
      </c>
      <c r="AJ203" s="326" t="s">
        <v>1</v>
      </c>
      <c r="AK203" s="329">
        <v>1770</v>
      </c>
      <c r="AL203" s="330" t="s">
        <v>3305</v>
      </c>
      <c r="AM203" s="330" t="s">
        <v>1</v>
      </c>
      <c r="AN203" s="330">
        <v>10</v>
      </c>
      <c r="AO203" s="335" t="s">
        <v>3306</v>
      </c>
      <c r="AP203" s="326" t="s">
        <v>1</v>
      </c>
      <c r="AQ203" s="710">
        <v>500</v>
      </c>
      <c r="AR203" s="330" t="s">
        <v>1</v>
      </c>
      <c r="AS203" s="330">
        <v>5</v>
      </c>
      <c r="AT203" s="335" t="s">
        <v>3304</v>
      </c>
      <c r="AU203" s="326" t="s">
        <v>1</v>
      </c>
      <c r="AV203" s="329">
        <v>250</v>
      </c>
      <c r="AW203" s="354" t="s">
        <v>1</v>
      </c>
      <c r="AX203" s="355">
        <v>2</v>
      </c>
      <c r="AY203" s="326" t="s">
        <v>1</v>
      </c>
      <c r="AZ203" s="331">
        <v>40</v>
      </c>
      <c r="BA203" s="330" t="s">
        <v>1</v>
      </c>
      <c r="BB203" s="335">
        <v>1</v>
      </c>
      <c r="BC203" s="326" t="s">
        <v>1</v>
      </c>
      <c r="BD203" s="718">
        <v>2540</v>
      </c>
      <c r="BE203" s="326" t="s">
        <v>1</v>
      </c>
      <c r="BF203" s="347">
        <v>225</v>
      </c>
      <c r="BG203" s="326" t="s">
        <v>14</v>
      </c>
      <c r="BH203" s="329">
        <v>1770</v>
      </c>
      <c r="BI203" s="330" t="s">
        <v>3307</v>
      </c>
      <c r="BJ203" s="330">
        <v>10</v>
      </c>
      <c r="BK203" s="330" t="s">
        <v>3304</v>
      </c>
      <c r="BL203" s="335" t="s">
        <v>3308</v>
      </c>
      <c r="BN203" s="384" t="s">
        <v>3337</v>
      </c>
    </row>
    <row r="204" spans="1:66" ht="27">
      <c r="A204" s="704"/>
      <c r="B204" s="348"/>
      <c r="C204" s="349"/>
      <c r="D204" s="350" t="s">
        <v>3280</v>
      </c>
      <c r="F204" s="385">
        <v>31890</v>
      </c>
      <c r="G204" s="386"/>
      <c r="H204" s="327" t="s">
        <v>1</v>
      </c>
      <c r="I204" s="387">
        <v>300</v>
      </c>
      <c r="J204" s="388"/>
      <c r="K204" s="389" t="s">
        <v>3331</v>
      </c>
      <c r="M204" s="711"/>
      <c r="N204" s="349"/>
      <c r="O204" s="349"/>
      <c r="P204" s="350"/>
      <c r="Q204" s="326" t="s">
        <v>1</v>
      </c>
      <c r="R204" s="387">
        <v>7100</v>
      </c>
      <c r="S204" s="351">
        <v>70</v>
      </c>
      <c r="T204" s="351" t="s">
        <v>3279</v>
      </c>
      <c r="U204" s="326" t="s">
        <v>1</v>
      </c>
      <c r="V204" s="390">
        <v>49730</v>
      </c>
      <c r="W204" s="352" t="s">
        <v>1</v>
      </c>
      <c r="X204" s="352">
        <v>490</v>
      </c>
      <c r="Y204" s="353" t="s">
        <v>3304</v>
      </c>
      <c r="Z204" s="326" t="s">
        <v>1</v>
      </c>
      <c r="AA204" s="391">
        <v>42630</v>
      </c>
      <c r="AB204" s="352" t="s">
        <v>1</v>
      </c>
      <c r="AC204" s="352">
        <v>420</v>
      </c>
      <c r="AD204" s="353" t="s">
        <v>3304</v>
      </c>
      <c r="AF204" s="713"/>
      <c r="AG204" s="349"/>
      <c r="AH204" s="349"/>
      <c r="AI204" s="350"/>
      <c r="AK204" s="329"/>
      <c r="AL204" s="330"/>
      <c r="AM204" s="330"/>
      <c r="AN204" s="330"/>
      <c r="AO204" s="335"/>
      <c r="AQ204" s="711"/>
      <c r="AR204" s="330"/>
      <c r="AS204" s="330"/>
      <c r="AT204" s="335"/>
      <c r="AV204" s="329" t="s">
        <v>3118</v>
      </c>
      <c r="AW204" s="354"/>
      <c r="AX204" s="355" t="s">
        <v>3119</v>
      </c>
      <c r="AZ204" s="331" t="s">
        <v>3118</v>
      </c>
      <c r="BA204" s="330"/>
      <c r="BB204" s="335" t="s">
        <v>3119</v>
      </c>
      <c r="BD204" s="719"/>
      <c r="BF204" s="337" t="s">
        <v>3309</v>
      </c>
      <c r="BH204" s="329"/>
      <c r="BI204" s="330"/>
      <c r="BJ204" s="330"/>
      <c r="BK204" s="330"/>
      <c r="BL204" s="335"/>
      <c r="BN204" s="392">
        <v>0.99</v>
      </c>
    </row>
    <row r="205" spans="1:66" ht="54">
      <c r="A205" s="704"/>
      <c r="B205" s="356" t="s">
        <v>3294</v>
      </c>
      <c r="C205" s="330" t="s">
        <v>3277</v>
      </c>
      <c r="D205" s="335" t="s">
        <v>3278</v>
      </c>
      <c r="F205" s="377">
        <v>24110</v>
      </c>
      <c r="G205" s="378">
        <v>31210</v>
      </c>
      <c r="H205" s="327" t="s">
        <v>1</v>
      </c>
      <c r="I205" s="379">
        <v>220</v>
      </c>
      <c r="J205" s="380">
        <v>290</v>
      </c>
      <c r="K205" s="381" t="s">
        <v>3331</v>
      </c>
      <c r="L205" s="326" t="s">
        <v>1</v>
      </c>
      <c r="M205" s="710">
        <v>370</v>
      </c>
      <c r="N205" s="330" t="s">
        <v>1</v>
      </c>
      <c r="O205" s="330">
        <v>3</v>
      </c>
      <c r="P205" s="335" t="s">
        <v>3279</v>
      </c>
      <c r="Q205" s="326" t="s">
        <v>1</v>
      </c>
      <c r="R205" s="382">
        <v>7100</v>
      </c>
      <c r="S205" s="344">
        <v>70</v>
      </c>
      <c r="T205" s="351" t="s">
        <v>3279</v>
      </c>
      <c r="V205" s="383"/>
      <c r="AA205" s="383" t="s">
        <v>0</v>
      </c>
      <c r="AE205" s="326" t="s">
        <v>1</v>
      </c>
      <c r="AF205" s="712">
        <v>320</v>
      </c>
      <c r="AG205" s="330" t="s">
        <v>1</v>
      </c>
      <c r="AH205" s="330">
        <v>3</v>
      </c>
      <c r="AI205" s="335" t="s">
        <v>3304</v>
      </c>
      <c r="AJ205" s="326" t="s">
        <v>1</v>
      </c>
      <c r="AK205" s="332">
        <v>1570</v>
      </c>
      <c r="AL205" s="333" t="s">
        <v>3305</v>
      </c>
      <c r="AM205" s="333" t="s">
        <v>1</v>
      </c>
      <c r="AN205" s="333">
        <v>10</v>
      </c>
      <c r="AO205" s="343" t="s">
        <v>3306</v>
      </c>
      <c r="AP205" s="326" t="s">
        <v>1</v>
      </c>
      <c r="AQ205" s="710">
        <v>500</v>
      </c>
      <c r="AR205" s="333" t="s">
        <v>1</v>
      </c>
      <c r="AS205" s="333">
        <v>5</v>
      </c>
      <c r="AT205" s="343" t="s">
        <v>3304</v>
      </c>
      <c r="AU205" s="326" t="s">
        <v>1</v>
      </c>
      <c r="AV205" s="332">
        <v>220</v>
      </c>
      <c r="AW205" s="345" t="s">
        <v>1</v>
      </c>
      <c r="AX205" s="346">
        <v>2</v>
      </c>
      <c r="AY205" s="326" t="s">
        <v>1</v>
      </c>
      <c r="AZ205" s="334">
        <v>40</v>
      </c>
      <c r="BA205" s="333" t="s">
        <v>1</v>
      </c>
      <c r="BB205" s="343">
        <v>1</v>
      </c>
      <c r="BC205" s="326" t="s">
        <v>1</v>
      </c>
      <c r="BD205" s="718">
        <v>2440</v>
      </c>
      <c r="BE205" s="326" t="s">
        <v>1</v>
      </c>
      <c r="BF205" s="347">
        <v>225</v>
      </c>
      <c r="BG205" s="326" t="s">
        <v>14</v>
      </c>
      <c r="BH205" s="332">
        <v>1570</v>
      </c>
      <c r="BI205" s="333" t="s">
        <v>3307</v>
      </c>
      <c r="BJ205" s="333">
        <v>10</v>
      </c>
      <c r="BK205" s="333" t="s">
        <v>3304</v>
      </c>
      <c r="BL205" s="343" t="s">
        <v>3308</v>
      </c>
      <c r="BN205" s="384" t="s">
        <v>3337</v>
      </c>
    </row>
    <row r="206" spans="1:66" ht="27">
      <c r="A206" s="704"/>
      <c r="B206" s="356"/>
      <c r="C206" s="330"/>
      <c r="D206" s="335" t="s">
        <v>3280</v>
      </c>
      <c r="F206" s="385">
        <v>31210</v>
      </c>
      <c r="G206" s="386"/>
      <c r="H206" s="327" t="s">
        <v>1</v>
      </c>
      <c r="I206" s="387">
        <v>290</v>
      </c>
      <c r="J206" s="388"/>
      <c r="K206" s="389" t="s">
        <v>3331</v>
      </c>
      <c r="M206" s="711"/>
      <c r="N206" s="330"/>
      <c r="O206" s="330"/>
      <c r="P206" s="335"/>
      <c r="Q206" s="326" t="s">
        <v>1</v>
      </c>
      <c r="R206" s="387">
        <v>7100</v>
      </c>
      <c r="S206" s="351">
        <v>70</v>
      </c>
      <c r="T206" s="351" t="s">
        <v>3279</v>
      </c>
      <c r="U206" s="326" t="s">
        <v>1</v>
      </c>
      <c r="V206" s="390">
        <v>49730</v>
      </c>
      <c r="W206" s="352" t="s">
        <v>1</v>
      </c>
      <c r="X206" s="352">
        <v>490</v>
      </c>
      <c r="Y206" s="353" t="s">
        <v>3304</v>
      </c>
      <c r="Z206" s="326" t="s">
        <v>1</v>
      </c>
      <c r="AA206" s="391">
        <v>42630</v>
      </c>
      <c r="AB206" s="352" t="s">
        <v>1</v>
      </c>
      <c r="AC206" s="352">
        <v>420</v>
      </c>
      <c r="AD206" s="353" t="s">
        <v>3304</v>
      </c>
      <c r="AF206" s="713"/>
      <c r="AG206" s="330"/>
      <c r="AH206" s="330"/>
      <c r="AI206" s="335"/>
      <c r="AK206" s="357"/>
      <c r="AL206" s="349"/>
      <c r="AM206" s="349"/>
      <c r="AN206" s="349"/>
      <c r="AO206" s="350"/>
      <c r="AQ206" s="711"/>
      <c r="AR206" s="349"/>
      <c r="AS206" s="349"/>
      <c r="AT206" s="350"/>
      <c r="AV206" s="357" t="s">
        <v>3118</v>
      </c>
      <c r="AW206" s="358"/>
      <c r="AX206" s="359" t="s">
        <v>3119</v>
      </c>
      <c r="AZ206" s="360" t="s">
        <v>3118</v>
      </c>
      <c r="BA206" s="349"/>
      <c r="BB206" s="350" t="s">
        <v>3119</v>
      </c>
      <c r="BD206" s="719"/>
      <c r="BF206" s="337" t="s">
        <v>3309</v>
      </c>
      <c r="BH206" s="357"/>
      <c r="BI206" s="349"/>
      <c r="BJ206" s="349"/>
      <c r="BK206" s="349"/>
      <c r="BL206" s="350"/>
      <c r="BN206" s="392">
        <v>0.98</v>
      </c>
    </row>
    <row r="207" spans="1:66" ht="54">
      <c r="A207" s="704"/>
      <c r="B207" s="342" t="s">
        <v>3295</v>
      </c>
      <c r="C207" s="333" t="s">
        <v>3277</v>
      </c>
      <c r="D207" s="343" t="s">
        <v>3278</v>
      </c>
      <c r="F207" s="377">
        <v>23570</v>
      </c>
      <c r="G207" s="378">
        <v>30670</v>
      </c>
      <c r="H207" s="327" t="s">
        <v>1</v>
      </c>
      <c r="I207" s="379">
        <v>210</v>
      </c>
      <c r="J207" s="380">
        <v>280</v>
      </c>
      <c r="K207" s="381" t="s">
        <v>3331</v>
      </c>
      <c r="L207" s="326" t="s">
        <v>1</v>
      </c>
      <c r="M207" s="710">
        <v>330</v>
      </c>
      <c r="N207" s="333" t="s">
        <v>1</v>
      </c>
      <c r="O207" s="333">
        <v>3</v>
      </c>
      <c r="P207" s="343" t="s">
        <v>3279</v>
      </c>
      <c r="Q207" s="326" t="s">
        <v>1</v>
      </c>
      <c r="R207" s="382">
        <v>7100</v>
      </c>
      <c r="S207" s="344">
        <v>70</v>
      </c>
      <c r="T207" s="351" t="s">
        <v>3279</v>
      </c>
      <c r="V207" s="383"/>
      <c r="AA207" s="383" t="s">
        <v>0</v>
      </c>
      <c r="AE207" s="326" t="s">
        <v>1</v>
      </c>
      <c r="AF207" s="712">
        <v>280</v>
      </c>
      <c r="AG207" s="333" t="s">
        <v>1</v>
      </c>
      <c r="AH207" s="333">
        <v>2</v>
      </c>
      <c r="AI207" s="343" t="s">
        <v>3304</v>
      </c>
      <c r="AJ207" s="326" t="s">
        <v>1</v>
      </c>
      <c r="AK207" s="329">
        <v>1420</v>
      </c>
      <c r="AL207" s="330" t="s">
        <v>3305</v>
      </c>
      <c r="AM207" s="330" t="s">
        <v>1</v>
      </c>
      <c r="AN207" s="330">
        <v>10</v>
      </c>
      <c r="AO207" s="335" t="s">
        <v>3306</v>
      </c>
      <c r="AP207" s="326" t="s">
        <v>1</v>
      </c>
      <c r="AQ207" s="710">
        <v>500</v>
      </c>
      <c r="AR207" s="330" t="s">
        <v>1</v>
      </c>
      <c r="AS207" s="330">
        <v>5</v>
      </c>
      <c r="AT207" s="335" t="s">
        <v>3304</v>
      </c>
      <c r="AU207" s="326" t="s">
        <v>1</v>
      </c>
      <c r="AV207" s="329">
        <v>200</v>
      </c>
      <c r="AW207" s="354" t="s">
        <v>1</v>
      </c>
      <c r="AX207" s="355">
        <v>2</v>
      </c>
      <c r="AY207" s="326" t="s">
        <v>1</v>
      </c>
      <c r="AZ207" s="331">
        <v>30</v>
      </c>
      <c r="BA207" s="330" t="s">
        <v>1</v>
      </c>
      <c r="BB207" s="335">
        <v>1</v>
      </c>
      <c r="BC207" s="326" t="s">
        <v>1</v>
      </c>
      <c r="BD207" s="718">
        <v>2360</v>
      </c>
      <c r="BE207" s="326" t="s">
        <v>1</v>
      </c>
      <c r="BF207" s="347">
        <v>225</v>
      </c>
      <c r="BG207" s="326" t="s">
        <v>14</v>
      </c>
      <c r="BH207" s="329">
        <v>1420</v>
      </c>
      <c r="BI207" s="330" t="s">
        <v>3307</v>
      </c>
      <c r="BJ207" s="330">
        <v>10</v>
      </c>
      <c r="BK207" s="330" t="s">
        <v>3304</v>
      </c>
      <c r="BL207" s="335" t="s">
        <v>3308</v>
      </c>
      <c r="BN207" s="384" t="s">
        <v>3337</v>
      </c>
    </row>
    <row r="208" spans="1:66" ht="27">
      <c r="A208" s="704"/>
      <c r="B208" s="348"/>
      <c r="C208" s="349"/>
      <c r="D208" s="350" t="s">
        <v>3280</v>
      </c>
      <c r="F208" s="385">
        <v>30670</v>
      </c>
      <c r="G208" s="386"/>
      <c r="H208" s="327" t="s">
        <v>1</v>
      </c>
      <c r="I208" s="387">
        <v>280</v>
      </c>
      <c r="J208" s="388"/>
      <c r="K208" s="389" t="s">
        <v>3331</v>
      </c>
      <c r="M208" s="711"/>
      <c r="N208" s="349"/>
      <c r="O208" s="349"/>
      <c r="P208" s="350"/>
      <c r="Q208" s="326" t="s">
        <v>1</v>
      </c>
      <c r="R208" s="387">
        <v>7100</v>
      </c>
      <c r="S208" s="351">
        <v>70</v>
      </c>
      <c r="T208" s="351" t="s">
        <v>3279</v>
      </c>
      <c r="U208" s="326" t="s">
        <v>1</v>
      </c>
      <c r="V208" s="390">
        <v>49730</v>
      </c>
      <c r="W208" s="352" t="s">
        <v>1</v>
      </c>
      <c r="X208" s="352">
        <v>490</v>
      </c>
      <c r="Y208" s="353" t="s">
        <v>3304</v>
      </c>
      <c r="Z208" s="326" t="s">
        <v>1</v>
      </c>
      <c r="AA208" s="391">
        <v>42630</v>
      </c>
      <c r="AB208" s="352" t="s">
        <v>1</v>
      </c>
      <c r="AC208" s="352">
        <v>420</v>
      </c>
      <c r="AD208" s="353" t="s">
        <v>3304</v>
      </c>
      <c r="AF208" s="713"/>
      <c r="AG208" s="349"/>
      <c r="AH208" s="349"/>
      <c r="AI208" s="350"/>
      <c r="AK208" s="329"/>
      <c r="AL208" s="330"/>
      <c r="AM208" s="330"/>
      <c r="AN208" s="330"/>
      <c r="AO208" s="335"/>
      <c r="AQ208" s="711"/>
      <c r="AR208" s="330"/>
      <c r="AS208" s="330"/>
      <c r="AT208" s="335"/>
      <c r="AV208" s="329" t="s">
        <v>3118</v>
      </c>
      <c r="AW208" s="354"/>
      <c r="AX208" s="355" t="s">
        <v>3119</v>
      </c>
      <c r="AZ208" s="331" t="s">
        <v>3118</v>
      </c>
      <c r="BA208" s="330"/>
      <c r="BB208" s="335" t="s">
        <v>3119</v>
      </c>
      <c r="BD208" s="719"/>
      <c r="BF208" s="337" t="s">
        <v>3309</v>
      </c>
      <c r="BH208" s="329"/>
      <c r="BI208" s="330"/>
      <c r="BJ208" s="330"/>
      <c r="BK208" s="330"/>
      <c r="BL208" s="335"/>
      <c r="BN208" s="392">
        <v>0.98</v>
      </c>
    </row>
    <row r="209" spans="1:66" ht="27">
      <c r="A209" s="704"/>
      <c r="B209" s="356" t="s">
        <v>3296</v>
      </c>
      <c r="C209" s="330" t="s">
        <v>3277</v>
      </c>
      <c r="D209" s="335" t="s">
        <v>3278</v>
      </c>
      <c r="F209" s="377">
        <v>21840</v>
      </c>
      <c r="G209" s="378">
        <v>28940</v>
      </c>
      <c r="H209" s="327" t="s">
        <v>1</v>
      </c>
      <c r="I209" s="379">
        <v>200</v>
      </c>
      <c r="J209" s="380">
        <v>270</v>
      </c>
      <c r="K209" s="381" t="s">
        <v>3331</v>
      </c>
      <c r="L209" s="326" t="s">
        <v>1</v>
      </c>
      <c r="M209" s="710">
        <v>300</v>
      </c>
      <c r="N209" s="330" t="s">
        <v>1</v>
      </c>
      <c r="O209" s="330">
        <v>3</v>
      </c>
      <c r="P209" s="335" t="s">
        <v>3279</v>
      </c>
      <c r="Q209" s="326" t="s">
        <v>1</v>
      </c>
      <c r="R209" s="382">
        <v>7100</v>
      </c>
      <c r="S209" s="344">
        <v>70</v>
      </c>
      <c r="T209" s="351" t="s">
        <v>3279</v>
      </c>
      <c r="V209" s="383"/>
      <c r="AA209" s="383" t="s">
        <v>0</v>
      </c>
      <c r="AE209" s="326" t="s">
        <v>1</v>
      </c>
      <c r="AF209" s="712">
        <v>260</v>
      </c>
      <c r="AG209" s="330" t="s">
        <v>1</v>
      </c>
      <c r="AH209" s="330">
        <v>2</v>
      </c>
      <c r="AI209" s="335" t="s">
        <v>3304</v>
      </c>
      <c r="AJ209" s="326" t="s">
        <v>1</v>
      </c>
      <c r="AK209" s="332">
        <v>1290</v>
      </c>
      <c r="AL209" s="333" t="s">
        <v>3305</v>
      </c>
      <c r="AM209" s="333" t="s">
        <v>1</v>
      </c>
      <c r="AN209" s="333">
        <v>10</v>
      </c>
      <c r="AO209" s="343" t="s">
        <v>3306</v>
      </c>
      <c r="AP209" s="326" t="s">
        <v>1</v>
      </c>
      <c r="AQ209" s="710">
        <v>500</v>
      </c>
      <c r="AR209" s="333" t="s">
        <v>1</v>
      </c>
      <c r="AS209" s="333">
        <v>5</v>
      </c>
      <c r="AT209" s="343" t="s">
        <v>3304</v>
      </c>
      <c r="AU209" s="326" t="s">
        <v>1</v>
      </c>
      <c r="AV209" s="332">
        <v>180</v>
      </c>
      <c r="AW209" s="345" t="s">
        <v>1</v>
      </c>
      <c r="AX209" s="346">
        <v>1</v>
      </c>
      <c r="AY209" s="326" t="s">
        <v>1</v>
      </c>
      <c r="AZ209" s="334">
        <v>30</v>
      </c>
      <c r="BA209" s="333" t="s">
        <v>1</v>
      </c>
      <c r="BB209" s="343">
        <v>1</v>
      </c>
      <c r="BC209" s="326" t="s">
        <v>1</v>
      </c>
      <c r="BD209" s="718">
        <v>2150</v>
      </c>
      <c r="BE209" s="326" t="s">
        <v>1</v>
      </c>
      <c r="BF209" s="347">
        <v>225</v>
      </c>
      <c r="BG209" s="326" t="s">
        <v>14</v>
      </c>
      <c r="BH209" s="332">
        <v>1290</v>
      </c>
      <c r="BI209" s="333" t="s">
        <v>3307</v>
      </c>
      <c r="BJ209" s="333">
        <v>10</v>
      </c>
      <c r="BK209" s="333" t="s">
        <v>3304</v>
      </c>
      <c r="BL209" s="343" t="s">
        <v>3308</v>
      </c>
      <c r="BN209" s="384" t="s">
        <v>3337</v>
      </c>
    </row>
    <row r="210" spans="1:66" ht="27">
      <c r="A210" s="704"/>
      <c r="B210" s="356"/>
      <c r="C210" s="330"/>
      <c r="D210" s="335" t="s">
        <v>3280</v>
      </c>
      <c r="F210" s="385">
        <v>28940</v>
      </c>
      <c r="G210" s="386"/>
      <c r="H210" s="327" t="s">
        <v>1</v>
      </c>
      <c r="I210" s="387">
        <v>270</v>
      </c>
      <c r="J210" s="388"/>
      <c r="K210" s="389" t="s">
        <v>3331</v>
      </c>
      <c r="M210" s="711"/>
      <c r="N210" s="330"/>
      <c r="O210" s="330"/>
      <c r="P210" s="335"/>
      <c r="Q210" s="326" t="s">
        <v>1</v>
      </c>
      <c r="R210" s="387">
        <v>7100</v>
      </c>
      <c r="S210" s="351">
        <v>70</v>
      </c>
      <c r="T210" s="351" t="s">
        <v>3279</v>
      </c>
      <c r="U210" s="326" t="s">
        <v>1</v>
      </c>
      <c r="V210" s="390">
        <v>49730</v>
      </c>
      <c r="W210" s="352" t="s">
        <v>1</v>
      </c>
      <c r="X210" s="352">
        <v>490</v>
      </c>
      <c r="Y210" s="353" t="s">
        <v>3304</v>
      </c>
      <c r="Z210" s="326" t="s">
        <v>1</v>
      </c>
      <c r="AA210" s="391">
        <v>42630</v>
      </c>
      <c r="AB210" s="352" t="s">
        <v>1</v>
      </c>
      <c r="AC210" s="352">
        <v>420</v>
      </c>
      <c r="AD210" s="353" t="s">
        <v>3304</v>
      </c>
      <c r="AF210" s="713"/>
      <c r="AG210" s="330"/>
      <c r="AH210" s="330"/>
      <c r="AI210" s="335"/>
      <c r="AK210" s="357"/>
      <c r="AL210" s="349"/>
      <c r="AM210" s="349"/>
      <c r="AN210" s="349"/>
      <c r="AO210" s="350"/>
      <c r="AQ210" s="711"/>
      <c r="AR210" s="349"/>
      <c r="AS210" s="349"/>
      <c r="AT210" s="350"/>
      <c r="AV210" s="357" t="s">
        <v>3118</v>
      </c>
      <c r="AW210" s="358"/>
      <c r="AX210" s="359" t="s">
        <v>3119</v>
      </c>
      <c r="AZ210" s="360" t="s">
        <v>3118</v>
      </c>
      <c r="BA210" s="349"/>
      <c r="BB210" s="350" t="s">
        <v>3119</v>
      </c>
      <c r="BD210" s="719"/>
      <c r="BF210" s="337" t="s">
        <v>3309</v>
      </c>
      <c r="BH210" s="357"/>
      <c r="BI210" s="349"/>
      <c r="BJ210" s="349"/>
      <c r="BK210" s="349"/>
      <c r="BL210" s="350"/>
      <c r="BN210" s="393">
        <v>0.98</v>
      </c>
    </row>
    <row r="211" spans="1:66" ht="27">
      <c r="A211" s="704" t="s">
        <v>3302</v>
      </c>
      <c r="B211" s="342" t="s">
        <v>3276</v>
      </c>
      <c r="C211" s="333" t="s">
        <v>3277</v>
      </c>
      <c r="D211" s="343" t="s">
        <v>3278</v>
      </c>
      <c r="F211" s="377">
        <v>100010</v>
      </c>
      <c r="G211" s="378">
        <v>106930</v>
      </c>
      <c r="H211" s="327" t="s">
        <v>1</v>
      </c>
      <c r="I211" s="379">
        <v>980</v>
      </c>
      <c r="J211" s="380">
        <v>1050</v>
      </c>
      <c r="K211" s="381" t="s">
        <v>3331</v>
      </c>
      <c r="L211" s="326" t="s">
        <v>1</v>
      </c>
      <c r="M211" s="710">
        <v>6530</v>
      </c>
      <c r="N211" s="333" t="s">
        <v>1</v>
      </c>
      <c r="O211" s="333">
        <v>60</v>
      </c>
      <c r="P211" s="343" t="s">
        <v>3279</v>
      </c>
      <c r="Q211" s="326" t="s">
        <v>1</v>
      </c>
      <c r="R211" s="382">
        <v>6920</v>
      </c>
      <c r="S211" s="344">
        <v>60</v>
      </c>
      <c r="T211" s="351" t="s">
        <v>3279</v>
      </c>
      <c r="V211" s="383"/>
      <c r="AA211" s="383" t="s">
        <v>0</v>
      </c>
      <c r="AE211" s="326" t="s">
        <v>1</v>
      </c>
      <c r="AF211" s="712">
        <v>5780</v>
      </c>
      <c r="AG211" s="333" t="s">
        <v>1</v>
      </c>
      <c r="AH211" s="333">
        <v>50</v>
      </c>
      <c r="AI211" s="343" t="s">
        <v>3304</v>
      </c>
      <c r="AJ211" s="326" t="s">
        <v>1</v>
      </c>
      <c r="AK211" s="329">
        <v>27690</v>
      </c>
      <c r="AL211" s="330" t="s">
        <v>3305</v>
      </c>
      <c r="AM211" s="330" t="s">
        <v>1</v>
      </c>
      <c r="AN211" s="330">
        <v>270</v>
      </c>
      <c r="AO211" s="335" t="s">
        <v>3306</v>
      </c>
      <c r="AP211" s="326" t="s">
        <v>1</v>
      </c>
      <c r="AQ211" s="710">
        <v>3640</v>
      </c>
      <c r="AR211" s="330" t="s">
        <v>1</v>
      </c>
      <c r="AS211" s="330">
        <v>30</v>
      </c>
      <c r="AT211" s="335" t="s">
        <v>3304</v>
      </c>
      <c r="AU211" s="326" t="s">
        <v>1</v>
      </c>
      <c r="AV211" s="329">
        <v>2730</v>
      </c>
      <c r="AW211" s="354" t="s">
        <v>1</v>
      </c>
      <c r="AX211" s="355">
        <v>20</v>
      </c>
      <c r="AY211" s="326" t="s">
        <v>1</v>
      </c>
      <c r="AZ211" s="331">
        <v>480</v>
      </c>
      <c r="BA211" s="330" t="s">
        <v>1</v>
      </c>
      <c r="BB211" s="335">
        <v>4</v>
      </c>
      <c r="BC211" s="326" t="s">
        <v>1</v>
      </c>
      <c r="BD211" s="718">
        <v>27330</v>
      </c>
      <c r="BE211" s="326" t="s">
        <v>1</v>
      </c>
      <c r="BF211" s="347">
        <v>225</v>
      </c>
      <c r="BG211" s="326" t="s">
        <v>14</v>
      </c>
      <c r="BH211" s="329">
        <v>27690</v>
      </c>
      <c r="BI211" s="330" t="s">
        <v>3307</v>
      </c>
      <c r="BJ211" s="330">
        <v>270</v>
      </c>
      <c r="BK211" s="330" t="s">
        <v>3304</v>
      </c>
      <c r="BL211" s="335" t="s">
        <v>3308</v>
      </c>
      <c r="BN211" s="384" t="s">
        <v>3337</v>
      </c>
    </row>
    <row r="212" spans="1:66" ht="27">
      <c r="A212" s="704"/>
      <c r="B212" s="348"/>
      <c r="C212" s="349"/>
      <c r="D212" s="350" t="s">
        <v>3280</v>
      </c>
      <c r="F212" s="385">
        <v>106930</v>
      </c>
      <c r="G212" s="386"/>
      <c r="H212" s="327" t="s">
        <v>1</v>
      </c>
      <c r="I212" s="387">
        <v>1050</v>
      </c>
      <c r="J212" s="388"/>
      <c r="K212" s="389" t="s">
        <v>3331</v>
      </c>
      <c r="M212" s="711"/>
      <c r="N212" s="349"/>
      <c r="O212" s="349"/>
      <c r="P212" s="350"/>
      <c r="Q212" s="326" t="s">
        <v>1</v>
      </c>
      <c r="R212" s="387">
        <v>6920</v>
      </c>
      <c r="S212" s="351">
        <v>60</v>
      </c>
      <c r="T212" s="351" t="s">
        <v>3279</v>
      </c>
      <c r="U212" s="326" t="s">
        <v>1</v>
      </c>
      <c r="V212" s="390">
        <v>48460</v>
      </c>
      <c r="W212" s="352" t="s">
        <v>1</v>
      </c>
      <c r="X212" s="352">
        <v>480</v>
      </c>
      <c r="Y212" s="353" t="s">
        <v>3304</v>
      </c>
      <c r="Z212" s="326" t="s">
        <v>1</v>
      </c>
      <c r="AA212" s="391">
        <v>41540</v>
      </c>
      <c r="AB212" s="352" t="s">
        <v>1</v>
      </c>
      <c r="AC212" s="352">
        <v>410</v>
      </c>
      <c r="AD212" s="353" t="s">
        <v>3304</v>
      </c>
      <c r="AF212" s="713"/>
      <c r="AG212" s="349"/>
      <c r="AH212" s="349"/>
      <c r="AI212" s="350"/>
      <c r="AK212" s="329"/>
      <c r="AL212" s="330"/>
      <c r="AM212" s="330"/>
      <c r="AN212" s="330"/>
      <c r="AO212" s="335"/>
      <c r="AQ212" s="711"/>
      <c r="AR212" s="330"/>
      <c r="AS212" s="330"/>
      <c r="AT212" s="335"/>
      <c r="AV212" s="329" t="s">
        <v>3333</v>
      </c>
      <c r="AW212" s="354"/>
      <c r="AX212" s="355" t="s">
        <v>3334</v>
      </c>
      <c r="AZ212" s="331" t="s">
        <v>3333</v>
      </c>
      <c r="BA212" s="330"/>
      <c r="BB212" s="335" t="s">
        <v>3334</v>
      </c>
      <c r="BD212" s="719"/>
      <c r="BF212" s="337" t="s">
        <v>3309</v>
      </c>
      <c r="BH212" s="329"/>
      <c r="BI212" s="330"/>
      <c r="BJ212" s="330"/>
      <c r="BK212" s="330"/>
      <c r="BL212" s="335"/>
      <c r="BN212" s="392">
        <v>0.63</v>
      </c>
    </row>
    <row r="213" spans="1:66" ht="54">
      <c r="A213" s="704"/>
      <c r="B213" s="356" t="s">
        <v>3281</v>
      </c>
      <c r="C213" s="330" t="s">
        <v>3277</v>
      </c>
      <c r="D213" s="335" t="s">
        <v>3278</v>
      </c>
      <c r="F213" s="377">
        <v>61780</v>
      </c>
      <c r="G213" s="378">
        <v>68700</v>
      </c>
      <c r="H213" s="327" t="s">
        <v>1</v>
      </c>
      <c r="I213" s="379">
        <v>590</v>
      </c>
      <c r="J213" s="380">
        <v>660</v>
      </c>
      <c r="K213" s="381" t="s">
        <v>3331</v>
      </c>
      <c r="L213" s="326" t="s">
        <v>1</v>
      </c>
      <c r="M213" s="710">
        <v>3920</v>
      </c>
      <c r="N213" s="330" t="s">
        <v>1</v>
      </c>
      <c r="O213" s="330">
        <v>30</v>
      </c>
      <c r="P213" s="335" t="s">
        <v>3279</v>
      </c>
      <c r="Q213" s="326" t="s">
        <v>1</v>
      </c>
      <c r="R213" s="382">
        <v>6920</v>
      </c>
      <c r="S213" s="344">
        <v>60</v>
      </c>
      <c r="T213" s="351" t="s">
        <v>3279</v>
      </c>
      <c r="V213" s="383"/>
      <c r="AA213" s="383" t="s">
        <v>0</v>
      </c>
      <c r="AE213" s="326" t="s">
        <v>1</v>
      </c>
      <c r="AF213" s="712">
        <v>3470</v>
      </c>
      <c r="AG213" s="330" t="s">
        <v>1</v>
      </c>
      <c r="AH213" s="330">
        <v>30</v>
      </c>
      <c r="AI213" s="335" t="s">
        <v>3304</v>
      </c>
      <c r="AJ213" s="326" t="s">
        <v>1</v>
      </c>
      <c r="AK213" s="332">
        <v>16610</v>
      </c>
      <c r="AL213" s="333" t="s">
        <v>3305</v>
      </c>
      <c r="AM213" s="333" t="s">
        <v>1</v>
      </c>
      <c r="AN213" s="333">
        <v>160</v>
      </c>
      <c r="AO213" s="343" t="s">
        <v>3306</v>
      </c>
      <c r="AP213" s="326" t="s">
        <v>1</v>
      </c>
      <c r="AQ213" s="710">
        <v>2490</v>
      </c>
      <c r="AR213" s="333" t="s">
        <v>1</v>
      </c>
      <c r="AS213" s="333">
        <v>20</v>
      </c>
      <c r="AT213" s="343" t="s">
        <v>3304</v>
      </c>
      <c r="AU213" s="326" t="s">
        <v>1</v>
      </c>
      <c r="AV213" s="332">
        <v>1630</v>
      </c>
      <c r="AW213" s="345" t="s">
        <v>1</v>
      </c>
      <c r="AX213" s="346">
        <v>10</v>
      </c>
      <c r="AY213" s="326" t="s">
        <v>1</v>
      </c>
      <c r="AZ213" s="334">
        <v>290</v>
      </c>
      <c r="BA213" s="333" t="s">
        <v>1</v>
      </c>
      <c r="BB213" s="343">
        <v>2</v>
      </c>
      <c r="BC213" s="326" t="s">
        <v>1</v>
      </c>
      <c r="BD213" s="718">
        <v>16800</v>
      </c>
      <c r="BE213" s="326" t="s">
        <v>1</v>
      </c>
      <c r="BF213" s="347">
        <v>225</v>
      </c>
      <c r="BG213" s="326" t="s">
        <v>14</v>
      </c>
      <c r="BH213" s="332">
        <v>16610</v>
      </c>
      <c r="BI213" s="333" t="s">
        <v>3307</v>
      </c>
      <c r="BJ213" s="333">
        <v>160</v>
      </c>
      <c r="BK213" s="333" t="s">
        <v>3304</v>
      </c>
      <c r="BL213" s="343" t="s">
        <v>3308</v>
      </c>
      <c r="BN213" s="384" t="s">
        <v>3337</v>
      </c>
    </row>
    <row r="214" spans="1:66" ht="27">
      <c r="A214" s="704"/>
      <c r="B214" s="356"/>
      <c r="C214" s="330"/>
      <c r="D214" s="335" t="s">
        <v>3280</v>
      </c>
      <c r="F214" s="385">
        <v>68700</v>
      </c>
      <c r="G214" s="386"/>
      <c r="H214" s="327" t="s">
        <v>1</v>
      </c>
      <c r="I214" s="387">
        <v>660</v>
      </c>
      <c r="J214" s="388"/>
      <c r="K214" s="389" t="s">
        <v>3331</v>
      </c>
      <c r="M214" s="711"/>
      <c r="N214" s="330"/>
      <c r="O214" s="330"/>
      <c r="P214" s="335"/>
      <c r="Q214" s="326" t="s">
        <v>1</v>
      </c>
      <c r="R214" s="387">
        <v>6920</v>
      </c>
      <c r="S214" s="351">
        <v>60</v>
      </c>
      <c r="T214" s="351" t="s">
        <v>3279</v>
      </c>
      <c r="U214" s="326" t="s">
        <v>1</v>
      </c>
      <c r="V214" s="390">
        <v>48460</v>
      </c>
      <c r="W214" s="352" t="s">
        <v>1</v>
      </c>
      <c r="X214" s="352">
        <v>480</v>
      </c>
      <c r="Y214" s="353" t="s">
        <v>3304</v>
      </c>
      <c r="Z214" s="326" t="s">
        <v>1</v>
      </c>
      <c r="AA214" s="391">
        <v>41540</v>
      </c>
      <c r="AB214" s="352" t="s">
        <v>1</v>
      </c>
      <c r="AC214" s="352">
        <v>410</v>
      </c>
      <c r="AD214" s="353" t="s">
        <v>3304</v>
      </c>
      <c r="AF214" s="713"/>
      <c r="AG214" s="330"/>
      <c r="AH214" s="330"/>
      <c r="AI214" s="335"/>
      <c r="AK214" s="329"/>
      <c r="AL214" s="330"/>
      <c r="AM214" s="330"/>
      <c r="AN214" s="330"/>
      <c r="AO214" s="335"/>
      <c r="AQ214" s="711"/>
      <c r="AR214" s="349"/>
      <c r="AS214" s="349"/>
      <c r="AT214" s="350"/>
      <c r="AV214" s="357" t="s">
        <v>3118</v>
      </c>
      <c r="AW214" s="358"/>
      <c r="AX214" s="359" t="s">
        <v>3119</v>
      </c>
      <c r="AZ214" s="360" t="s">
        <v>3118</v>
      </c>
      <c r="BA214" s="349"/>
      <c r="BB214" s="350" t="s">
        <v>3119</v>
      </c>
      <c r="BD214" s="719"/>
      <c r="BF214" s="337" t="s">
        <v>3309</v>
      </c>
      <c r="BH214" s="357"/>
      <c r="BI214" s="349"/>
      <c r="BJ214" s="349"/>
      <c r="BK214" s="349"/>
      <c r="BL214" s="350"/>
      <c r="BN214" s="392">
        <v>0.75</v>
      </c>
    </row>
    <row r="215" spans="1:66" ht="54">
      <c r="A215" s="704"/>
      <c r="B215" s="342" t="s">
        <v>3282</v>
      </c>
      <c r="C215" s="333" t="s">
        <v>3277</v>
      </c>
      <c r="D215" s="343" t="s">
        <v>3278</v>
      </c>
      <c r="F215" s="377">
        <v>45390</v>
      </c>
      <c r="G215" s="378">
        <v>52310</v>
      </c>
      <c r="H215" s="327" t="s">
        <v>1</v>
      </c>
      <c r="I215" s="379">
        <v>430</v>
      </c>
      <c r="J215" s="380">
        <v>500</v>
      </c>
      <c r="K215" s="381" t="s">
        <v>3331</v>
      </c>
      <c r="L215" s="326" t="s">
        <v>1</v>
      </c>
      <c r="M215" s="710">
        <v>2800</v>
      </c>
      <c r="N215" s="333" t="s">
        <v>1</v>
      </c>
      <c r="O215" s="333">
        <v>20</v>
      </c>
      <c r="P215" s="343" t="s">
        <v>3279</v>
      </c>
      <c r="Q215" s="326" t="s">
        <v>1</v>
      </c>
      <c r="R215" s="382">
        <v>6920</v>
      </c>
      <c r="S215" s="344">
        <v>60</v>
      </c>
      <c r="T215" s="351" t="s">
        <v>3279</v>
      </c>
      <c r="V215" s="383"/>
      <c r="AA215" s="383" t="s">
        <v>0</v>
      </c>
      <c r="AE215" s="326" t="s">
        <v>1</v>
      </c>
      <c r="AF215" s="712">
        <v>2480</v>
      </c>
      <c r="AG215" s="333" t="s">
        <v>1</v>
      </c>
      <c r="AH215" s="333">
        <v>20</v>
      </c>
      <c r="AI215" s="343" t="s">
        <v>3304</v>
      </c>
      <c r="AJ215" s="326" t="s">
        <v>1</v>
      </c>
      <c r="AK215" s="332">
        <v>11860</v>
      </c>
      <c r="AL215" s="333" t="s">
        <v>3305</v>
      </c>
      <c r="AM215" s="333" t="s">
        <v>1</v>
      </c>
      <c r="AN215" s="333">
        <v>110</v>
      </c>
      <c r="AO215" s="343" t="s">
        <v>3306</v>
      </c>
      <c r="AP215" s="326" t="s">
        <v>1</v>
      </c>
      <c r="AQ215" s="710">
        <v>2000</v>
      </c>
      <c r="AR215" s="330" t="s">
        <v>1</v>
      </c>
      <c r="AS215" s="330">
        <v>20</v>
      </c>
      <c r="AT215" s="335" t="s">
        <v>3304</v>
      </c>
      <c r="AU215" s="326" t="s">
        <v>1</v>
      </c>
      <c r="AV215" s="329">
        <v>1170</v>
      </c>
      <c r="AW215" s="354" t="s">
        <v>1</v>
      </c>
      <c r="AX215" s="355">
        <v>10</v>
      </c>
      <c r="AY215" s="326" t="s">
        <v>1</v>
      </c>
      <c r="AZ215" s="331">
        <v>200</v>
      </c>
      <c r="BA215" s="330" t="s">
        <v>1</v>
      </c>
      <c r="BB215" s="335">
        <v>2</v>
      </c>
      <c r="BC215" s="326" t="s">
        <v>1</v>
      </c>
      <c r="BD215" s="718">
        <v>12280</v>
      </c>
      <c r="BE215" s="326" t="s">
        <v>1</v>
      </c>
      <c r="BF215" s="347">
        <v>225</v>
      </c>
      <c r="BG215" s="326" t="s">
        <v>14</v>
      </c>
      <c r="BH215" s="329">
        <v>11860</v>
      </c>
      <c r="BI215" s="330" t="s">
        <v>3307</v>
      </c>
      <c r="BJ215" s="330">
        <v>110</v>
      </c>
      <c r="BK215" s="330" t="s">
        <v>3304</v>
      </c>
      <c r="BL215" s="335" t="s">
        <v>3308</v>
      </c>
      <c r="BN215" s="384" t="s">
        <v>3337</v>
      </c>
    </row>
    <row r="216" spans="1:66" ht="27">
      <c r="A216" s="704"/>
      <c r="B216" s="348"/>
      <c r="C216" s="349"/>
      <c r="D216" s="350" t="s">
        <v>3280</v>
      </c>
      <c r="F216" s="385">
        <v>52310</v>
      </c>
      <c r="G216" s="386"/>
      <c r="H216" s="327" t="s">
        <v>1</v>
      </c>
      <c r="I216" s="387">
        <v>500</v>
      </c>
      <c r="J216" s="388"/>
      <c r="K216" s="389" t="s">
        <v>3331</v>
      </c>
      <c r="M216" s="711"/>
      <c r="N216" s="349"/>
      <c r="O216" s="349"/>
      <c r="P216" s="350"/>
      <c r="Q216" s="326" t="s">
        <v>1</v>
      </c>
      <c r="R216" s="387">
        <v>6920</v>
      </c>
      <c r="S216" s="351">
        <v>60</v>
      </c>
      <c r="T216" s="351" t="s">
        <v>3279</v>
      </c>
      <c r="U216" s="326" t="s">
        <v>1</v>
      </c>
      <c r="V216" s="390">
        <v>48460</v>
      </c>
      <c r="W216" s="352" t="s">
        <v>1</v>
      </c>
      <c r="X216" s="352">
        <v>480</v>
      </c>
      <c r="Y216" s="353" t="s">
        <v>3304</v>
      </c>
      <c r="Z216" s="326" t="s">
        <v>1</v>
      </c>
      <c r="AA216" s="391">
        <v>41540</v>
      </c>
      <c r="AB216" s="352" t="s">
        <v>1</v>
      </c>
      <c r="AC216" s="352">
        <v>410</v>
      </c>
      <c r="AD216" s="353" t="s">
        <v>3304</v>
      </c>
      <c r="AF216" s="713"/>
      <c r="AG216" s="349"/>
      <c r="AH216" s="349"/>
      <c r="AI216" s="350"/>
      <c r="AK216" s="357"/>
      <c r="AL216" s="349"/>
      <c r="AM216" s="349"/>
      <c r="AN216" s="349"/>
      <c r="AO216" s="350"/>
      <c r="AQ216" s="711"/>
      <c r="AR216" s="330"/>
      <c r="AS216" s="330"/>
      <c r="AT216" s="335"/>
      <c r="AV216" s="329" t="s">
        <v>3118</v>
      </c>
      <c r="AW216" s="354"/>
      <c r="AX216" s="355" t="s">
        <v>3119</v>
      </c>
      <c r="AZ216" s="331" t="s">
        <v>3118</v>
      </c>
      <c r="BA216" s="330"/>
      <c r="BB216" s="335" t="s">
        <v>3119</v>
      </c>
      <c r="BD216" s="719"/>
      <c r="BF216" s="337" t="s">
        <v>3309</v>
      </c>
      <c r="BH216" s="329"/>
      <c r="BI216" s="330"/>
      <c r="BJ216" s="330"/>
      <c r="BK216" s="330"/>
      <c r="BL216" s="335"/>
      <c r="BN216" s="392">
        <v>0.96</v>
      </c>
    </row>
    <row r="217" spans="1:66" ht="54">
      <c r="A217" s="704"/>
      <c r="B217" s="356" t="s">
        <v>3283</v>
      </c>
      <c r="C217" s="330" t="s">
        <v>3277</v>
      </c>
      <c r="D217" s="335" t="s">
        <v>3278</v>
      </c>
      <c r="F217" s="377">
        <v>45580</v>
      </c>
      <c r="G217" s="378">
        <v>52500</v>
      </c>
      <c r="H217" s="327" t="s">
        <v>1</v>
      </c>
      <c r="I217" s="379">
        <v>430</v>
      </c>
      <c r="J217" s="380">
        <v>500</v>
      </c>
      <c r="K217" s="381" t="s">
        <v>3331</v>
      </c>
      <c r="L217" s="326" t="s">
        <v>1</v>
      </c>
      <c r="M217" s="710">
        <v>2170</v>
      </c>
      <c r="N217" s="330" t="s">
        <v>1</v>
      </c>
      <c r="O217" s="330">
        <v>20</v>
      </c>
      <c r="P217" s="335" t="s">
        <v>3279</v>
      </c>
      <c r="Q217" s="326" t="s">
        <v>1</v>
      </c>
      <c r="R217" s="382">
        <v>6920</v>
      </c>
      <c r="S217" s="344">
        <v>60</v>
      </c>
      <c r="T217" s="351" t="s">
        <v>3279</v>
      </c>
      <c r="V217" s="383"/>
      <c r="AA217" s="383" t="s">
        <v>0</v>
      </c>
      <c r="AE217" s="326" t="s">
        <v>1</v>
      </c>
      <c r="AF217" s="712" t="s">
        <v>14</v>
      </c>
      <c r="AG217" s="333" t="s">
        <v>1</v>
      </c>
      <c r="AH217" s="333" t="s">
        <v>14</v>
      </c>
      <c r="AI217" s="343"/>
      <c r="AJ217" s="326" t="s">
        <v>1</v>
      </c>
      <c r="AK217" s="329">
        <v>9230</v>
      </c>
      <c r="AL217" s="330" t="s">
        <v>3305</v>
      </c>
      <c r="AM217" s="330" t="s">
        <v>1</v>
      </c>
      <c r="AN217" s="330">
        <v>90</v>
      </c>
      <c r="AO217" s="335" t="s">
        <v>3306</v>
      </c>
      <c r="AP217" s="326" t="s">
        <v>1</v>
      </c>
      <c r="AQ217" s="710">
        <v>1730</v>
      </c>
      <c r="AR217" s="333" t="s">
        <v>1</v>
      </c>
      <c r="AS217" s="333">
        <v>10</v>
      </c>
      <c r="AT217" s="343" t="s">
        <v>3304</v>
      </c>
      <c r="AU217" s="326" t="s">
        <v>1</v>
      </c>
      <c r="AV217" s="332">
        <v>910</v>
      </c>
      <c r="AW217" s="345" t="s">
        <v>1</v>
      </c>
      <c r="AX217" s="346">
        <v>9</v>
      </c>
      <c r="AY217" s="326" t="s">
        <v>1</v>
      </c>
      <c r="AZ217" s="334">
        <v>160</v>
      </c>
      <c r="BA217" s="333" t="s">
        <v>1</v>
      </c>
      <c r="BB217" s="343">
        <v>1</v>
      </c>
      <c r="BC217" s="326" t="s">
        <v>1</v>
      </c>
      <c r="BD217" s="718">
        <v>9770</v>
      </c>
      <c r="BE217" s="326" t="s">
        <v>1</v>
      </c>
      <c r="BF217" s="347">
        <v>225</v>
      </c>
      <c r="BG217" s="326" t="s">
        <v>14</v>
      </c>
      <c r="BH217" s="332">
        <v>9230</v>
      </c>
      <c r="BI217" s="333" t="s">
        <v>3307</v>
      </c>
      <c r="BJ217" s="333">
        <v>90</v>
      </c>
      <c r="BK217" s="333" t="s">
        <v>3304</v>
      </c>
      <c r="BL217" s="343" t="s">
        <v>3308</v>
      </c>
      <c r="BN217" s="384" t="s">
        <v>3337</v>
      </c>
    </row>
    <row r="218" spans="1:66" ht="27">
      <c r="A218" s="704"/>
      <c r="B218" s="356"/>
      <c r="C218" s="330"/>
      <c r="D218" s="335" t="s">
        <v>3280</v>
      </c>
      <c r="F218" s="385">
        <v>52500</v>
      </c>
      <c r="G218" s="386"/>
      <c r="H218" s="327" t="s">
        <v>1</v>
      </c>
      <c r="I218" s="387">
        <v>500</v>
      </c>
      <c r="J218" s="388"/>
      <c r="K218" s="389" t="s">
        <v>3331</v>
      </c>
      <c r="M218" s="711"/>
      <c r="N218" s="330"/>
      <c r="O218" s="330"/>
      <c r="P218" s="335"/>
      <c r="Q218" s="326" t="s">
        <v>1</v>
      </c>
      <c r="R218" s="387">
        <v>6920</v>
      </c>
      <c r="S218" s="351">
        <v>60</v>
      </c>
      <c r="T218" s="351" t="s">
        <v>3279</v>
      </c>
      <c r="U218" s="326" t="s">
        <v>1</v>
      </c>
      <c r="V218" s="390">
        <v>48460</v>
      </c>
      <c r="W218" s="352" t="s">
        <v>1</v>
      </c>
      <c r="X218" s="352">
        <v>480</v>
      </c>
      <c r="Y218" s="353" t="s">
        <v>3304</v>
      </c>
      <c r="Z218" s="326" t="s">
        <v>1</v>
      </c>
      <c r="AA218" s="391">
        <v>41540</v>
      </c>
      <c r="AB218" s="352" t="s">
        <v>1</v>
      </c>
      <c r="AC218" s="352">
        <v>410</v>
      </c>
      <c r="AD218" s="353" t="s">
        <v>3304</v>
      </c>
      <c r="AF218" s="713"/>
      <c r="AG218" s="330"/>
      <c r="AH218" s="330"/>
      <c r="AI218" s="335"/>
      <c r="AK218" s="357"/>
      <c r="AL218" s="349"/>
      <c r="AM218" s="349"/>
      <c r="AN218" s="349"/>
      <c r="AO218" s="350"/>
      <c r="AQ218" s="711"/>
      <c r="AR218" s="349"/>
      <c r="AS218" s="349"/>
      <c r="AT218" s="350"/>
      <c r="AV218" s="357" t="s">
        <v>3118</v>
      </c>
      <c r="AW218" s="358"/>
      <c r="AX218" s="359" t="s">
        <v>3119</v>
      </c>
      <c r="AZ218" s="360" t="s">
        <v>3118</v>
      </c>
      <c r="BA218" s="349"/>
      <c r="BB218" s="350" t="s">
        <v>3119</v>
      </c>
      <c r="BD218" s="719"/>
      <c r="BF218" s="337" t="s">
        <v>3309</v>
      </c>
      <c r="BH218" s="357"/>
      <c r="BI218" s="349"/>
      <c r="BJ218" s="349"/>
      <c r="BK218" s="349"/>
      <c r="BL218" s="350"/>
      <c r="BN218" s="392">
        <v>0.98</v>
      </c>
    </row>
    <row r="219" spans="1:66" ht="54">
      <c r="A219" s="704"/>
      <c r="B219" s="342" t="s">
        <v>3284</v>
      </c>
      <c r="C219" s="333" t="s">
        <v>3277</v>
      </c>
      <c r="D219" s="343" t="s">
        <v>3278</v>
      </c>
      <c r="F219" s="377">
        <v>42180</v>
      </c>
      <c r="G219" s="378">
        <v>49100</v>
      </c>
      <c r="H219" s="327" t="s">
        <v>1</v>
      </c>
      <c r="I219" s="379">
        <v>400</v>
      </c>
      <c r="J219" s="380">
        <v>470</v>
      </c>
      <c r="K219" s="381" t="s">
        <v>3331</v>
      </c>
      <c r="L219" s="326" t="s">
        <v>1</v>
      </c>
      <c r="M219" s="710">
        <v>1630</v>
      </c>
      <c r="N219" s="333" t="s">
        <v>1</v>
      </c>
      <c r="O219" s="333">
        <v>10</v>
      </c>
      <c r="P219" s="343" t="s">
        <v>3279</v>
      </c>
      <c r="Q219" s="326" t="s">
        <v>1</v>
      </c>
      <c r="R219" s="382">
        <v>6920</v>
      </c>
      <c r="S219" s="344">
        <v>60</v>
      </c>
      <c r="T219" s="351" t="s">
        <v>3279</v>
      </c>
      <c r="V219" s="383"/>
      <c r="AA219" s="383" t="s">
        <v>0</v>
      </c>
      <c r="AE219" s="326" t="s">
        <v>1</v>
      </c>
      <c r="AF219" s="712" t="s">
        <v>14</v>
      </c>
      <c r="AG219" s="330" t="s">
        <v>1</v>
      </c>
      <c r="AH219" s="330" t="s">
        <v>14</v>
      </c>
      <c r="AI219" s="335"/>
      <c r="AJ219" s="326" t="s">
        <v>1</v>
      </c>
      <c r="AK219" s="329">
        <v>6920</v>
      </c>
      <c r="AL219" s="330" t="s">
        <v>3305</v>
      </c>
      <c r="AM219" s="330" t="s">
        <v>1</v>
      </c>
      <c r="AN219" s="330">
        <v>60</v>
      </c>
      <c r="AO219" s="335" t="s">
        <v>3306</v>
      </c>
      <c r="AP219" s="326" t="s">
        <v>1</v>
      </c>
      <c r="AQ219" s="710">
        <v>1300</v>
      </c>
      <c r="AR219" s="330" t="s">
        <v>1</v>
      </c>
      <c r="AS219" s="330">
        <v>10</v>
      </c>
      <c r="AT219" s="335" t="s">
        <v>3304</v>
      </c>
      <c r="AU219" s="326" t="s">
        <v>1</v>
      </c>
      <c r="AV219" s="329">
        <v>680</v>
      </c>
      <c r="AW219" s="354" t="s">
        <v>1</v>
      </c>
      <c r="AX219" s="355">
        <v>6</v>
      </c>
      <c r="AY219" s="326" t="s">
        <v>1</v>
      </c>
      <c r="AZ219" s="331">
        <v>120</v>
      </c>
      <c r="BA219" s="330" t="s">
        <v>1</v>
      </c>
      <c r="BB219" s="335">
        <v>1</v>
      </c>
      <c r="BC219" s="326" t="s">
        <v>1</v>
      </c>
      <c r="BD219" s="718">
        <v>7500</v>
      </c>
      <c r="BE219" s="326" t="s">
        <v>1</v>
      </c>
      <c r="BF219" s="347">
        <v>225</v>
      </c>
      <c r="BG219" s="326" t="s">
        <v>14</v>
      </c>
      <c r="BH219" s="329">
        <v>6920</v>
      </c>
      <c r="BI219" s="330" t="s">
        <v>3307</v>
      </c>
      <c r="BJ219" s="330">
        <v>60</v>
      </c>
      <c r="BK219" s="330" t="s">
        <v>3304</v>
      </c>
      <c r="BL219" s="335" t="s">
        <v>3308</v>
      </c>
      <c r="BN219" s="384" t="s">
        <v>3337</v>
      </c>
    </row>
    <row r="220" spans="1:66" ht="27">
      <c r="A220" s="704"/>
      <c r="B220" s="348"/>
      <c r="C220" s="349"/>
      <c r="D220" s="350" t="s">
        <v>3280</v>
      </c>
      <c r="F220" s="385">
        <v>49100</v>
      </c>
      <c r="G220" s="386"/>
      <c r="H220" s="327" t="s">
        <v>1</v>
      </c>
      <c r="I220" s="387">
        <v>470</v>
      </c>
      <c r="J220" s="388"/>
      <c r="K220" s="389" t="s">
        <v>3331</v>
      </c>
      <c r="M220" s="711"/>
      <c r="N220" s="349"/>
      <c r="O220" s="349"/>
      <c r="P220" s="350"/>
      <c r="Q220" s="326" t="s">
        <v>1</v>
      </c>
      <c r="R220" s="387">
        <v>6920</v>
      </c>
      <c r="S220" s="351">
        <v>60</v>
      </c>
      <c r="T220" s="351" t="s">
        <v>3279</v>
      </c>
      <c r="U220" s="326" t="s">
        <v>1</v>
      </c>
      <c r="V220" s="390">
        <v>48460</v>
      </c>
      <c r="W220" s="352" t="s">
        <v>1</v>
      </c>
      <c r="X220" s="352">
        <v>480</v>
      </c>
      <c r="Y220" s="353" t="s">
        <v>3304</v>
      </c>
      <c r="Z220" s="326" t="s">
        <v>1</v>
      </c>
      <c r="AA220" s="391">
        <v>41540</v>
      </c>
      <c r="AB220" s="352" t="s">
        <v>1</v>
      </c>
      <c r="AC220" s="352">
        <v>410</v>
      </c>
      <c r="AD220" s="353" t="s">
        <v>3304</v>
      </c>
      <c r="AF220" s="713"/>
      <c r="AG220" s="330"/>
      <c r="AH220" s="330"/>
      <c r="AI220" s="335"/>
      <c r="AK220" s="329"/>
      <c r="AL220" s="330"/>
      <c r="AM220" s="330"/>
      <c r="AN220" s="330"/>
      <c r="AO220" s="335"/>
      <c r="AQ220" s="711"/>
      <c r="AR220" s="330"/>
      <c r="AS220" s="330"/>
      <c r="AT220" s="335"/>
      <c r="AV220" s="329" t="s">
        <v>3118</v>
      </c>
      <c r="AW220" s="354"/>
      <c r="AX220" s="355" t="s">
        <v>3119</v>
      </c>
      <c r="AZ220" s="331" t="s">
        <v>3118</v>
      </c>
      <c r="BA220" s="330"/>
      <c r="BB220" s="335" t="s">
        <v>3119</v>
      </c>
      <c r="BD220" s="719"/>
      <c r="BF220" s="337" t="s">
        <v>3309</v>
      </c>
      <c r="BH220" s="329"/>
      <c r="BI220" s="330"/>
      <c r="BJ220" s="330"/>
      <c r="BK220" s="330"/>
      <c r="BL220" s="335"/>
      <c r="BN220" s="392">
        <v>0.88</v>
      </c>
    </row>
    <row r="221" spans="1:66" ht="54">
      <c r="A221" s="704"/>
      <c r="B221" s="356" t="s">
        <v>3285</v>
      </c>
      <c r="C221" s="330" t="s">
        <v>3277</v>
      </c>
      <c r="D221" s="335" t="s">
        <v>3278</v>
      </c>
      <c r="F221" s="377">
        <v>37430</v>
      </c>
      <c r="G221" s="378">
        <v>44350</v>
      </c>
      <c r="H221" s="327" t="s">
        <v>1</v>
      </c>
      <c r="I221" s="379">
        <v>350</v>
      </c>
      <c r="J221" s="380">
        <v>420</v>
      </c>
      <c r="K221" s="381" t="s">
        <v>3331</v>
      </c>
      <c r="L221" s="326" t="s">
        <v>1</v>
      </c>
      <c r="M221" s="710">
        <v>1300</v>
      </c>
      <c r="N221" s="330" t="s">
        <v>1</v>
      </c>
      <c r="O221" s="330">
        <v>10</v>
      </c>
      <c r="P221" s="335" t="s">
        <v>3279</v>
      </c>
      <c r="Q221" s="326" t="s">
        <v>1</v>
      </c>
      <c r="R221" s="382">
        <v>6920</v>
      </c>
      <c r="S221" s="344">
        <v>60</v>
      </c>
      <c r="T221" s="351" t="s">
        <v>3279</v>
      </c>
      <c r="V221" s="383"/>
      <c r="AA221" s="383" t="s">
        <v>0</v>
      </c>
      <c r="AE221" s="326" t="s">
        <v>1</v>
      </c>
      <c r="AF221" s="712" t="s">
        <v>14</v>
      </c>
      <c r="AG221" s="330" t="s">
        <v>1</v>
      </c>
      <c r="AH221" s="330" t="s">
        <v>14</v>
      </c>
      <c r="AI221" s="335"/>
      <c r="AJ221" s="326" t="s">
        <v>1</v>
      </c>
      <c r="AK221" s="332">
        <v>5530</v>
      </c>
      <c r="AL221" s="333" t="s">
        <v>3305</v>
      </c>
      <c r="AM221" s="333" t="s">
        <v>1</v>
      </c>
      <c r="AN221" s="333">
        <v>50</v>
      </c>
      <c r="AO221" s="343" t="s">
        <v>3306</v>
      </c>
      <c r="AP221" s="326" t="s">
        <v>1</v>
      </c>
      <c r="AQ221" s="710">
        <v>1040</v>
      </c>
      <c r="AR221" s="333" t="s">
        <v>1</v>
      </c>
      <c r="AS221" s="333">
        <v>10</v>
      </c>
      <c r="AT221" s="343" t="s">
        <v>3304</v>
      </c>
      <c r="AU221" s="326" t="s">
        <v>1</v>
      </c>
      <c r="AV221" s="332">
        <v>570</v>
      </c>
      <c r="AW221" s="345" t="s">
        <v>1</v>
      </c>
      <c r="AX221" s="346">
        <v>5</v>
      </c>
      <c r="AY221" s="326" t="s">
        <v>1</v>
      </c>
      <c r="AZ221" s="334">
        <v>100</v>
      </c>
      <c r="BA221" s="333" t="s">
        <v>1</v>
      </c>
      <c r="BB221" s="343">
        <v>1</v>
      </c>
      <c r="BC221" s="326" t="s">
        <v>1</v>
      </c>
      <c r="BD221" s="718">
        <v>6130</v>
      </c>
      <c r="BE221" s="326" t="s">
        <v>1</v>
      </c>
      <c r="BF221" s="347">
        <v>225</v>
      </c>
      <c r="BG221" s="326" t="s">
        <v>14</v>
      </c>
      <c r="BH221" s="332">
        <v>5530</v>
      </c>
      <c r="BI221" s="333" t="s">
        <v>3307</v>
      </c>
      <c r="BJ221" s="333">
        <v>50</v>
      </c>
      <c r="BK221" s="333" t="s">
        <v>3304</v>
      </c>
      <c r="BL221" s="343" t="s">
        <v>3308</v>
      </c>
      <c r="BN221" s="384" t="s">
        <v>3337</v>
      </c>
    </row>
    <row r="222" spans="1:66" ht="27">
      <c r="A222" s="704"/>
      <c r="B222" s="356"/>
      <c r="C222" s="330"/>
      <c r="D222" s="335" t="s">
        <v>3280</v>
      </c>
      <c r="F222" s="385">
        <v>44350</v>
      </c>
      <c r="G222" s="386"/>
      <c r="H222" s="327" t="s">
        <v>1</v>
      </c>
      <c r="I222" s="387">
        <v>420</v>
      </c>
      <c r="J222" s="388"/>
      <c r="K222" s="389" t="s">
        <v>3331</v>
      </c>
      <c r="M222" s="711"/>
      <c r="N222" s="330"/>
      <c r="O222" s="330"/>
      <c r="P222" s="335"/>
      <c r="Q222" s="326" t="s">
        <v>1</v>
      </c>
      <c r="R222" s="387">
        <v>6920</v>
      </c>
      <c r="S222" s="351">
        <v>60</v>
      </c>
      <c r="T222" s="351" t="s">
        <v>3279</v>
      </c>
      <c r="U222" s="326" t="s">
        <v>1</v>
      </c>
      <c r="V222" s="390">
        <v>48460</v>
      </c>
      <c r="W222" s="352" t="s">
        <v>1</v>
      </c>
      <c r="X222" s="352">
        <v>480</v>
      </c>
      <c r="Y222" s="353" t="s">
        <v>3304</v>
      </c>
      <c r="Z222" s="326" t="s">
        <v>1</v>
      </c>
      <c r="AA222" s="391">
        <v>41540</v>
      </c>
      <c r="AB222" s="352" t="s">
        <v>1</v>
      </c>
      <c r="AC222" s="352">
        <v>410</v>
      </c>
      <c r="AD222" s="353" t="s">
        <v>3304</v>
      </c>
      <c r="AF222" s="713"/>
      <c r="AG222" s="330"/>
      <c r="AH222" s="330"/>
      <c r="AI222" s="335"/>
      <c r="AK222" s="357"/>
      <c r="AL222" s="349"/>
      <c r="AM222" s="349"/>
      <c r="AN222" s="349"/>
      <c r="AO222" s="350"/>
      <c r="AQ222" s="711"/>
      <c r="AR222" s="349"/>
      <c r="AS222" s="349"/>
      <c r="AT222" s="350"/>
      <c r="AV222" s="357" t="s">
        <v>3118</v>
      </c>
      <c r="AW222" s="358"/>
      <c r="AX222" s="359" t="s">
        <v>3119</v>
      </c>
      <c r="AZ222" s="360" t="s">
        <v>3118</v>
      </c>
      <c r="BA222" s="349"/>
      <c r="BB222" s="350" t="s">
        <v>3119</v>
      </c>
      <c r="BD222" s="719"/>
      <c r="BF222" s="337" t="s">
        <v>3309</v>
      </c>
      <c r="BH222" s="357"/>
      <c r="BI222" s="349"/>
      <c r="BJ222" s="349"/>
      <c r="BK222" s="349"/>
      <c r="BL222" s="350"/>
      <c r="BN222" s="392">
        <v>0.91</v>
      </c>
    </row>
    <row r="223" spans="1:66" ht="54">
      <c r="A223" s="704"/>
      <c r="B223" s="342" t="s">
        <v>3286</v>
      </c>
      <c r="C223" s="333" t="s">
        <v>3277</v>
      </c>
      <c r="D223" s="343" t="s">
        <v>3278</v>
      </c>
      <c r="F223" s="377">
        <v>34230</v>
      </c>
      <c r="G223" s="378">
        <v>41150</v>
      </c>
      <c r="H223" s="327" t="s">
        <v>1</v>
      </c>
      <c r="I223" s="379">
        <v>320</v>
      </c>
      <c r="J223" s="380">
        <v>390</v>
      </c>
      <c r="K223" s="381" t="s">
        <v>3331</v>
      </c>
      <c r="L223" s="326" t="s">
        <v>1</v>
      </c>
      <c r="M223" s="710">
        <v>1080</v>
      </c>
      <c r="N223" s="333" t="s">
        <v>1</v>
      </c>
      <c r="O223" s="333">
        <v>10</v>
      </c>
      <c r="P223" s="343" t="s">
        <v>3279</v>
      </c>
      <c r="Q223" s="326" t="s">
        <v>1</v>
      </c>
      <c r="R223" s="382">
        <v>6920</v>
      </c>
      <c r="S223" s="344">
        <v>60</v>
      </c>
      <c r="T223" s="351" t="s">
        <v>3279</v>
      </c>
      <c r="V223" s="383"/>
      <c r="AA223" s="383" t="s">
        <v>0</v>
      </c>
      <c r="AE223" s="326" t="s">
        <v>1</v>
      </c>
      <c r="AF223" s="712" t="s">
        <v>14</v>
      </c>
      <c r="AG223" s="330" t="s">
        <v>1</v>
      </c>
      <c r="AH223" s="330" t="s">
        <v>14</v>
      </c>
      <c r="AI223" s="335"/>
      <c r="AJ223" s="326" t="s">
        <v>1</v>
      </c>
      <c r="AK223" s="329">
        <v>4610</v>
      </c>
      <c r="AL223" s="330" t="s">
        <v>3305</v>
      </c>
      <c r="AM223" s="330" t="s">
        <v>1</v>
      </c>
      <c r="AN223" s="330">
        <v>40</v>
      </c>
      <c r="AO223" s="335" t="s">
        <v>3306</v>
      </c>
      <c r="AP223" s="326" t="s">
        <v>1</v>
      </c>
      <c r="AQ223" s="710">
        <v>860</v>
      </c>
      <c r="AR223" s="330" t="s">
        <v>1</v>
      </c>
      <c r="AS223" s="330">
        <v>8</v>
      </c>
      <c r="AT223" s="335" t="s">
        <v>3304</v>
      </c>
      <c r="AU223" s="326" t="s">
        <v>1</v>
      </c>
      <c r="AV223" s="329">
        <v>500</v>
      </c>
      <c r="AW223" s="354" t="s">
        <v>1</v>
      </c>
      <c r="AX223" s="355">
        <v>5</v>
      </c>
      <c r="AY223" s="326" t="s">
        <v>1</v>
      </c>
      <c r="AZ223" s="331">
        <v>80</v>
      </c>
      <c r="BA223" s="330" t="s">
        <v>1</v>
      </c>
      <c r="BB223" s="335">
        <v>1</v>
      </c>
      <c r="BC223" s="326" t="s">
        <v>1</v>
      </c>
      <c r="BD223" s="718">
        <v>5220</v>
      </c>
      <c r="BE223" s="326" t="s">
        <v>1</v>
      </c>
      <c r="BF223" s="347">
        <v>225</v>
      </c>
      <c r="BG223" s="326" t="s">
        <v>14</v>
      </c>
      <c r="BH223" s="329">
        <v>4610</v>
      </c>
      <c r="BI223" s="330" t="s">
        <v>3307</v>
      </c>
      <c r="BJ223" s="330">
        <v>40</v>
      </c>
      <c r="BK223" s="330" t="s">
        <v>3304</v>
      </c>
      <c r="BL223" s="335" t="s">
        <v>3308</v>
      </c>
      <c r="BN223" s="384" t="s">
        <v>3337</v>
      </c>
    </row>
    <row r="224" spans="1:66" ht="27">
      <c r="A224" s="704"/>
      <c r="B224" s="348"/>
      <c r="C224" s="349"/>
      <c r="D224" s="350" t="s">
        <v>3280</v>
      </c>
      <c r="F224" s="385">
        <v>41150</v>
      </c>
      <c r="G224" s="386"/>
      <c r="H224" s="327" t="s">
        <v>1</v>
      </c>
      <c r="I224" s="387">
        <v>390</v>
      </c>
      <c r="J224" s="388"/>
      <c r="K224" s="389" t="s">
        <v>3331</v>
      </c>
      <c r="M224" s="711"/>
      <c r="N224" s="349"/>
      <c r="O224" s="349"/>
      <c r="P224" s="350"/>
      <c r="Q224" s="326" t="s">
        <v>1</v>
      </c>
      <c r="R224" s="387">
        <v>6920</v>
      </c>
      <c r="S224" s="351">
        <v>60</v>
      </c>
      <c r="T224" s="351" t="s">
        <v>3279</v>
      </c>
      <c r="U224" s="326" t="s">
        <v>1</v>
      </c>
      <c r="V224" s="390">
        <v>48460</v>
      </c>
      <c r="W224" s="352" t="s">
        <v>1</v>
      </c>
      <c r="X224" s="352">
        <v>480</v>
      </c>
      <c r="Y224" s="353" t="s">
        <v>3304</v>
      </c>
      <c r="Z224" s="326" t="s">
        <v>1</v>
      </c>
      <c r="AA224" s="391">
        <v>41540</v>
      </c>
      <c r="AB224" s="352" t="s">
        <v>1</v>
      </c>
      <c r="AC224" s="352">
        <v>410</v>
      </c>
      <c r="AD224" s="353" t="s">
        <v>3304</v>
      </c>
      <c r="AF224" s="713"/>
      <c r="AG224" s="330"/>
      <c r="AH224" s="330"/>
      <c r="AI224" s="335"/>
      <c r="AK224" s="329"/>
      <c r="AL224" s="330"/>
      <c r="AM224" s="330"/>
      <c r="AN224" s="330"/>
      <c r="AO224" s="335"/>
      <c r="AQ224" s="711"/>
      <c r="AR224" s="330"/>
      <c r="AS224" s="330"/>
      <c r="AT224" s="335"/>
      <c r="AV224" s="329" t="s">
        <v>3118</v>
      </c>
      <c r="AW224" s="354"/>
      <c r="AX224" s="355" t="s">
        <v>3119</v>
      </c>
      <c r="AZ224" s="331" t="s">
        <v>3118</v>
      </c>
      <c r="BA224" s="330"/>
      <c r="BB224" s="335" t="s">
        <v>3119</v>
      </c>
      <c r="BD224" s="719"/>
      <c r="BF224" s="337" t="s">
        <v>3309</v>
      </c>
      <c r="BH224" s="329"/>
      <c r="BI224" s="330"/>
      <c r="BJ224" s="330"/>
      <c r="BK224" s="330"/>
      <c r="BL224" s="335"/>
      <c r="BN224" s="392">
        <v>0.88</v>
      </c>
    </row>
    <row r="225" spans="1:66" ht="54">
      <c r="A225" s="704"/>
      <c r="B225" s="356" t="s">
        <v>3287</v>
      </c>
      <c r="C225" s="330" t="s">
        <v>3277</v>
      </c>
      <c r="D225" s="335" t="s">
        <v>3278</v>
      </c>
      <c r="F225" s="377">
        <v>31940</v>
      </c>
      <c r="G225" s="378">
        <v>38860</v>
      </c>
      <c r="H225" s="327" t="s">
        <v>1</v>
      </c>
      <c r="I225" s="379">
        <v>300</v>
      </c>
      <c r="J225" s="380">
        <v>370</v>
      </c>
      <c r="K225" s="381" t="s">
        <v>3331</v>
      </c>
      <c r="L225" s="326" t="s">
        <v>1</v>
      </c>
      <c r="M225" s="710">
        <v>930</v>
      </c>
      <c r="N225" s="330" t="s">
        <v>1</v>
      </c>
      <c r="O225" s="330">
        <v>9</v>
      </c>
      <c r="P225" s="335" t="s">
        <v>3279</v>
      </c>
      <c r="Q225" s="326" t="s">
        <v>1</v>
      </c>
      <c r="R225" s="382">
        <v>6920</v>
      </c>
      <c r="S225" s="344">
        <v>60</v>
      </c>
      <c r="T225" s="351" t="s">
        <v>3279</v>
      </c>
      <c r="V225" s="383"/>
      <c r="AA225" s="383" t="s">
        <v>0</v>
      </c>
      <c r="AE225" s="326" t="s">
        <v>1</v>
      </c>
      <c r="AF225" s="712" t="s">
        <v>14</v>
      </c>
      <c r="AG225" s="330" t="s">
        <v>1</v>
      </c>
      <c r="AH225" s="330" t="s">
        <v>14</v>
      </c>
      <c r="AI225" s="335"/>
      <c r="AJ225" s="326" t="s">
        <v>1</v>
      </c>
      <c r="AK225" s="332">
        <v>3950</v>
      </c>
      <c r="AL225" s="333" t="s">
        <v>3305</v>
      </c>
      <c r="AM225" s="333" t="s">
        <v>1</v>
      </c>
      <c r="AN225" s="333">
        <v>30</v>
      </c>
      <c r="AO225" s="343" t="s">
        <v>3306</v>
      </c>
      <c r="AP225" s="326" t="s">
        <v>1</v>
      </c>
      <c r="AQ225" s="710">
        <v>740</v>
      </c>
      <c r="AR225" s="333" t="s">
        <v>1</v>
      </c>
      <c r="AS225" s="333">
        <v>7</v>
      </c>
      <c r="AT225" s="343" t="s">
        <v>3304</v>
      </c>
      <c r="AU225" s="326" t="s">
        <v>1</v>
      </c>
      <c r="AV225" s="332">
        <v>440</v>
      </c>
      <c r="AW225" s="345" t="s">
        <v>1</v>
      </c>
      <c r="AX225" s="346">
        <v>4</v>
      </c>
      <c r="AY225" s="326" t="s">
        <v>1</v>
      </c>
      <c r="AZ225" s="334">
        <v>80</v>
      </c>
      <c r="BA225" s="333" t="s">
        <v>1</v>
      </c>
      <c r="BB225" s="343">
        <v>1</v>
      </c>
      <c r="BC225" s="326" t="s">
        <v>1</v>
      </c>
      <c r="BD225" s="718">
        <v>4660</v>
      </c>
      <c r="BE225" s="326" t="s">
        <v>1</v>
      </c>
      <c r="BF225" s="347">
        <v>225</v>
      </c>
      <c r="BG225" s="326" t="s">
        <v>14</v>
      </c>
      <c r="BH225" s="332">
        <v>3950</v>
      </c>
      <c r="BI225" s="333" t="s">
        <v>3307</v>
      </c>
      <c r="BJ225" s="333">
        <v>40</v>
      </c>
      <c r="BK225" s="333" t="s">
        <v>3304</v>
      </c>
      <c r="BL225" s="343" t="s">
        <v>3308</v>
      </c>
      <c r="BN225" s="384" t="s">
        <v>3337</v>
      </c>
    </row>
    <row r="226" spans="1:66" ht="27">
      <c r="A226" s="704"/>
      <c r="B226" s="356"/>
      <c r="C226" s="330"/>
      <c r="D226" s="335" t="s">
        <v>3280</v>
      </c>
      <c r="F226" s="385">
        <v>38860</v>
      </c>
      <c r="G226" s="386"/>
      <c r="H226" s="327" t="s">
        <v>1</v>
      </c>
      <c r="I226" s="387">
        <v>370</v>
      </c>
      <c r="J226" s="388"/>
      <c r="K226" s="389" t="s">
        <v>3331</v>
      </c>
      <c r="M226" s="711"/>
      <c r="N226" s="330"/>
      <c r="O226" s="330"/>
      <c r="P226" s="335"/>
      <c r="Q226" s="326" t="s">
        <v>1</v>
      </c>
      <c r="R226" s="387">
        <v>6920</v>
      </c>
      <c r="S226" s="351">
        <v>60</v>
      </c>
      <c r="T226" s="351" t="s">
        <v>3279</v>
      </c>
      <c r="U226" s="326" t="s">
        <v>1</v>
      </c>
      <c r="V226" s="390">
        <v>48460</v>
      </c>
      <c r="W226" s="352" t="s">
        <v>1</v>
      </c>
      <c r="X226" s="352">
        <v>480</v>
      </c>
      <c r="Y226" s="353" t="s">
        <v>3304</v>
      </c>
      <c r="Z226" s="326" t="s">
        <v>1</v>
      </c>
      <c r="AA226" s="391">
        <v>41540</v>
      </c>
      <c r="AB226" s="352" t="s">
        <v>1</v>
      </c>
      <c r="AC226" s="352">
        <v>410</v>
      </c>
      <c r="AD226" s="353" t="s">
        <v>3304</v>
      </c>
      <c r="AF226" s="713"/>
      <c r="AG226" s="330"/>
      <c r="AH226" s="330"/>
      <c r="AI226" s="335"/>
      <c r="AK226" s="357"/>
      <c r="AL226" s="349"/>
      <c r="AM226" s="349"/>
      <c r="AN226" s="349"/>
      <c r="AO226" s="350"/>
      <c r="AQ226" s="711"/>
      <c r="AR226" s="349"/>
      <c r="AS226" s="349"/>
      <c r="AT226" s="350"/>
      <c r="AV226" s="357" t="s">
        <v>3118</v>
      </c>
      <c r="AW226" s="358"/>
      <c r="AX226" s="359" t="s">
        <v>3119</v>
      </c>
      <c r="AZ226" s="360" t="s">
        <v>3118</v>
      </c>
      <c r="BA226" s="349"/>
      <c r="BB226" s="350" t="s">
        <v>3119</v>
      </c>
      <c r="BD226" s="719"/>
      <c r="BF226" s="337" t="s">
        <v>3309</v>
      </c>
      <c r="BH226" s="357"/>
      <c r="BI226" s="349"/>
      <c r="BJ226" s="349"/>
      <c r="BK226" s="349"/>
      <c r="BL226" s="350"/>
      <c r="BN226" s="392">
        <v>0.9</v>
      </c>
    </row>
    <row r="227" spans="1:66" ht="54">
      <c r="A227" s="704"/>
      <c r="B227" s="342" t="s">
        <v>3288</v>
      </c>
      <c r="C227" s="333" t="s">
        <v>3277</v>
      </c>
      <c r="D227" s="343" t="s">
        <v>3278</v>
      </c>
      <c r="F227" s="377">
        <v>30250</v>
      </c>
      <c r="G227" s="378">
        <v>37170</v>
      </c>
      <c r="H227" s="327" t="s">
        <v>1</v>
      </c>
      <c r="I227" s="379">
        <v>280</v>
      </c>
      <c r="J227" s="380">
        <v>350</v>
      </c>
      <c r="K227" s="381" t="s">
        <v>3331</v>
      </c>
      <c r="L227" s="326" t="s">
        <v>1</v>
      </c>
      <c r="M227" s="710">
        <v>810</v>
      </c>
      <c r="N227" s="333" t="s">
        <v>1</v>
      </c>
      <c r="O227" s="333">
        <v>8</v>
      </c>
      <c r="P227" s="343" t="s">
        <v>3279</v>
      </c>
      <c r="Q227" s="326" t="s">
        <v>1</v>
      </c>
      <c r="R227" s="382">
        <v>6920</v>
      </c>
      <c r="S227" s="344">
        <v>60</v>
      </c>
      <c r="T227" s="351" t="s">
        <v>3279</v>
      </c>
      <c r="V227" s="383"/>
      <c r="AA227" s="383" t="s">
        <v>0</v>
      </c>
      <c r="AE227" s="326" t="s">
        <v>1</v>
      </c>
      <c r="AF227" s="712" t="s">
        <v>14</v>
      </c>
      <c r="AG227" s="330" t="s">
        <v>1</v>
      </c>
      <c r="AH227" s="330" t="s">
        <v>14</v>
      </c>
      <c r="AI227" s="335"/>
      <c r="AJ227" s="326" t="s">
        <v>1</v>
      </c>
      <c r="AK227" s="329">
        <v>3460</v>
      </c>
      <c r="AL227" s="330" t="s">
        <v>3305</v>
      </c>
      <c r="AM227" s="330" t="s">
        <v>1</v>
      </c>
      <c r="AN227" s="330">
        <v>30</v>
      </c>
      <c r="AO227" s="335" t="s">
        <v>3306</v>
      </c>
      <c r="AP227" s="326" t="s">
        <v>1</v>
      </c>
      <c r="AQ227" s="710">
        <v>650</v>
      </c>
      <c r="AR227" s="330" t="s">
        <v>1</v>
      </c>
      <c r="AS227" s="330">
        <v>6</v>
      </c>
      <c r="AT227" s="335" t="s">
        <v>3304</v>
      </c>
      <c r="AU227" s="326" t="s">
        <v>1</v>
      </c>
      <c r="AV227" s="329">
        <v>410</v>
      </c>
      <c r="AW227" s="354" t="s">
        <v>1</v>
      </c>
      <c r="AX227" s="355">
        <v>4</v>
      </c>
      <c r="AY227" s="326" t="s">
        <v>1</v>
      </c>
      <c r="AZ227" s="331">
        <v>70</v>
      </c>
      <c r="BA227" s="330" t="s">
        <v>1</v>
      </c>
      <c r="BB227" s="335">
        <v>1</v>
      </c>
      <c r="BC227" s="326" t="s">
        <v>1</v>
      </c>
      <c r="BD227" s="718">
        <v>4250</v>
      </c>
      <c r="BE227" s="326" t="s">
        <v>1</v>
      </c>
      <c r="BF227" s="347">
        <v>225</v>
      </c>
      <c r="BG227" s="326" t="s">
        <v>14</v>
      </c>
      <c r="BH227" s="329">
        <v>3460</v>
      </c>
      <c r="BI227" s="330" t="s">
        <v>3307</v>
      </c>
      <c r="BJ227" s="330">
        <v>30</v>
      </c>
      <c r="BK227" s="330" t="s">
        <v>3304</v>
      </c>
      <c r="BL227" s="335" t="s">
        <v>3308</v>
      </c>
      <c r="BN227" s="384" t="s">
        <v>3337</v>
      </c>
    </row>
    <row r="228" spans="1:66" ht="27">
      <c r="A228" s="704"/>
      <c r="B228" s="348"/>
      <c r="C228" s="349"/>
      <c r="D228" s="350" t="s">
        <v>3280</v>
      </c>
      <c r="F228" s="385">
        <v>37170</v>
      </c>
      <c r="G228" s="386"/>
      <c r="H228" s="327" t="s">
        <v>1</v>
      </c>
      <c r="I228" s="387">
        <v>350</v>
      </c>
      <c r="J228" s="388"/>
      <c r="K228" s="389" t="s">
        <v>3331</v>
      </c>
      <c r="M228" s="711"/>
      <c r="N228" s="349"/>
      <c r="O228" s="349"/>
      <c r="P228" s="350"/>
      <c r="Q228" s="326" t="s">
        <v>1</v>
      </c>
      <c r="R228" s="387">
        <v>6920</v>
      </c>
      <c r="S228" s="351">
        <v>60</v>
      </c>
      <c r="T228" s="351" t="s">
        <v>3279</v>
      </c>
      <c r="U228" s="326" t="s">
        <v>1</v>
      </c>
      <c r="V228" s="390">
        <v>48460</v>
      </c>
      <c r="W228" s="352" t="s">
        <v>1</v>
      </c>
      <c r="X228" s="352">
        <v>480</v>
      </c>
      <c r="Y228" s="353" t="s">
        <v>3304</v>
      </c>
      <c r="Z228" s="326" t="s">
        <v>1</v>
      </c>
      <c r="AA228" s="391">
        <v>41540</v>
      </c>
      <c r="AB228" s="352" t="s">
        <v>1</v>
      </c>
      <c r="AC228" s="352">
        <v>410</v>
      </c>
      <c r="AD228" s="353" t="s">
        <v>3304</v>
      </c>
      <c r="AF228" s="713"/>
      <c r="AG228" s="349"/>
      <c r="AH228" s="349"/>
      <c r="AI228" s="350"/>
      <c r="AK228" s="329"/>
      <c r="AL228" s="330"/>
      <c r="AM228" s="330"/>
      <c r="AN228" s="330"/>
      <c r="AO228" s="335"/>
      <c r="AQ228" s="711"/>
      <c r="AR228" s="330"/>
      <c r="AS228" s="330"/>
      <c r="AT228" s="335"/>
      <c r="AV228" s="329" t="s">
        <v>3118</v>
      </c>
      <c r="AW228" s="354"/>
      <c r="AX228" s="355" t="s">
        <v>3119</v>
      </c>
      <c r="AZ228" s="331" t="s">
        <v>3118</v>
      </c>
      <c r="BA228" s="330"/>
      <c r="BB228" s="335" t="s">
        <v>3119</v>
      </c>
      <c r="BD228" s="719"/>
      <c r="BF228" s="337" t="s">
        <v>3309</v>
      </c>
      <c r="BH228" s="329"/>
      <c r="BI228" s="330"/>
      <c r="BJ228" s="330"/>
      <c r="BK228" s="330"/>
      <c r="BL228" s="335"/>
      <c r="BN228" s="392">
        <v>0.91</v>
      </c>
    </row>
    <row r="229" spans="1:66" ht="54">
      <c r="A229" s="704"/>
      <c r="B229" s="356" t="s">
        <v>3289</v>
      </c>
      <c r="C229" s="330" t="s">
        <v>3277</v>
      </c>
      <c r="D229" s="335" t="s">
        <v>3278</v>
      </c>
      <c r="F229" s="377">
        <v>28910</v>
      </c>
      <c r="G229" s="378">
        <v>35830</v>
      </c>
      <c r="H229" s="327" t="s">
        <v>1</v>
      </c>
      <c r="I229" s="379">
        <v>270</v>
      </c>
      <c r="J229" s="380">
        <v>340</v>
      </c>
      <c r="K229" s="381" t="s">
        <v>3331</v>
      </c>
      <c r="L229" s="326" t="s">
        <v>1</v>
      </c>
      <c r="M229" s="710">
        <v>720</v>
      </c>
      <c r="N229" s="330" t="s">
        <v>1</v>
      </c>
      <c r="O229" s="330">
        <v>7</v>
      </c>
      <c r="P229" s="335" t="s">
        <v>3279</v>
      </c>
      <c r="Q229" s="326" t="s">
        <v>1</v>
      </c>
      <c r="R229" s="382">
        <v>6920</v>
      </c>
      <c r="S229" s="344">
        <v>60</v>
      </c>
      <c r="T229" s="351" t="s">
        <v>3279</v>
      </c>
      <c r="V229" s="383"/>
      <c r="AA229" s="383" t="s">
        <v>0</v>
      </c>
      <c r="AE229" s="326" t="s">
        <v>1</v>
      </c>
      <c r="AF229" s="712">
        <v>640</v>
      </c>
      <c r="AG229" s="330" t="s">
        <v>1</v>
      </c>
      <c r="AH229" s="330">
        <v>6</v>
      </c>
      <c r="AI229" s="335" t="s">
        <v>3304</v>
      </c>
      <c r="AJ229" s="326" t="s">
        <v>1</v>
      </c>
      <c r="AK229" s="332">
        <v>3070</v>
      </c>
      <c r="AL229" s="333" t="s">
        <v>3305</v>
      </c>
      <c r="AM229" s="333" t="s">
        <v>1</v>
      </c>
      <c r="AN229" s="333">
        <v>30</v>
      </c>
      <c r="AO229" s="343" t="s">
        <v>3306</v>
      </c>
      <c r="AP229" s="326" t="s">
        <v>1</v>
      </c>
      <c r="AQ229" s="710">
        <v>570</v>
      </c>
      <c r="AR229" s="333" t="s">
        <v>1</v>
      </c>
      <c r="AS229" s="333">
        <v>5</v>
      </c>
      <c r="AT229" s="343" t="s">
        <v>3304</v>
      </c>
      <c r="AU229" s="326" t="s">
        <v>1</v>
      </c>
      <c r="AV229" s="332">
        <v>370</v>
      </c>
      <c r="AW229" s="345" t="s">
        <v>1</v>
      </c>
      <c r="AX229" s="346">
        <v>3</v>
      </c>
      <c r="AY229" s="326" t="s">
        <v>1</v>
      </c>
      <c r="AZ229" s="334">
        <v>60</v>
      </c>
      <c r="BA229" s="333" t="s">
        <v>1</v>
      </c>
      <c r="BB229" s="343">
        <v>1</v>
      </c>
      <c r="BC229" s="326" t="s">
        <v>1</v>
      </c>
      <c r="BD229" s="718">
        <v>3920</v>
      </c>
      <c r="BE229" s="326" t="s">
        <v>1</v>
      </c>
      <c r="BF229" s="347">
        <v>225</v>
      </c>
      <c r="BG229" s="326" t="s">
        <v>14</v>
      </c>
      <c r="BH229" s="332">
        <v>3070</v>
      </c>
      <c r="BI229" s="333" t="s">
        <v>3307</v>
      </c>
      <c r="BJ229" s="333">
        <v>30</v>
      </c>
      <c r="BK229" s="333" t="s">
        <v>3304</v>
      </c>
      <c r="BL229" s="343" t="s">
        <v>3308</v>
      </c>
      <c r="BN229" s="384" t="s">
        <v>3337</v>
      </c>
    </row>
    <row r="230" spans="1:66" ht="27">
      <c r="A230" s="704"/>
      <c r="B230" s="356"/>
      <c r="C230" s="330"/>
      <c r="D230" s="335" t="s">
        <v>3280</v>
      </c>
      <c r="F230" s="385">
        <v>35830</v>
      </c>
      <c r="G230" s="386"/>
      <c r="H230" s="327" t="s">
        <v>1</v>
      </c>
      <c r="I230" s="387">
        <v>340</v>
      </c>
      <c r="J230" s="388"/>
      <c r="K230" s="389" t="s">
        <v>3331</v>
      </c>
      <c r="M230" s="711"/>
      <c r="N230" s="330"/>
      <c r="O230" s="330"/>
      <c r="P230" s="335"/>
      <c r="Q230" s="326" t="s">
        <v>1</v>
      </c>
      <c r="R230" s="387">
        <v>6920</v>
      </c>
      <c r="S230" s="351">
        <v>60</v>
      </c>
      <c r="T230" s="351" t="s">
        <v>3279</v>
      </c>
      <c r="U230" s="326" t="s">
        <v>1</v>
      </c>
      <c r="V230" s="390">
        <v>48460</v>
      </c>
      <c r="W230" s="352" t="s">
        <v>1</v>
      </c>
      <c r="X230" s="352">
        <v>480</v>
      </c>
      <c r="Y230" s="353" t="s">
        <v>3304</v>
      </c>
      <c r="Z230" s="326" t="s">
        <v>1</v>
      </c>
      <c r="AA230" s="391">
        <v>41540</v>
      </c>
      <c r="AB230" s="352" t="s">
        <v>1</v>
      </c>
      <c r="AC230" s="352">
        <v>410</v>
      </c>
      <c r="AD230" s="353" t="s">
        <v>3304</v>
      </c>
      <c r="AF230" s="713"/>
      <c r="AG230" s="330"/>
      <c r="AH230" s="330"/>
      <c r="AI230" s="335"/>
      <c r="AK230" s="357"/>
      <c r="AL230" s="349"/>
      <c r="AM230" s="349"/>
      <c r="AN230" s="349"/>
      <c r="AO230" s="350"/>
      <c r="AQ230" s="711"/>
      <c r="AR230" s="349"/>
      <c r="AS230" s="349"/>
      <c r="AT230" s="350"/>
      <c r="AV230" s="357" t="s">
        <v>3118</v>
      </c>
      <c r="AW230" s="358"/>
      <c r="AX230" s="359" t="s">
        <v>3119</v>
      </c>
      <c r="AZ230" s="360" t="s">
        <v>3118</v>
      </c>
      <c r="BA230" s="349"/>
      <c r="BB230" s="350" t="s">
        <v>3119</v>
      </c>
      <c r="BD230" s="719"/>
      <c r="BF230" s="337" t="s">
        <v>3309</v>
      </c>
      <c r="BH230" s="357"/>
      <c r="BI230" s="349"/>
      <c r="BJ230" s="349"/>
      <c r="BK230" s="349"/>
      <c r="BL230" s="350"/>
      <c r="BN230" s="392">
        <v>0.94</v>
      </c>
    </row>
    <row r="231" spans="1:66" ht="54">
      <c r="A231" s="704"/>
      <c r="B231" s="342" t="s">
        <v>3290</v>
      </c>
      <c r="C231" s="333" t="s">
        <v>3277</v>
      </c>
      <c r="D231" s="343" t="s">
        <v>3278</v>
      </c>
      <c r="F231" s="377">
        <v>27860</v>
      </c>
      <c r="G231" s="378">
        <v>34780</v>
      </c>
      <c r="H231" s="327" t="s">
        <v>1</v>
      </c>
      <c r="I231" s="379">
        <v>260</v>
      </c>
      <c r="J231" s="380">
        <v>320</v>
      </c>
      <c r="K231" s="381" t="s">
        <v>3331</v>
      </c>
      <c r="L231" s="326" t="s">
        <v>1</v>
      </c>
      <c r="M231" s="710">
        <v>650</v>
      </c>
      <c r="N231" s="333" t="s">
        <v>1</v>
      </c>
      <c r="O231" s="333">
        <v>6</v>
      </c>
      <c r="P231" s="343" t="s">
        <v>3279</v>
      </c>
      <c r="Q231" s="326" t="s">
        <v>1</v>
      </c>
      <c r="R231" s="382">
        <v>6920</v>
      </c>
      <c r="S231" s="344">
        <v>60</v>
      </c>
      <c r="T231" s="351" t="s">
        <v>3279</v>
      </c>
      <c r="V231" s="383"/>
      <c r="AA231" s="383" t="s">
        <v>0</v>
      </c>
      <c r="AE231" s="326" t="s">
        <v>1</v>
      </c>
      <c r="AF231" s="712">
        <v>570</v>
      </c>
      <c r="AG231" s="333" t="s">
        <v>1</v>
      </c>
      <c r="AH231" s="333">
        <v>5</v>
      </c>
      <c r="AI231" s="343" t="s">
        <v>3304</v>
      </c>
      <c r="AJ231" s="326" t="s">
        <v>1</v>
      </c>
      <c r="AK231" s="329">
        <v>2760</v>
      </c>
      <c r="AL231" s="330" t="s">
        <v>3305</v>
      </c>
      <c r="AM231" s="330" t="s">
        <v>1</v>
      </c>
      <c r="AN231" s="330">
        <v>20</v>
      </c>
      <c r="AO231" s="335" t="s">
        <v>3306</v>
      </c>
      <c r="AP231" s="326" t="s">
        <v>1</v>
      </c>
      <c r="AQ231" s="710">
        <v>520</v>
      </c>
      <c r="AR231" s="330" t="s">
        <v>1</v>
      </c>
      <c r="AS231" s="330">
        <v>5</v>
      </c>
      <c r="AT231" s="335" t="s">
        <v>3304</v>
      </c>
      <c r="AU231" s="326" t="s">
        <v>1</v>
      </c>
      <c r="AV231" s="329">
        <v>350</v>
      </c>
      <c r="AW231" s="354" t="s">
        <v>1</v>
      </c>
      <c r="AX231" s="355">
        <v>3</v>
      </c>
      <c r="AY231" s="326" t="s">
        <v>1</v>
      </c>
      <c r="AZ231" s="331">
        <v>60</v>
      </c>
      <c r="BA231" s="330" t="s">
        <v>1</v>
      </c>
      <c r="BB231" s="335">
        <v>1</v>
      </c>
      <c r="BC231" s="326" t="s">
        <v>1</v>
      </c>
      <c r="BD231" s="718">
        <v>3660</v>
      </c>
      <c r="BE231" s="326" t="s">
        <v>1</v>
      </c>
      <c r="BF231" s="347">
        <v>225</v>
      </c>
      <c r="BG231" s="326" t="s">
        <v>14</v>
      </c>
      <c r="BH231" s="329">
        <v>2760</v>
      </c>
      <c r="BI231" s="330" t="s">
        <v>3307</v>
      </c>
      <c r="BJ231" s="330">
        <v>20</v>
      </c>
      <c r="BK231" s="330" t="s">
        <v>3304</v>
      </c>
      <c r="BL231" s="335" t="s">
        <v>3308</v>
      </c>
      <c r="BN231" s="384" t="s">
        <v>3337</v>
      </c>
    </row>
    <row r="232" spans="1:66" ht="27">
      <c r="A232" s="704"/>
      <c r="B232" s="348"/>
      <c r="C232" s="349"/>
      <c r="D232" s="350" t="s">
        <v>3280</v>
      </c>
      <c r="F232" s="385">
        <v>34780</v>
      </c>
      <c r="G232" s="386"/>
      <c r="H232" s="327" t="s">
        <v>1</v>
      </c>
      <c r="I232" s="387">
        <v>320</v>
      </c>
      <c r="J232" s="388"/>
      <c r="K232" s="389" t="s">
        <v>3331</v>
      </c>
      <c r="M232" s="711"/>
      <c r="N232" s="349"/>
      <c r="O232" s="349"/>
      <c r="P232" s="350"/>
      <c r="Q232" s="326" t="s">
        <v>1</v>
      </c>
      <c r="R232" s="387">
        <v>6920</v>
      </c>
      <c r="S232" s="351">
        <v>60</v>
      </c>
      <c r="T232" s="351" t="s">
        <v>3279</v>
      </c>
      <c r="U232" s="326" t="s">
        <v>1</v>
      </c>
      <c r="V232" s="390">
        <v>48460</v>
      </c>
      <c r="W232" s="352" t="s">
        <v>1</v>
      </c>
      <c r="X232" s="352">
        <v>480</v>
      </c>
      <c r="Y232" s="353" t="s">
        <v>3304</v>
      </c>
      <c r="Z232" s="326" t="s">
        <v>1</v>
      </c>
      <c r="AA232" s="391">
        <v>41540</v>
      </c>
      <c r="AB232" s="352" t="s">
        <v>1</v>
      </c>
      <c r="AC232" s="352">
        <v>410</v>
      </c>
      <c r="AD232" s="353" t="s">
        <v>3304</v>
      </c>
      <c r="AF232" s="713"/>
      <c r="AG232" s="349"/>
      <c r="AH232" s="349"/>
      <c r="AI232" s="350"/>
      <c r="AK232" s="329"/>
      <c r="AL232" s="330"/>
      <c r="AM232" s="330"/>
      <c r="AN232" s="330"/>
      <c r="AO232" s="335"/>
      <c r="AQ232" s="711"/>
      <c r="AR232" s="330"/>
      <c r="AS232" s="330"/>
      <c r="AT232" s="335"/>
      <c r="AV232" s="329" t="s">
        <v>3118</v>
      </c>
      <c r="AW232" s="354"/>
      <c r="AX232" s="355" t="s">
        <v>3119</v>
      </c>
      <c r="AZ232" s="331" t="s">
        <v>3118</v>
      </c>
      <c r="BA232" s="330"/>
      <c r="BB232" s="335" t="s">
        <v>3119</v>
      </c>
      <c r="BD232" s="719"/>
      <c r="BF232" s="337" t="s">
        <v>3309</v>
      </c>
      <c r="BH232" s="329"/>
      <c r="BI232" s="330"/>
      <c r="BJ232" s="330"/>
      <c r="BK232" s="330"/>
      <c r="BL232" s="335"/>
      <c r="BN232" s="392">
        <v>0.98</v>
      </c>
    </row>
    <row r="233" spans="1:66" ht="54">
      <c r="A233" s="704"/>
      <c r="B233" s="356" t="s">
        <v>3291</v>
      </c>
      <c r="C233" s="330" t="s">
        <v>3277</v>
      </c>
      <c r="D233" s="335" t="s">
        <v>3278</v>
      </c>
      <c r="F233" s="377">
        <v>26270</v>
      </c>
      <c r="G233" s="378">
        <v>33190</v>
      </c>
      <c r="H233" s="327" t="s">
        <v>1</v>
      </c>
      <c r="I233" s="379">
        <v>240</v>
      </c>
      <c r="J233" s="380">
        <v>310</v>
      </c>
      <c r="K233" s="381" t="s">
        <v>3331</v>
      </c>
      <c r="L233" s="326" t="s">
        <v>1</v>
      </c>
      <c r="M233" s="710">
        <v>540</v>
      </c>
      <c r="N233" s="330" t="s">
        <v>1</v>
      </c>
      <c r="O233" s="330">
        <v>5</v>
      </c>
      <c r="P233" s="335" t="s">
        <v>3279</v>
      </c>
      <c r="Q233" s="326" t="s">
        <v>1</v>
      </c>
      <c r="R233" s="382">
        <v>6920</v>
      </c>
      <c r="S233" s="344">
        <v>60</v>
      </c>
      <c r="T233" s="351" t="s">
        <v>3279</v>
      </c>
      <c r="V233" s="383"/>
      <c r="AA233" s="383" t="s">
        <v>0</v>
      </c>
      <c r="AE233" s="326" t="s">
        <v>1</v>
      </c>
      <c r="AF233" s="712">
        <v>480</v>
      </c>
      <c r="AG233" s="330" t="s">
        <v>1</v>
      </c>
      <c r="AH233" s="330">
        <v>4</v>
      </c>
      <c r="AI233" s="335" t="s">
        <v>3304</v>
      </c>
      <c r="AJ233" s="326" t="s">
        <v>1</v>
      </c>
      <c r="AK233" s="332">
        <v>2300</v>
      </c>
      <c r="AL233" s="333" t="s">
        <v>3305</v>
      </c>
      <c r="AM233" s="333" t="s">
        <v>1</v>
      </c>
      <c r="AN233" s="333">
        <v>20</v>
      </c>
      <c r="AO233" s="343" t="s">
        <v>3306</v>
      </c>
      <c r="AP233" s="326" t="s">
        <v>1</v>
      </c>
      <c r="AQ233" s="710">
        <v>500</v>
      </c>
      <c r="AR233" s="333" t="s">
        <v>1</v>
      </c>
      <c r="AS233" s="333">
        <v>5</v>
      </c>
      <c r="AT233" s="343" t="s">
        <v>3304</v>
      </c>
      <c r="AU233" s="326" t="s">
        <v>1</v>
      </c>
      <c r="AV233" s="332">
        <v>300</v>
      </c>
      <c r="AW233" s="345" t="s">
        <v>1</v>
      </c>
      <c r="AX233" s="346">
        <v>3</v>
      </c>
      <c r="AY233" s="326" t="s">
        <v>1</v>
      </c>
      <c r="AZ233" s="334">
        <v>50</v>
      </c>
      <c r="BA233" s="333" t="s">
        <v>1</v>
      </c>
      <c r="BB233" s="343">
        <v>1</v>
      </c>
      <c r="BC233" s="326" t="s">
        <v>1</v>
      </c>
      <c r="BD233" s="718">
        <v>3160</v>
      </c>
      <c r="BE233" s="326" t="s">
        <v>1</v>
      </c>
      <c r="BF233" s="347">
        <v>225</v>
      </c>
      <c r="BG233" s="326" t="s">
        <v>14</v>
      </c>
      <c r="BH233" s="332">
        <v>2300</v>
      </c>
      <c r="BI233" s="333" t="s">
        <v>3307</v>
      </c>
      <c r="BJ233" s="333">
        <v>20</v>
      </c>
      <c r="BK233" s="333" t="s">
        <v>3304</v>
      </c>
      <c r="BL233" s="343" t="s">
        <v>3308</v>
      </c>
      <c r="BN233" s="384" t="s">
        <v>3337</v>
      </c>
    </row>
    <row r="234" spans="1:66" ht="27">
      <c r="A234" s="704"/>
      <c r="B234" s="356"/>
      <c r="C234" s="330"/>
      <c r="D234" s="335" t="s">
        <v>3280</v>
      </c>
      <c r="F234" s="385">
        <v>33190</v>
      </c>
      <c r="G234" s="386"/>
      <c r="H234" s="327" t="s">
        <v>1</v>
      </c>
      <c r="I234" s="387">
        <v>310</v>
      </c>
      <c r="J234" s="388"/>
      <c r="K234" s="389" t="s">
        <v>3331</v>
      </c>
      <c r="M234" s="711"/>
      <c r="N234" s="330"/>
      <c r="O234" s="330"/>
      <c r="P234" s="335"/>
      <c r="Q234" s="326" t="s">
        <v>1</v>
      </c>
      <c r="R234" s="387">
        <v>6920</v>
      </c>
      <c r="S234" s="351">
        <v>60</v>
      </c>
      <c r="T234" s="351" t="s">
        <v>3279</v>
      </c>
      <c r="U234" s="326" t="s">
        <v>1</v>
      </c>
      <c r="V234" s="390">
        <v>48460</v>
      </c>
      <c r="W234" s="352" t="s">
        <v>1</v>
      </c>
      <c r="X234" s="352">
        <v>480</v>
      </c>
      <c r="Y234" s="353" t="s">
        <v>3304</v>
      </c>
      <c r="Z234" s="326" t="s">
        <v>1</v>
      </c>
      <c r="AA234" s="391">
        <v>41540</v>
      </c>
      <c r="AB234" s="352" t="s">
        <v>1</v>
      </c>
      <c r="AC234" s="352">
        <v>410</v>
      </c>
      <c r="AD234" s="353" t="s">
        <v>3304</v>
      </c>
      <c r="AF234" s="713"/>
      <c r="AG234" s="330"/>
      <c r="AH234" s="330"/>
      <c r="AI234" s="335"/>
      <c r="AK234" s="357"/>
      <c r="AL234" s="349"/>
      <c r="AM234" s="349"/>
      <c r="AN234" s="349"/>
      <c r="AO234" s="350"/>
      <c r="AQ234" s="711"/>
      <c r="AR234" s="349"/>
      <c r="AS234" s="349"/>
      <c r="AT234" s="350"/>
      <c r="AV234" s="357" t="s">
        <v>3118</v>
      </c>
      <c r="AW234" s="358"/>
      <c r="AX234" s="359" t="s">
        <v>3119</v>
      </c>
      <c r="AZ234" s="360" t="s">
        <v>3118</v>
      </c>
      <c r="BA234" s="349"/>
      <c r="BB234" s="350" t="s">
        <v>3119</v>
      </c>
      <c r="BD234" s="719"/>
      <c r="BF234" s="337" t="s">
        <v>3309</v>
      </c>
      <c r="BH234" s="357"/>
      <c r="BI234" s="349"/>
      <c r="BJ234" s="349"/>
      <c r="BK234" s="349"/>
      <c r="BL234" s="350"/>
      <c r="BN234" s="392">
        <v>0.91</v>
      </c>
    </row>
    <row r="235" spans="1:66" ht="54">
      <c r="A235" s="704"/>
      <c r="B235" s="342" t="s">
        <v>3292</v>
      </c>
      <c r="C235" s="333" t="s">
        <v>3277</v>
      </c>
      <c r="D235" s="343" t="s">
        <v>3278</v>
      </c>
      <c r="F235" s="377">
        <v>25120</v>
      </c>
      <c r="G235" s="378">
        <v>32040</v>
      </c>
      <c r="H235" s="327" t="s">
        <v>1</v>
      </c>
      <c r="I235" s="379">
        <v>230</v>
      </c>
      <c r="J235" s="380">
        <v>300</v>
      </c>
      <c r="K235" s="381" t="s">
        <v>3331</v>
      </c>
      <c r="L235" s="326" t="s">
        <v>1</v>
      </c>
      <c r="M235" s="710">
        <v>460</v>
      </c>
      <c r="N235" s="333" t="s">
        <v>1</v>
      </c>
      <c r="O235" s="333">
        <v>4</v>
      </c>
      <c r="P235" s="343" t="s">
        <v>3279</v>
      </c>
      <c r="Q235" s="326" t="s">
        <v>1</v>
      </c>
      <c r="R235" s="382">
        <v>6920</v>
      </c>
      <c r="S235" s="344">
        <v>60</v>
      </c>
      <c r="T235" s="351" t="s">
        <v>3279</v>
      </c>
      <c r="V235" s="383"/>
      <c r="AA235" s="383" t="s">
        <v>0</v>
      </c>
      <c r="AE235" s="326" t="s">
        <v>1</v>
      </c>
      <c r="AF235" s="712">
        <v>410</v>
      </c>
      <c r="AG235" s="333" t="s">
        <v>1</v>
      </c>
      <c r="AH235" s="333">
        <v>4</v>
      </c>
      <c r="AI235" s="343" t="s">
        <v>3304</v>
      </c>
      <c r="AJ235" s="326" t="s">
        <v>1</v>
      </c>
      <c r="AK235" s="329">
        <v>1970</v>
      </c>
      <c r="AL235" s="330" t="s">
        <v>3305</v>
      </c>
      <c r="AM235" s="330" t="s">
        <v>1</v>
      </c>
      <c r="AN235" s="330">
        <v>10</v>
      </c>
      <c r="AO235" s="335" t="s">
        <v>3306</v>
      </c>
      <c r="AP235" s="326" t="s">
        <v>1</v>
      </c>
      <c r="AQ235" s="710">
        <v>500</v>
      </c>
      <c r="AR235" s="330" t="s">
        <v>1</v>
      </c>
      <c r="AS235" s="330">
        <v>5</v>
      </c>
      <c r="AT235" s="335" t="s">
        <v>3304</v>
      </c>
      <c r="AU235" s="326" t="s">
        <v>1</v>
      </c>
      <c r="AV235" s="329">
        <v>270</v>
      </c>
      <c r="AW235" s="354" t="s">
        <v>1</v>
      </c>
      <c r="AX235" s="355">
        <v>2</v>
      </c>
      <c r="AY235" s="326" t="s">
        <v>1</v>
      </c>
      <c r="AZ235" s="331">
        <v>40</v>
      </c>
      <c r="BA235" s="330" t="s">
        <v>1</v>
      </c>
      <c r="BB235" s="335">
        <v>1</v>
      </c>
      <c r="BC235" s="326" t="s">
        <v>1</v>
      </c>
      <c r="BD235" s="718">
        <v>2810</v>
      </c>
      <c r="BE235" s="326" t="s">
        <v>1</v>
      </c>
      <c r="BF235" s="347">
        <v>225</v>
      </c>
      <c r="BG235" s="326" t="s">
        <v>14</v>
      </c>
      <c r="BH235" s="329">
        <v>1970</v>
      </c>
      <c r="BI235" s="330" t="s">
        <v>3307</v>
      </c>
      <c r="BJ235" s="330">
        <v>20</v>
      </c>
      <c r="BK235" s="330" t="s">
        <v>3304</v>
      </c>
      <c r="BL235" s="335" t="s">
        <v>3308</v>
      </c>
      <c r="BN235" s="384" t="s">
        <v>3337</v>
      </c>
    </row>
    <row r="236" spans="1:66" ht="27">
      <c r="A236" s="704"/>
      <c r="B236" s="348"/>
      <c r="C236" s="349"/>
      <c r="D236" s="350" t="s">
        <v>3280</v>
      </c>
      <c r="F236" s="385">
        <v>32040</v>
      </c>
      <c r="G236" s="386"/>
      <c r="H236" s="327" t="s">
        <v>1</v>
      </c>
      <c r="I236" s="387">
        <v>300</v>
      </c>
      <c r="J236" s="388"/>
      <c r="K236" s="389" t="s">
        <v>3331</v>
      </c>
      <c r="M236" s="711"/>
      <c r="N236" s="349"/>
      <c r="O236" s="349"/>
      <c r="P236" s="350"/>
      <c r="Q236" s="326" t="s">
        <v>1</v>
      </c>
      <c r="R236" s="387">
        <v>6920</v>
      </c>
      <c r="S236" s="351">
        <v>60</v>
      </c>
      <c r="T236" s="351" t="s">
        <v>3279</v>
      </c>
      <c r="U236" s="326" t="s">
        <v>1</v>
      </c>
      <c r="V236" s="390">
        <v>48460</v>
      </c>
      <c r="W236" s="352" t="s">
        <v>1</v>
      </c>
      <c r="X236" s="352">
        <v>480</v>
      </c>
      <c r="Y236" s="353" t="s">
        <v>3304</v>
      </c>
      <c r="Z236" s="326" t="s">
        <v>1</v>
      </c>
      <c r="AA236" s="391">
        <v>41540</v>
      </c>
      <c r="AB236" s="352" t="s">
        <v>1</v>
      </c>
      <c r="AC236" s="352">
        <v>410</v>
      </c>
      <c r="AD236" s="353" t="s">
        <v>3304</v>
      </c>
      <c r="AF236" s="713"/>
      <c r="AG236" s="349"/>
      <c r="AH236" s="349"/>
      <c r="AI236" s="350"/>
      <c r="AK236" s="329"/>
      <c r="AL236" s="330"/>
      <c r="AM236" s="330"/>
      <c r="AN236" s="330"/>
      <c r="AO236" s="335"/>
      <c r="AQ236" s="711"/>
      <c r="AR236" s="330"/>
      <c r="AS236" s="330"/>
      <c r="AT236" s="335"/>
      <c r="AV236" s="329" t="s">
        <v>3118</v>
      </c>
      <c r="AW236" s="354"/>
      <c r="AX236" s="355" t="s">
        <v>3119</v>
      </c>
      <c r="AZ236" s="331" t="s">
        <v>3118</v>
      </c>
      <c r="BA236" s="330"/>
      <c r="BB236" s="335" t="s">
        <v>3119</v>
      </c>
      <c r="BD236" s="719"/>
      <c r="BF236" s="337" t="s">
        <v>3309</v>
      </c>
      <c r="BH236" s="329"/>
      <c r="BI236" s="330"/>
      <c r="BJ236" s="330"/>
      <c r="BK236" s="330"/>
      <c r="BL236" s="335"/>
      <c r="BN236" s="392">
        <v>0.95</v>
      </c>
    </row>
    <row r="237" spans="1:66" ht="54">
      <c r="A237" s="704"/>
      <c r="B237" s="356" t="s">
        <v>3293</v>
      </c>
      <c r="C237" s="330" t="s">
        <v>3277</v>
      </c>
      <c r="D237" s="335" t="s">
        <v>3278</v>
      </c>
      <c r="F237" s="377">
        <v>24270</v>
      </c>
      <c r="G237" s="378">
        <v>31190</v>
      </c>
      <c r="H237" s="327" t="s">
        <v>1</v>
      </c>
      <c r="I237" s="379">
        <v>220</v>
      </c>
      <c r="J237" s="380">
        <v>290</v>
      </c>
      <c r="K237" s="381" t="s">
        <v>3331</v>
      </c>
      <c r="L237" s="326" t="s">
        <v>1</v>
      </c>
      <c r="M237" s="710">
        <v>400</v>
      </c>
      <c r="N237" s="330" t="s">
        <v>1</v>
      </c>
      <c r="O237" s="330">
        <v>4</v>
      </c>
      <c r="P237" s="335" t="s">
        <v>3279</v>
      </c>
      <c r="Q237" s="326" t="s">
        <v>1</v>
      </c>
      <c r="R237" s="382">
        <v>6920</v>
      </c>
      <c r="S237" s="344">
        <v>60</v>
      </c>
      <c r="T237" s="351" t="s">
        <v>3279</v>
      </c>
      <c r="V237" s="383"/>
      <c r="AA237" s="383" t="s">
        <v>0</v>
      </c>
      <c r="AE237" s="326" t="s">
        <v>1</v>
      </c>
      <c r="AF237" s="712">
        <v>360</v>
      </c>
      <c r="AG237" s="330" t="s">
        <v>1</v>
      </c>
      <c r="AH237" s="330">
        <v>3</v>
      </c>
      <c r="AI237" s="335" t="s">
        <v>3304</v>
      </c>
      <c r="AJ237" s="326" t="s">
        <v>1</v>
      </c>
      <c r="AK237" s="332">
        <v>1730</v>
      </c>
      <c r="AL237" s="333" t="s">
        <v>3305</v>
      </c>
      <c r="AM237" s="333" t="s">
        <v>1</v>
      </c>
      <c r="AN237" s="333">
        <v>10</v>
      </c>
      <c r="AO237" s="343" t="s">
        <v>3306</v>
      </c>
      <c r="AP237" s="326" t="s">
        <v>1</v>
      </c>
      <c r="AQ237" s="710">
        <v>500</v>
      </c>
      <c r="AR237" s="333" t="s">
        <v>1</v>
      </c>
      <c r="AS237" s="333">
        <v>5</v>
      </c>
      <c r="AT237" s="343" t="s">
        <v>3304</v>
      </c>
      <c r="AU237" s="326" t="s">
        <v>1</v>
      </c>
      <c r="AV237" s="332">
        <v>250</v>
      </c>
      <c r="AW237" s="345" t="s">
        <v>1</v>
      </c>
      <c r="AX237" s="346">
        <v>2</v>
      </c>
      <c r="AY237" s="326" t="s">
        <v>1</v>
      </c>
      <c r="AZ237" s="334">
        <v>40</v>
      </c>
      <c r="BA237" s="333" t="s">
        <v>1</v>
      </c>
      <c r="BB237" s="343">
        <v>1</v>
      </c>
      <c r="BC237" s="326" t="s">
        <v>1</v>
      </c>
      <c r="BD237" s="718">
        <v>2540</v>
      </c>
      <c r="BE237" s="326" t="s">
        <v>1</v>
      </c>
      <c r="BF237" s="347">
        <v>225</v>
      </c>
      <c r="BG237" s="326" t="s">
        <v>14</v>
      </c>
      <c r="BH237" s="332">
        <v>1730</v>
      </c>
      <c r="BI237" s="333" t="s">
        <v>3307</v>
      </c>
      <c r="BJ237" s="333">
        <v>10</v>
      </c>
      <c r="BK237" s="333" t="s">
        <v>3304</v>
      </c>
      <c r="BL237" s="343" t="s">
        <v>3308</v>
      </c>
      <c r="BN237" s="384" t="s">
        <v>3337</v>
      </c>
    </row>
    <row r="238" spans="1:66" ht="27">
      <c r="A238" s="704"/>
      <c r="B238" s="356"/>
      <c r="C238" s="330"/>
      <c r="D238" s="335" t="s">
        <v>3280</v>
      </c>
      <c r="F238" s="385">
        <v>31190</v>
      </c>
      <c r="G238" s="386"/>
      <c r="H238" s="327" t="s">
        <v>1</v>
      </c>
      <c r="I238" s="387">
        <v>290</v>
      </c>
      <c r="J238" s="388"/>
      <c r="K238" s="389" t="s">
        <v>3331</v>
      </c>
      <c r="M238" s="711"/>
      <c r="N238" s="330"/>
      <c r="O238" s="330"/>
      <c r="P238" s="335"/>
      <c r="Q238" s="326" t="s">
        <v>1</v>
      </c>
      <c r="R238" s="387">
        <v>6920</v>
      </c>
      <c r="S238" s="351">
        <v>60</v>
      </c>
      <c r="T238" s="351" t="s">
        <v>3279</v>
      </c>
      <c r="U238" s="326" t="s">
        <v>1</v>
      </c>
      <c r="V238" s="390">
        <v>48460</v>
      </c>
      <c r="W238" s="352" t="s">
        <v>1</v>
      </c>
      <c r="X238" s="352">
        <v>480</v>
      </c>
      <c r="Y238" s="353" t="s">
        <v>3304</v>
      </c>
      <c r="Z238" s="326" t="s">
        <v>1</v>
      </c>
      <c r="AA238" s="391">
        <v>41540</v>
      </c>
      <c r="AB238" s="352" t="s">
        <v>1</v>
      </c>
      <c r="AC238" s="352">
        <v>410</v>
      </c>
      <c r="AD238" s="353" t="s">
        <v>3304</v>
      </c>
      <c r="AF238" s="713"/>
      <c r="AG238" s="330"/>
      <c r="AH238" s="330"/>
      <c r="AI238" s="335"/>
      <c r="AK238" s="357"/>
      <c r="AL238" s="349"/>
      <c r="AM238" s="349"/>
      <c r="AN238" s="349"/>
      <c r="AO238" s="350"/>
      <c r="AQ238" s="711"/>
      <c r="AR238" s="349"/>
      <c r="AS238" s="349"/>
      <c r="AT238" s="350"/>
      <c r="AV238" s="357" t="s">
        <v>3118</v>
      </c>
      <c r="AW238" s="358"/>
      <c r="AX238" s="359" t="s">
        <v>3119</v>
      </c>
      <c r="AZ238" s="360" t="s">
        <v>3118</v>
      </c>
      <c r="BA238" s="349"/>
      <c r="BB238" s="350" t="s">
        <v>3119</v>
      </c>
      <c r="BD238" s="719"/>
      <c r="BF238" s="337" t="s">
        <v>3309</v>
      </c>
      <c r="BH238" s="357"/>
      <c r="BI238" s="349"/>
      <c r="BJ238" s="349"/>
      <c r="BK238" s="349"/>
      <c r="BL238" s="350"/>
      <c r="BN238" s="392">
        <v>0.99</v>
      </c>
    </row>
    <row r="239" spans="1:66" ht="54">
      <c r="A239" s="704"/>
      <c r="B239" s="342" t="s">
        <v>3294</v>
      </c>
      <c r="C239" s="333" t="s">
        <v>3277</v>
      </c>
      <c r="D239" s="343" t="s">
        <v>3278</v>
      </c>
      <c r="F239" s="377">
        <v>23610</v>
      </c>
      <c r="G239" s="378">
        <v>30530</v>
      </c>
      <c r="H239" s="327" t="s">
        <v>1</v>
      </c>
      <c r="I239" s="379">
        <v>210</v>
      </c>
      <c r="J239" s="380">
        <v>280</v>
      </c>
      <c r="K239" s="381" t="s">
        <v>3331</v>
      </c>
      <c r="L239" s="326" t="s">
        <v>1</v>
      </c>
      <c r="M239" s="710">
        <v>360</v>
      </c>
      <c r="N239" s="333" t="s">
        <v>1</v>
      </c>
      <c r="O239" s="333">
        <v>3</v>
      </c>
      <c r="P239" s="343" t="s">
        <v>3279</v>
      </c>
      <c r="Q239" s="326" t="s">
        <v>1</v>
      </c>
      <c r="R239" s="382">
        <v>6920</v>
      </c>
      <c r="S239" s="344">
        <v>60</v>
      </c>
      <c r="T239" s="351" t="s">
        <v>3279</v>
      </c>
      <c r="V239" s="383"/>
      <c r="AA239" s="383" t="s">
        <v>0</v>
      </c>
      <c r="AE239" s="326" t="s">
        <v>1</v>
      </c>
      <c r="AF239" s="712">
        <v>320</v>
      </c>
      <c r="AG239" s="333" t="s">
        <v>1</v>
      </c>
      <c r="AH239" s="333">
        <v>3</v>
      </c>
      <c r="AI239" s="343" t="s">
        <v>3304</v>
      </c>
      <c r="AJ239" s="326" t="s">
        <v>1</v>
      </c>
      <c r="AK239" s="329">
        <v>1530</v>
      </c>
      <c r="AL239" s="330" t="s">
        <v>3305</v>
      </c>
      <c r="AM239" s="330" t="s">
        <v>1</v>
      </c>
      <c r="AN239" s="330">
        <v>10</v>
      </c>
      <c r="AO239" s="335" t="s">
        <v>3306</v>
      </c>
      <c r="AP239" s="326" t="s">
        <v>1</v>
      </c>
      <c r="AQ239" s="710">
        <v>500</v>
      </c>
      <c r="AR239" s="330" t="s">
        <v>1</v>
      </c>
      <c r="AS239" s="330">
        <v>5</v>
      </c>
      <c r="AT239" s="335" t="s">
        <v>3304</v>
      </c>
      <c r="AU239" s="326" t="s">
        <v>1</v>
      </c>
      <c r="AV239" s="329">
        <v>220</v>
      </c>
      <c r="AW239" s="354" t="s">
        <v>1</v>
      </c>
      <c r="AX239" s="355">
        <v>2</v>
      </c>
      <c r="AY239" s="326" t="s">
        <v>1</v>
      </c>
      <c r="AZ239" s="331">
        <v>40</v>
      </c>
      <c r="BA239" s="330" t="s">
        <v>1</v>
      </c>
      <c r="BB239" s="335">
        <v>1</v>
      </c>
      <c r="BC239" s="326" t="s">
        <v>1</v>
      </c>
      <c r="BD239" s="718">
        <v>2440</v>
      </c>
      <c r="BE239" s="326" t="s">
        <v>1</v>
      </c>
      <c r="BF239" s="347">
        <v>225</v>
      </c>
      <c r="BG239" s="326" t="s">
        <v>14</v>
      </c>
      <c r="BH239" s="329">
        <v>1530</v>
      </c>
      <c r="BI239" s="330" t="s">
        <v>3307</v>
      </c>
      <c r="BJ239" s="330">
        <v>10</v>
      </c>
      <c r="BK239" s="330" t="s">
        <v>3304</v>
      </c>
      <c r="BL239" s="335" t="s">
        <v>3308</v>
      </c>
      <c r="BN239" s="384" t="s">
        <v>3337</v>
      </c>
    </row>
    <row r="240" spans="1:66" ht="27">
      <c r="A240" s="704"/>
      <c r="B240" s="348"/>
      <c r="C240" s="349"/>
      <c r="D240" s="350" t="s">
        <v>3280</v>
      </c>
      <c r="F240" s="385">
        <v>30530</v>
      </c>
      <c r="G240" s="386"/>
      <c r="H240" s="327" t="s">
        <v>1</v>
      </c>
      <c r="I240" s="387">
        <v>280</v>
      </c>
      <c r="J240" s="388"/>
      <c r="K240" s="389" t="s">
        <v>3331</v>
      </c>
      <c r="M240" s="711"/>
      <c r="N240" s="349"/>
      <c r="O240" s="349"/>
      <c r="P240" s="350"/>
      <c r="Q240" s="326" t="s">
        <v>1</v>
      </c>
      <c r="R240" s="387">
        <v>6920</v>
      </c>
      <c r="S240" s="351">
        <v>60</v>
      </c>
      <c r="T240" s="351" t="s">
        <v>3279</v>
      </c>
      <c r="U240" s="326" t="s">
        <v>1</v>
      </c>
      <c r="V240" s="390">
        <v>48460</v>
      </c>
      <c r="W240" s="352" t="s">
        <v>1</v>
      </c>
      <c r="X240" s="352">
        <v>480</v>
      </c>
      <c r="Y240" s="353" t="s">
        <v>3304</v>
      </c>
      <c r="Z240" s="326" t="s">
        <v>1</v>
      </c>
      <c r="AA240" s="391">
        <v>41540</v>
      </c>
      <c r="AB240" s="352" t="s">
        <v>1</v>
      </c>
      <c r="AC240" s="352">
        <v>410</v>
      </c>
      <c r="AD240" s="353" t="s">
        <v>3304</v>
      </c>
      <c r="AF240" s="713"/>
      <c r="AG240" s="349"/>
      <c r="AH240" s="349"/>
      <c r="AI240" s="350"/>
      <c r="AK240" s="329"/>
      <c r="AL240" s="330"/>
      <c r="AM240" s="330"/>
      <c r="AN240" s="330"/>
      <c r="AO240" s="335"/>
      <c r="AQ240" s="711"/>
      <c r="AR240" s="330"/>
      <c r="AS240" s="330"/>
      <c r="AT240" s="335"/>
      <c r="AV240" s="329" t="s">
        <v>3118</v>
      </c>
      <c r="AW240" s="354"/>
      <c r="AX240" s="355" t="s">
        <v>3119</v>
      </c>
      <c r="AZ240" s="331" t="s">
        <v>3118</v>
      </c>
      <c r="BA240" s="330"/>
      <c r="BB240" s="335" t="s">
        <v>3119</v>
      </c>
      <c r="BD240" s="719"/>
      <c r="BF240" s="337" t="s">
        <v>3309</v>
      </c>
      <c r="BH240" s="329"/>
      <c r="BI240" s="330"/>
      <c r="BJ240" s="330"/>
      <c r="BK240" s="330"/>
      <c r="BL240" s="335"/>
      <c r="BN240" s="392">
        <v>0.98</v>
      </c>
    </row>
    <row r="241" spans="1:66" ht="54">
      <c r="A241" s="704"/>
      <c r="B241" s="356" t="s">
        <v>3295</v>
      </c>
      <c r="C241" s="330" t="s">
        <v>3277</v>
      </c>
      <c r="D241" s="335" t="s">
        <v>3278</v>
      </c>
      <c r="F241" s="377">
        <v>23080</v>
      </c>
      <c r="G241" s="378">
        <v>30000</v>
      </c>
      <c r="H241" s="327" t="s">
        <v>1</v>
      </c>
      <c r="I241" s="379">
        <v>210</v>
      </c>
      <c r="J241" s="380">
        <v>280</v>
      </c>
      <c r="K241" s="381" t="s">
        <v>3331</v>
      </c>
      <c r="L241" s="326" t="s">
        <v>1</v>
      </c>
      <c r="M241" s="710">
        <v>320</v>
      </c>
      <c r="N241" s="330" t="s">
        <v>1</v>
      </c>
      <c r="O241" s="330">
        <v>3</v>
      </c>
      <c r="P241" s="335" t="s">
        <v>3279</v>
      </c>
      <c r="Q241" s="326" t="s">
        <v>1</v>
      </c>
      <c r="R241" s="382">
        <v>6920</v>
      </c>
      <c r="S241" s="344">
        <v>60</v>
      </c>
      <c r="T241" s="351" t="s">
        <v>3279</v>
      </c>
      <c r="V241" s="383"/>
      <c r="AA241" s="383" t="s">
        <v>0</v>
      </c>
      <c r="AE241" s="326" t="s">
        <v>1</v>
      </c>
      <c r="AF241" s="712">
        <v>280</v>
      </c>
      <c r="AG241" s="330" t="s">
        <v>1</v>
      </c>
      <c r="AH241" s="330">
        <v>2</v>
      </c>
      <c r="AI241" s="335" t="s">
        <v>3304</v>
      </c>
      <c r="AJ241" s="326" t="s">
        <v>1</v>
      </c>
      <c r="AK241" s="332">
        <v>1380</v>
      </c>
      <c r="AL241" s="333" t="s">
        <v>3305</v>
      </c>
      <c r="AM241" s="333" t="s">
        <v>1</v>
      </c>
      <c r="AN241" s="333">
        <v>10</v>
      </c>
      <c r="AO241" s="343" t="s">
        <v>3306</v>
      </c>
      <c r="AP241" s="326" t="s">
        <v>1</v>
      </c>
      <c r="AQ241" s="710">
        <v>500</v>
      </c>
      <c r="AR241" s="333" t="s">
        <v>1</v>
      </c>
      <c r="AS241" s="333">
        <v>5</v>
      </c>
      <c r="AT241" s="343" t="s">
        <v>3304</v>
      </c>
      <c r="AU241" s="326" t="s">
        <v>1</v>
      </c>
      <c r="AV241" s="332">
        <v>200</v>
      </c>
      <c r="AW241" s="345" t="s">
        <v>1</v>
      </c>
      <c r="AX241" s="346">
        <v>2</v>
      </c>
      <c r="AY241" s="326" t="s">
        <v>1</v>
      </c>
      <c r="AZ241" s="334">
        <v>30</v>
      </c>
      <c r="BA241" s="333" t="s">
        <v>1</v>
      </c>
      <c r="BB241" s="343">
        <v>1</v>
      </c>
      <c r="BC241" s="326" t="s">
        <v>1</v>
      </c>
      <c r="BD241" s="718">
        <v>2360</v>
      </c>
      <c r="BE241" s="326" t="s">
        <v>1</v>
      </c>
      <c r="BF241" s="347">
        <v>225</v>
      </c>
      <c r="BG241" s="326" t="s">
        <v>14</v>
      </c>
      <c r="BH241" s="332">
        <v>1380</v>
      </c>
      <c r="BI241" s="333" t="s">
        <v>3307</v>
      </c>
      <c r="BJ241" s="333">
        <v>10</v>
      </c>
      <c r="BK241" s="333" t="s">
        <v>3304</v>
      </c>
      <c r="BL241" s="343" t="s">
        <v>3308</v>
      </c>
      <c r="BN241" s="384" t="s">
        <v>3337</v>
      </c>
    </row>
    <row r="242" spans="1:66" ht="27">
      <c r="A242" s="704"/>
      <c r="B242" s="356"/>
      <c r="C242" s="330"/>
      <c r="D242" s="335" t="s">
        <v>3280</v>
      </c>
      <c r="F242" s="385">
        <v>30000</v>
      </c>
      <c r="G242" s="386"/>
      <c r="H242" s="327" t="s">
        <v>1</v>
      </c>
      <c r="I242" s="387">
        <v>280</v>
      </c>
      <c r="J242" s="388"/>
      <c r="K242" s="389" t="s">
        <v>3331</v>
      </c>
      <c r="M242" s="711"/>
      <c r="N242" s="330"/>
      <c r="O242" s="330"/>
      <c r="P242" s="335"/>
      <c r="Q242" s="326" t="s">
        <v>1</v>
      </c>
      <c r="R242" s="387">
        <v>6920</v>
      </c>
      <c r="S242" s="351">
        <v>60</v>
      </c>
      <c r="T242" s="351" t="s">
        <v>3279</v>
      </c>
      <c r="U242" s="326" t="s">
        <v>1</v>
      </c>
      <c r="V242" s="390">
        <v>48460</v>
      </c>
      <c r="W242" s="352" t="s">
        <v>1</v>
      </c>
      <c r="X242" s="352">
        <v>480</v>
      </c>
      <c r="Y242" s="353" t="s">
        <v>3304</v>
      </c>
      <c r="Z242" s="326" t="s">
        <v>1</v>
      </c>
      <c r="AA242" s="391">
        <v>41540</v>
      </c>
      <c r="AB242" s="352" t="s">
        <v>1</v>
      </c>
      <c r="AC242" s="352">
        <v>410</v>
      </c>
      <c r="AD242" s="353" t="s">
        <v>3304</v>
      </c>
      <c r="AF242" s="713"/>
      <c r="AG242" s="330"/>
      <c r="AH242" s="330"/>
      <c r="AI242" s="335"/>
      <c r="AK242" s="357"/>
      <c r="AL242" s="349"/>
      <c r="AM242" s="349"/>
      <c r="AN242" s="349"/>
      <c r="AO242" s="350"/>
      <c r="AQ242" s="711"/>
      <c r="AR242" s="349"/>
      <c r="AS242" s="349"/>
      <c r="AT242" s="350"/>
      <c r="AV242" s="357" t="s">
        <v>3118</v>
      </c>
      <c r="AW242" s="358"/>
      <c r="AX242" s="359" t="s">
        <v>3119</v>
      </c>
      <c r="AZ242" s="360" t="s">
        <v>3118</v>
      </c>
      <c r="BA242" s="349"/>
      <c r="BB242" s="350" t="s">
        <v>3119</v>
      </c>
      <c r="BD242" s="719"/>
      <c r="BF242" s="337" t="s">
        <v>3309</v>
      </c>
      <c r="BH242" s="357"/>
      <c r="BI242" s="349"/>
      <c r="BJ242" s="349"/>
      <c r="BK242" s="349"/>
      <c r="BL242" s="350"/>
      <c r="BN242" s="392">
        <v>0.98</v>
      </c>
    </row>
    <row r="243" spans="1:66" ht="27">
      <c r="A243" s="704"/>
      <c r="B243" s="342" t="s">
        <v>3296</v>
      </c>
      <c r="C243" s="333" t="s">
        <v>3277</v>
      </c>
      <c r="D243" s="343" t="s">
        <v>3278</v>
      </c>
      <c r="F243" s="377">
        <v>21400</v>
      </c>
      <c r="G243" s="378">
        <v>28320</v>
      </c>
      <c r="H243" s="327" t="s">
        <v>1</v>
      </c>
      <c r="I243" s="379">
        <v>190</v>
      </c>
      <c r="J243" s="380">
        <v>260</v>
      </c>
      <c r="K243" s="381" t="s">
        <v>3331</v>
      </c>
      <c r="L243" s="326" t="s">
        <v>1</v>
      </c>
      <c r="M243" s="710">
        <v>290</v>
      </c>
      <c r="N243" s="333" t="s">
        <v>1</v>
      </c>
      <c r="O243" s="333">
        <v>2</v>
      </c>
      <c r="P243" s="343" t="s">
        <v>3279</v>
      </c>
      <c r="Q243" s="326" t="s">
        <v>1</v>
      </c>
      <c r="R243" s="382">
        <v>6920</v>
      </c>
      <c r="S243" s="344">
        <v>60</v>
      </c>
      <c r="T243" s="351" t="s">
        <v>3279</v>
      </c>
      <c r="V243" s="383"/>
      <c r="AA243" s="383" t="s">
        <v>0</v>
      </c>
      <c r="AE243" s="326" t="s">
        <v>1</v>
      </c>
      <c r="AF243" s="712">
        <v>260</v>
      </c>
      <c r="AG243" s="333" t="s">
        <v>1</v>
      </c>
      <c r="AH243" s="333">
        <v>2</v>
      </c>
      <c r="AI243" s="343" t="s">
        <v>3304</v>
      </c>
      <c r="AJ243" s="326" t="s">
        <v>1</v>
      </c>
      <c r="AK243" s="329">
        <v>1250</v>
      </c>
      <c r="AL243" s="330" t="s">
        <v>3305</v>
      </c>
      <c r="AM243" s="330" t="s">
        <v>1</v>
      </c>
      <c r="AN243" s="330">
        <v>10</v>
      </c>
      <c r="AO243" s="335" t="s">
        <v>3306</v>
      </c>
      <c r="AP243" s="326" t="s">
        <v>1</v>
      </c>
      <c r="AQ243" s="710">
        <v>500</v>
      </c>
      <c r="AR243" s="330" t="s">
        <v>1</v>
      </c>
      <c r="AS243" s="330">
        <v>5</v>
      </c>
      <c r="AT243" s="335" t="s">
        <v>3304</v>
      </c>
      <c r="AU243" s="326" t="s">
        <v>1</v>
      </c>
      <c r="AV243" s="329">
        <v>180</v>
      </c>
      <c r="AW243" s="354" t="s">
        <v>1</v>
      </c>
      <c r="AX243" s="355">
        <v>1</v>
      </c>
      <c r="AY243" s="326" t="s">
        <v>1</v>
      </c>
      <c r="AZ243" s="331">
        <v>30</v>
      </c>
      <c r="BA243" s="330" t="s">
        <v>1</v>
      </c>
      <c r="BB243" s="335">
        <v>1</v>
      </c>
      <c r="BC243" s="326" t="s">
        <v>1</v>
      </c>
      <c r="BD243" s="718">
        <v>2150</v>
      </c>
      <c r="BE243" s="326" t="s">
        <v>1</v>
      </c>
      <c r="BF243" s="347">
        <v>225</v>
      </c>
      <c r="BG243" s="326" t="s">
        <v>14</v>
      </c>
      <c r="BH243" s="329">
        <v>1250</v>
      </c>
      <c r="BI243" s="330" t="s">
        <v>3307</v>
      </c>
      <c r="BJ243" s="330">
        <v>10</v>
      </c>
      <c r="BK243" s="330" t="s">
        <v>3304</v>
      </c>
      <c r="BL243" s="335" t="s">
        <v>3308</v>
      </c>
      <c r="BN243" s="384" t="s">
        <v>3337</v>
      </c>
    </row>
    <row r="244" spans="1:66" ht="27">
      <c r="A244" s="704"/>
      <c r="B244" s="348"/>
      <c r="C244" s="349"/>
      <c r="D244" s="350" t="s">
        <v>3280</v>
      </c>
      <c r="F244" s="385">
        <v>28320</v>
      </c>
      <c r="G244" s="386"/>
      <c r="H244" s="327" t="s">
        <v>1</v>
      </c>
      <c r="I244" s="387">
        <v>260</v>
      </c>
      <c r="J244" s="388"/>
      <c r="K244" s="389" t="s">
        <v>3331</v>
      </c>
      <c r="M244" s="711"/>
      <c r="N244" s="349"/>
      <c r="O244" s="349"/>
      <c r="P244" s="350"/>
      <c r="Q244" s="326" t="s">
        <v>1</v>
      </c>
      <c r="R244" s="387">
        <v>6920</v>
      </c>
      <c r="S244" s="351">
        <v>60</v>
      </c>
      <c r="T244" s="351" t="s">
        <v>3279</v>
      </c>
      <c r="U244" s="326" t="s">
        <v>1</v>
      </c>
      <c r="V244" s="390">
        <v>48460</v>
      </c>
      <c r="W244" s="352" t="s">
        <v>1</v>
      </c>
      <c r="X244" s="352">
        <v>480</v>
      </c>
      <c r="Y244" s="353" t="s">
        <v>3304</v>
      </c>
      <c r="Z244" s="326" t="s">
        <v>1</v>
      </c>
      <c r="AA244" s="391">
        <v>41540</v>
      </c>
      <c r="AB244" s="352" t="s">
        <v>1</v>
      </c>
      <c r="AC244" s="352">
        <v>410</v>
      </c>
      <c r="AD244" s="353" t="s">
        <v>3304</v>
      </c>
      <c r="AF244" s="713"/>
      <c r="AG244" s="349"/>
      <c r="AH244" s="349"/>
      <c r="AI244" s="350"/>
      <c r="AK244" s="329"/>
      <c r="AL244" s="330"/>
      <c r="AM244" s="330"/>
      <c r="AN244" s="330"/>
      <c r="AO244" s="335"/>
      <c r="AQ244" s="711"/>
      <c r="AR244" s="330"/>
      <c r="AS244" s="330"/>
      <c r="AT244" s="335"/>
      <c r="AV244" s="329" t="s">
        <v>3118</v>
      </c>
      <c r="AW244" s="354"/>
      <c r="AX244" s="355" t="s">
        <v>3119</v>
      </c>
      <c r="AZ244" s="331" t="s">
        <v>3118</v>
      </c>
      <c r="BA244" s="330"/>
      <c r="BB244" s="335" t="s">
        <v>3119</v>
      </c>
      <c r="BD244" s="719"/>
      <c r="BF244" s="337" t="s">
        <v>3309</v>
      </c>
      <c r="BH244" s="329"/>
      <c r="BI244" s="330"/>
      <c r="BJ244" s="330"/>
      <c r="BK244" s="330"/>
      <c r="BL244" s="335"/>
      <c r="BN244" s="393">
        <v>0.98</v>
      </c>
    </row>
    <row r="245" spans="1:66" ht="27">
      <c r="A245" s="704" t="s">
        <v>3303</v>
      </c>
      <c r="B245" s="356" t="s">
        <v>3276</v>
      </c>
      <c r="C245" s="330" t="s">
        <v>3277</v>
      </c>
      <c r="D245" s="335" t="s">
        <v>3278</v>
      </c>
      <c r="F245" s="377">
        <v>97510</v>
      </c>
      <c r="G245" s="378">
        <v>104250</v>
      </c>
      <c r="H245" s="327" t="s">
        <v>1</v>
      </c>
      <c r="I245" s="379">
        <v>950</v>
      </c>
      <c r="J245" s="380">
        <v>1020</v>
      </c>
      <c r="K245" s="381" t="s">
        <v>3331</v>
      </c>
      <c r="L245" s="326" t="s">
        <v>1</v>
      </c>
      <c r="M245" s="710">
        <v>6330</v>
      </c>
      <c r="N245" s="330" t="s">
        <v>1</v>
      </c>
      <c r="O245" s="330">
        <v>60</v>
      </c>
      <c r="P245" s="335" t="s">
        <v>3279</v>
      </c>
      <c r="Q245" s="326" t="s">
        <v>1</v>
      </c>
      <c r="R245" s="382">
        <v>6740</v>
      </c>
      <c r="S245" s="344">
        <v>60</v>
      </c>
      <c r="T245" s="351" t="s">
        <v>3279</v>
      </c>
      <c r="V245" s="383"/>
      <c r="AA245" s="383" t="s">
        <v>0</v>
      </c>
      <c r="AE245" s="326" t="s">
        <v>1</v>
      </c>
      <c r="AF245" s="712">
        <v>5780</v>
      </c>
      <c r="AG245" s="330" t="s">
        <v>1</v>
      </c>
      <c r="AH245" s="330">
        <v>50</v>
      </c>
      <c r="AI245" s="335" t="s">
        <v>3304</v>
      </c>
      <c r="AJ245" s="326" t="s">
        <v>1</v>
      </c>
      <c r="AK245" s="332">
        <v>26960</v>
      </c>
      <c r="AL245" s="333" t="s">
        <v>3305</v>
      </c>
      <c r="AM245" s="333" t="s">
        <v>1</v>
      </c>
      <c r="AN245" s="333">
        <v>260</v>
      </c>
      <c r="AO245" s="343" t="s">
        <v>3306</v>
      </c>
      <c r="AP245" s="326" t="s">
        <v>1</v>
      </c>
      <c r="AQ245" s="710">
        <v>3640</v>
      </c>
      <c r="AR245" s="333" t="s">
        <v>1</v>
      </c>
      <c r="AS245" s="333">
        <v>30</v>
      </c>
      <c r="AT245" s="343" t="s">
        <v>3304</v>
      </c>
      <c r="AU245" s="326" t="s">
        <v>1</v>
      </c>
      <c r="AV245" s="332">
        <v>2730</v>
      </c>
      <c r="AW245" s="345" t="s">
        <v>1</v>
      </c>
      <c r="AX245" s="346">
        <v>20</v>
      </c>
      <c r="AY245" s="326" t="s">
        <v>1</v>
      </c>
      <c r="AZ245" s="334">
        <v>480</v>
      </c>
      <c r="BA245" s="333" t="s">
        <v>1</v>
      </c>
      <c r="BB245" s="343">
        <v>4</v>
      </c>
      <c r="BC245" s="326" t="s">
        <v>1</v>
      </c>
      <c r="BD245" s="718">
        <v>27330</v>
      </c>
      <c r="BE245" s="326" t="s">
        <v>1</v>
      </c>
      <c r="BF245" s="347">
        <v>225</v>
      </c>
      <c r="BG245" s="326" t="s">
        <v>14</v>
      </c>
      <c r="BH245" s="332">
        <v>26960</v>
      </c>
      <c r="BI245" s="333" t="s">
        <v>3307</v>
      </c>
      <c r="BJ245" s="333">
        <v>270</v>
      </c>
      <c r="BK245" s="333" t="s">
        <v>3304</v>
      </c>
      <c r="BL245" s="343" t="s">
        <v>3308</v>
      </c>
      <c r="BN245" s="384" t="s">
        <v>3337</v>
      </c>
    </row>
    <row r="246" spans="1:66" ht="27">
      <c r="A246" s="704"/>
      <c r="B246" s="356"/>
      <c r="C246" s="330"/>
      <c r="D246" s="335" t="s">
        <v>3280</v>
      </c>
      <c r="F246" s="385">
        <v>104250</v>
      </c>
      <c r="G246" s="386"/>
      <c r="H246" s="327" t="s">
        <v>1</v>
      </c>
      <c r="I246" s="387">
        <v>1020</v>
      </c>
      <c r="J246" s="388"/>
      <c r="K246" s="389" t="s">
        <v>3331</v>
      </c>
      <c r="M246" s="711"/>
      <c r="N246" s="330"/>
      <c r="O246" s="330"/>
      <c r="P246" s="335"/>
      <c r="Q246" s="326" t="s">
        <v>1</v>
      </c>
      <c r="R246" s="387">
        <v>6740</v>
      </c>
      <c r="S246" s="351">
        <v>60</v>
      </c>
      <c r="T246" s="351" t="s">
        <v>3279</v>
      </c>
      <c r="U246" s="326" t="s">
        <v>1</v>
      </c>
      <c r="V246" s="390">
        <v>47190</v>
      </c>
      <c r="W246" s="352" t="s">
        <v>1</v>
      </c>
      <c r="X246" s="352">
        <v>470</v>
      </c>
      <c r="Y246" s="353" t="s">
        <v>3304</v>
      </c>
      <c r="Z246" s="326" t="s">
        <v>1</v>
      </c>
      <c r="AA246" s="391">
        <v>40450</v>
      </c>
      <c r="AB246" s="352" t="s">
        <v>1</v>
      </c>
      <c r="AC246" s="352">
        <v>400</v>
      </c>
      <c r="AD246" s="353" t="s">
        <v>3304</v>
      </c>
      <c r="AF246" s="713"/>
      <c r="AG246" s="330"/>
      <c r="AH246" s="330"/>
      <c r="AI246" s="335"/>
      <c r="AK246" s="357"/>
      <c r="AL246" s="349"/>
      <c r="AM246" s="349"/>
      <c r="AN246" s="349"/>
      <c r="AO246" s="350"/>
      <c r="AQ246" s="711"/>
      <c r="AR246" s="349"/>
      <c r="AS246" s="349"/>
      <c r="AT246" s="350"/>
      <c r="AV246" s="357" t="s">
        <v>3333</v>
      </c>
      <c r="AW246" s="358"/>
      <c r="AX246" s="359" t="s">
        <v>3334</v>
      </c>
      <c r="AZ246" s="360" t="s">
        <v>3333</v>
      </c>
      <c r="BA246" s="349"/>
      <c r="BB246" s="350" t="s">
        <v>3334</v>
      </c>
      <c r="BD246" s="719"/>
      <c r="BF246" s="337" t="s">
        <v>3309</v>
      </c>
      <c r="BH246" s="357"/>
      <c r="BI246" s="349"/>
      <c r="BJ246" s="349"/>
      <c r="BK246" s="349"/>
      <c r="BL246" s="350"/>
      <c r="BN246" s="392">
        <v>0.63</v>
      </c>
    </row>
    <row r="247" spans="1:66" ht="54">
      <c r="A247" s="704"/>
      <c r="B247" s="342" t="s">
        <v>3281</v>
      </c>
      <c r="C247" s="333" t="s">
        <v>3277</v>
      </c>
      <c r="D247" s="343" t="s">
        <v>3278</v>
      </c>
      <c r="F247" s="377">
        <v>60280</v>
      </c>
      <c r="G247" s="378">
        <v>67020</v>
      </c>
      <c r="H247" s="327" t="s">
        <v>1</v>
      </c>
      <c r="I247" s="379">
        <v>580</v>
      </c>
      <c r="J247" s="380">
        <v>650</v>
      </c>
      <c r="K247" s="381" t="s">
        <v>3331</v>
      </c>
      <c r="L247" s="326" t="s">
        <v>1</v>
      </c>
      <c r="M247" s="710">
        <v>3790</v>
      </c>
      <c r="N247" s="333" t="s">
        <v>1</v>
      </c>
      <c r="O247" s="333">
        <v>30</v>
      </c>
      <c r="P247" s="343" t="s">
        <v>3279</v>
      </c>
      <c r="Q247" s="326" t="s">
        <v>1</v>
      </c>
      <c r="R247" s="382">
        <v>6740</v>
      </c>
      <c r="S247" s="344">
        <v>60</v>
      </c>
      <c r="T247" s="351" t="s">
        <v>3279</v>
      </c>
      <c r="V247" s="383"/>
      <c r="AA247" s="383" t="s">
        <v>0</v>
      </c>
      <c r="AE247" s="326" t="s">
        <v>1</v>
      </c>
      <c r="AF247" s="712">
        <v>3470</v>
      </c>
      <c r="AG247" s="333" t="s">
        <v>1</v>
      </c>
      <c r="AH247" s="333">
        <v>30</v>
      </c>
      <c r="AI247" s="343" t="s">
        <v>3304</v>
      </c>
      <c r="AJ247" s="326" t="s">
        <v>1</v>
      </c>
      <c r="AK247" s="329">
        <v>16180</v>
      </c>
      <c r="AL247" s="330" t="s">
        <v>3305</v>
      </c>
      <c r="AM247" s="330" t="s">
        <v>1</v>
      </c>
      <c r="AN247" s="330">
        <v>160</v>
      </c>
      <c r="AO247" s="335" t="s">
        <v>3306</v>
      </c>
      <c r="AP247" s="326" t="s">
        <v>1</v>
      </c>
      <c r="AQ247" s="710">
        <v>2490</v>
      </c>
      <c r="AR247" s="330" t="s">
        <v>1</v>
      </c>
      <c r="AS247" s="330">
        <v>20</v>
      </c>
      <c r="AT247" s="335" t="s">
        <v>3304</v>
      </c>
      <c r="AU247" s="326" t="s">
        <v>1</v>
      </c>
      <c r="AV247" s="329">
        <v>1630</v>
      </c>
      <c r="AW247" s="354" t="s">
        <v>1</v>
      </c>
      <c r="AX247" s="355">
        <v>10</v>
      </c>
      <c r="AY247" s="326" t="s">
        <v>1</v>
      </c>
      <c r="AZ247" s="331">
        <v>290</v>
      </c>
      <c r="BA247" s="330" t="s">
        <v>1</v>
      </c>
      <c r="BB247" s="335">
        <v>2</v>
      </c>
      <c r="BC247" s="326" t="s">
        <v>1</v>
      </c>
      <c r="BD247" s="718">
        <v>16800</v>
      </c>
      <c r="BE247" s="326" t="s">
        <v>1</v>
      </c>
      <c r="BF247" s="347">
        <v>225</v>
      </c>
      <c r="BG247" s="326" t="s">
        <v>14</v>
      </c>
      <c r="BH247" s="329">
        <v>16180</v>
      </c>
      <c r="BI247" s="330" t="s">
        <v>3307</v>
      </c>
      <c r="BJ247" s="330">
        <v>160</v>
      </c>
      <c r="BK247" s="330" t="s">
        <v>3304</v>
      </c>
      <c r="BL247" s="335" t="s">
        <v>3308</v>
      </c>
      <c r="BN247" s="384" t="s">
        <v>3337</v>
      </c>
    </row>
    <row r="248" spans="1:66" ht="27">
      <c r="A248" s="704"/>
      <c r="B248" s="348"/>
      <c r="C248" s="349"/>
      <c r="D248" s="350" t="s">
        <v>3280</v>
      </c>
      <c r="F248" s="385">
        <v>67020</v>
      </c>
      <c r="G248" s="386"/>
      <c r="H248" s="327" t="s">
        <v>1</v>
      </c>
      <c r="I248" s="387">
        <v>650</v>
      </c>
      <c r="J248" s="388"/>
      <c r="K248" s="389" t="s">
        <v>3331</v>
      </c>
      <c r="M248" s="711"/>
      <c r="N248" s="349"/>
      <c r="O248" s="349"/>
      <c r="P248" s="350"/>
      <c r="Q248" s="326" t="s">
        <v>1</v>
      </c>
      <c r="R248" s="387">
        <v>6740</v>
      </c>
      <c r="S248" s="351">
        <v>60</v>
      </c>
      <c r="T248" s="351" t="s">
        <v>3279</v>
      </c>
      <c r="U248" s="326" t="s">
        <v>1</v>
      </c>
      <c r="V248" s="390">
        <v>47190</v>
      </c>
      <c r="W248" s="352" t="s">
        <v>1</v>
      </c>
      <c r="X248" s="352">
        <v>470</v>
      </c>
      <c r="Y248" s="353" t="s">
        <v>3304</v>
      </c>
      <c r="Z248" s="326" t="s">
        <v>1</v>
      </c>
      <c r="AA248" s="391">
        <v>40450</v>
      </c>
      <c r="AB248" s="352" t="s">
        <v>1</v>
      </c>
      <c r="AC248" s="352">
        <v>400</v>
      </c>
      <c r="AD248" s="353" t="s">
        <v>3304</v>
      </c>
      <c r="AF248" s="713"/>
      <c r="AG248" s="349"/>
      <c r="AH248" s="349"/>
      <c r="AI248" s="350"/>
      <c r="AK248" s="329"/>
      <c r="AL248" s="330"/>
      <c r="AM248" s="330"/>
      <c r="AN248" s="330"/>
      <c r="AO248" s="335"/>
      <c r="AQ248" s="711"/>
      <c r="AR248" s="330"/>
      <c r="AS248" s="330"/>
      <c r="AT248" s="335"/>
      <c r="AV248" s="329" t="s">
        <v>3118</v>
      </c>
      <c r="AW248" s="354"/>
      <c r="AX248" s="355" t="s">
        <v>3119</v>
      </c>
      <c r="AZ248" s="331" t="s">
        <v>3118</v>
      </c>
      <c r="BA248" s="330"/>
      <c r="BB248" s="335" t="s">
        <v>3119</v>
      </c>
      <c r="BD248" s="719"/>
      <c r="BF248" s="337" t="s">
        <v>3309</v>
      </c>
      <c r="BH248" s="329"/>
      <c r="BI248" s="330"/>
      <c r="BJ248" s="330"/>
      <c r="BK248" s="330"/>
      <c r="BL248" s="335"/>
      <c r="BN248" s="392">
        <v>0.75</v>
      </c>
    </row>
    <row r="249" spans="1:66" ht="54">
      <c r="A249" s="704"/>
      <c r="B249" s="356" t="s">
        <v>3282</v>
      </c>
      <c r="C249" s="330" t="s">
        <v>3277</v>
      </c>
      <c r="D249" s="335" t="s">
        <v>3278</v>
      </c>
      <c r="F249" s="377">
        <v>44320</v>
      </c>
      <c r="G249" s="378">
        <v>51060</v>
      </c>
      <c r="H249" s="327" t="s">
        <v>1</v>
      </c>
      <c r="I249" s="379">
        <v>420</v>
      </c>
      <c r="J249" s="380">
        <v>490</v>
      </c>
      <c r="K249" s="381" t="s">
        <v>3331</v>
      </c>
      <c r="L249" s="326" t="s">
        <v>1</v>
      </c>
      <c r="M249" s="710">
        <v>2710</v>
      </c>
      <c r="N249" s="330" t="s">
        <v>1</v>
      </c>
      <c r="O249" s="330">
        <v>20</v>
      </c>
      <c r="P249" s="335" t="s">
        <v>3279</v>
      </c>
      <c r="Q249" s="326" t="s">
        <v>1</v>
      </c>
      <c r="R249" s="382">
        <v>6740</v>
      </c>
      <c r="S249" s="344">
        <v>60</v>
      </c>
      <c r="T249" s="351" t="s">
        <v>3279</v>
      </c>
      <c r="V249" s="383"/>
      <c r="AA249" s="383" t="s">
        <v>0</v>
      </c>
      <c r="AE249" s="326" t="s">
        <v>1</v>
      </c>
      <c r="AF249" s="712">
        <v>2480</v>
      </c>
      <c r="AG249" s="333" t="s">
        <v>1</v>
      </c>
      <c r="AH249" s="333">
        <v>20</v>
      </c>
      <c r="AI249" s="343" t="s">
        <v>3304</v>
      </c>
      <c r="AJ249" s="326" t="s">
        <v>1</v>
      </c>
      <c r="AK249" s="332">
        <v>11550</v>
      </c>
      <c r="AL249" s="333" t="s">
        <v>3305</v>
      </c>
      <c r="AM249" s="333" t="s">
        <v>1</v>
      </c>
      <c r="AN249" s="333">
        <v>110</v>
      </c>
      <c r="AO249" s="343" t="s">
        <v>3306</v>
      </c>
      <c r="AP249" s="326" t="s">
        <v>1</v>
      </c>
      <c r="AQ249" s="710">
        <v>2000</v>
      </c>
      <c r="AR249" s="333" t="s">
        <v>1</v>
      </c>
      <c r="AS249" s="333">
        <v>20</v>
      </c>
      <c r="AT249" s="343" t="s">
        <v>3304</v>
      </c>
      <c r="AU249" s="326" t="s">
        <v>1</v>
      </c>
      <c r="AV249" s="332">
        <v>1170</v>
      </c>
      <c r="AW249" s="345" t="s">
        <v>1</v>
      </c>
      <c r="AX249" s="346">
        <v>10</v>
      </c>
      <c r="AY249" s="326" t="s">
        <v>1</v>
      </c>
      <c r="AZ249" s="334">
        <v>200</v>
      </c>
      <c r="BA249" s="333" t="s">
        <v>1</v>
      </c>
      <c r="BB249" s="343">
        <v>2</v>
      </c>
      <c r="BC249" s="326" t="s">
        <v>1</v>
      </c>
      <c r="BD249" s="718">
        <v>12280</v>
      </c>
      <c r="BE249" s="326" t="s">
        <v>1</v>
      </c>
      <c r="BF249" s="347">
        <v>225</v>
      </c>
      <c r="BG249" s="326" t="s">
        <v>14</v>
      </c>
      <c r="BH249" s="332">
        <v>11550</v>
      </c>
      <c r="BI249" s="333" t="s">
        <v>3307</v>
      </c>
      <c r="BJ249" s="333">
        <v>110</v>
      </c>
      <c r="BK249" s="333" t="s">
        <v>3304</v>
      </c>
      <c r="BL249" s="343" t="s">
        <v>3308</v>
      </c>
      <c r="BN249" s="384" t="s">
        <v>3337</v>
      </c>
    </row>
    <row r="250" spans="1:66" ht="27">
      <c r="A250" s="704"/>
      <c r="B250" s="356"/>
      <c r="C250" s="330"/>
      <c r="D250" s="335" t="s">
        <v>3280</v>
      </c>
      <c r="F250" s="385">
        <v>51060</v>
      </c>
      <c r="G250" s="386"/>
      <c r="H250" s="327" t="s">
        <v>1</v>
      </c>
      <c r="I250" s="387">
        <v>490</v>
      </c>
      <c r="J250" s="388"/>
      <c r="K250" s="389" t="s">
        <v>3331</v>
      </c>
      <c r="M250" s="711"/>
      <c r="N250" s="330"/>
      <c r="O250" s="330"/>
      <c r="P250" s="335"/>
      <c r="Q250" s="326" t="s">
        <v>1</v>
      </c>
      <c r="R250" s="387">
        <v>6740</v>
      </c>
      <c r="S250" s="351">
        <v>60</v>
      </c>
      <c r="T250" s="351" t="s">
        <v>3279</v>
      </c>
      <c r="U250" s="326" t="s">
        <v>1</v>
      </c>
      <c r="V250" s="390">
        <v>47190</v>
      </c>
      <c r="W250" s="352" t="s">
        <v>1</v>
      </c>
      <c r="X250" s="352">
        <v>470</v>
      </c>
      <c r="Y250" s="353" t="s">
        <v>3304</v>
      </c>
      <c r="Z250" s="326" t="s">
        <v>1</v>
      </c>
      <c r="AA250" s="391">
        <v>40450</v>
      </c>
      <c r="AB250" s="352" t="s">
        <v>1</v>
      </c>
      <c r="AC250" s="352">
        <v>400</v>
      </c>
      <c r="AD250" s="353" t="s">
        <v>3304</v>
      </c>
      <c r="AF250" s="713"/>
      <c r="AG250" s="349"/>
      <c r="AH250" s="349"/>
      <c r="AI250" s="350"/>
      <c r="AK250" s="357"/>
      <c r="AL250" s="349"/>
      <c r="AM250" s="349"/>
      <c r="AN250" s="349"/>
      <c r="AO250" s="350"/>
      <c r="AQ250" s="711"/>
      <c r="AR250" s="349"/>
      <c r="AS250" s="349"/>
      <c r="AT250" s="350"/>
      <c r="AV250" s="357" t="s">
        <v>3118</v>
      </c>
      <c r="AW250" s="358"/>
      <c r="AX250" s="359" t="s">
        <v>3119</v>
      </c>
      <c r="AZ250" s="360" t="s">
        <v>3118</v>
      </c>
      <c r="BA250" s="349"/>
      <c r="BB250" s="350" t="s">
        <v>3119</v>
      </c>
      <c r="BD250" s="719"/>
      <c r="BF250" s="337" t="s">
        <v>3309</v>
      </c>
      <c r="BH250" s="357"/>
      <c r="BI250" s="349"/>
      <c r="BJ250" s="349"/>
      <c r="BK250" s="349"/>
      <c r="BL250" s="350"/>
      <c r="BN250" s="392">
        <v>0.95</v>
      </c>
    </row>
    <row r="251" spans="1:66" ht="54">
      <c r="A251" s="704"/>
      <c r="B251" s="342" t="s">
        <v>3283</v>
      </c>
      <c r="C251" s="333" t="s">
        <v>3277</v>
      </c>
      <c r="D251" s="343" t="s">
        <v>3278</v>
      </c>
      <c r="F251" s="377">
        <v>44500</v>
      </c>
      <c r="G251" s="378">
        <v>51240</v>
      </c>
      <c r="H251" s="327" t="s">
        <v>1</v>
      </c>
      <c r="I251" s="379">
        <v>420</v>
      </c>
      <c r="J251" s="380">
        <v>490</v>
      </c>
      <c r="K251" s="381" t="s">
        <v>3331</v>
      </c>
      <c r="L251" s="326" t="s">
        <v>1</v>
      </c>
      <c r="M251" s="710">
        <v>2110</v>
      </c>
      <c r="N251" s="333" t="s">
        <v>1</v>
      </c>
      <c r="O251" s="333">
        <v>20</v>
      </c>
      <c r="P251" s="343" t="s">
        <v>3279</v>
      </c>
      <c r="Q251" s="326" t="s">
        <v>1</v>
      </c>
      <c r="R251" s="382">
        <v>6740</v>
      </c>
      <c r="S251" s="344">
        <v>60</v>
      </c>
      <c r="T251" s="351" t="s">
        <v>3279</v>
      </c>
      <c r="V251" s="383"/>
      <c r="AA251" s="383" t="s">
        <v>0</v>
      </c>
      <c r="AE251" s="326" t="s">
        <v>1</v>
      </c>
      <c r="AF251" s="712" t="s">
        <v>14</v>
      </c>
      <c r="AG251" s="333" t="s">
        <v>1</v>
      </c>
      <c r="AH251" s="333" t="s">
        <v>14</v>
      </c>
      <c r="AI251" s="343"/>
      <c r="AJ251" s="326" t="s">
        <v>1</v>
      </c>
      <c r="AK251" s="329">
        <v>8980</v>
      </c>
      <c r="AL251" s="330" t="s">
        <v>3305</v>
      </c>
      <c r="AM251" s="330" t="s">
        <v>1</v>
      </c>
      <c r="AN251" s="330">
        <v>80</v>
      </c>
      <c r="AO251" s="335" t="s">
        <v>3306</v>
      </c>
      <c r="AP251" s="326" t="s">
        <v>1</v>
      </c>
      <c r="AQ251" s="710">
        <v>1730</v>
      </c>
      <c r="AR251" s="330" t="s">
        <v>1</v>
      </c>
      <c r="AS251" s="330">
        <v>10</v>
      </c>
      <c r="AT251" s="335" t="s">
        <v>3304</v>
      </c>
      <c r="AU251" s="326" t="s">
        <v>1</v>
      </c>
      <c r="AV251" s="329">
        <v>910</v>
      </c>
      <c r="AW251" s="354" t="s">
        <v>1</v>
      </c>
      <c r="AX251" s="355">
        <v>9</v>
      </c>
      <c r="AY251" s="326" t="s">
        <v>1</v>
      </c>
      <c r="AZ251" s="331">
        <v>160</v>
      </c>
      <c r="BA251" s="330" t="s">
        <v>1</v>
      </c>
      <c r="BB251" s="335">
        <v>1</v>
      </c>
      <c r="BC251" s="326" t="s">
        <v>1</v>
      </c>
      <c r="BD251" s="718">
        <v>9770</v>
      </c>
      <c r="BE251" s="326" t="s">
        <v>1</v>
      </c>
      <c r="BF251" s="347">
        <v>225</v>
      </c>
      <c r="BG251" s="326" t="s">
        <v>14</v>
      </c>
      <c r="BH251" s="329">
        <v>8990</v>
      </c>
      <c r="BI251" s="330" t="s">
        <v>3307</v>
      </c>
      <c r="BJ251" s="330">
        <v>90</v>
      </c>
      <c r="BK251" s="330" t="s">
        <v>3304</v>
      </c>
      <c r="BL251" s="335" t="s">
        <v>3308</v>
      </c>
      <c r="BN251" s="384" t="s">
        <v>3337</v>
      </c>
    </row>
    <row r="252" spans="1:66" ht="27">
      <c r="A252" s="704"/>
      <c r="B252" s="348"/>
      <c r="C252" s="349"/>
      <c r="D252" s="350" t="s">
        <v>3280</v>
      </c>
      <c r="F252" s="385">
        <v>51240</v>
      </c>
      <c r="G252" s="386"/>
      <c r="H252" s="327" t="s">
        <v>1</v>
      </c>
      <c r="I252" s="387">
        <v>490</v>
      </c>
      <c r="J252" s="388"/>
      <c r="K252" s="389" t="s">
        <v>3331</v>
      </c>
      <c r="M252" s="711"/>
      <c r="N252" s="349"/>
      <c r="O252" s="349"/>
      <c r="P252" s="350"/>
      <c r="Q252" s="326" t="s">
        <v>1</v>
      </c>
      <c r="R252" s="387">
        <v>6740</v>
      </c>
      <c r="S252" s="351">
        <v>60</v>
      </c>
      <c r="T252" s="351" t="s">
        <v>3279</v>
      </c>
      <c r="U252" s="326" t="s">
        <v>1</v>
      </c>
      <c r="V252" s="390">
        <v>47190</v>
      </c>
      <c r="W252" s="352" t="s">
        <v>1</v>
      </c>
      <c r="X252" s="352">
        <v>470</v>
      </c>
      <c r="Y252" s="353" t="s">
        <v>3304</v>
      </c>
      <c r="Z252" s="326" t="s">
        <v>1</v>
      </c>
      <c r="AA252" s="391">
        <v>40450</v>
      </c>
      <c r="AB252" s="352" t="s">
        <v>1</v>
      </c>
      <c r="AC252" s="352">
        <v>400</v>
      </c>
      <c r="AD252" s="353" t="s">
        <v>3304</v>
      </c>
      <c r="AF252" s="713"/>
      <c r="AG252" s="330"/>
      <c r="AH252" s="330"/>
      <c r="AI252" s="335"/>
      <c r="AK252" s="329"/>
      <c r="AL252" s="330"/>
      <c r="AM252" s="330"/>
      <c r="AN252" s="330"/>
      <c r="AO252" s="335"/>
      <c r="AQ252" s="711"/>
      <c r="AR252" s="330"/>
      <c r="AS252" s="330"/>
      <c r="AT252" s="335"/>
      <c r="AV252" s="329" t="s">
        <v>3118</v>
      </c>
      <c r="AW252" s="354"/>
      <c r="AX252" s="355" t="s">
        <v>3119</v>
      </c>
      <c r="AZ252" s="331" t="s">
        <v>3118</v>
      </c>
      <c r="BA252" s="330"/>
      <c r="BB252" s="335" t="s">
        <v>3119</v>
      </c>
      <c r="BD252" s="719"/>
      <c r="BF252" s="337" t="s">
        <v>3309</v>
      </c>
      <c r="BH252" s="329"/>
      <c r="BI252" s="330"/>
      <c r="BJ252" s="330"/>
      <c r="BK252" s="330"/>
      <c r="BL252" s="335"/>
      <c r="BN252" s="392">
        <v>0.98</v>
      </c>
    </row>
    <row r="253" spans="1:66" ht="54">
      <c r="A253" s="704"/>
      <c r="B253" s="356" t="s">
        <v>3284</v>
      </c>
      <c r="C253" s="330" t="s">
        <v>3277</v>
      </c>
      <c r="D253" s="335" t="s">
        <v>3278</v>
      </c>
      <c r="F253" s="377">
        <v>41190</v>
      </c>
      <c r="G253" s="378">
        <v>47930</v>
      </c>
      <c r="H253" s="327" t="s">
        <v>1</v>
      </c>
      <c r="I253" s="379">
        <v>390</v>
      </c>
      <c r="J253" s="380">
        <v>460</v>
      </c>
      <c r="K253" s="381" t="s">
        <v>3331</v>
      </c>
      <c r="L253" s="326" t="s">
        <v>1</v>
      </c>
      <c r="M253" s="710">
        <v>1580</v>
      </c>
      <c r="N253" s="330" t="s">
        <v>1</v>
      </c>
      <c r="O253" s="330">
        <v>10</v>
      </c>
      <c r="P253" s="335" t="s">
        <v>3279</v>
      </c>
      <c r="Q253" s="326" t="s">
        <v>1</v>
      </c>
      <c r="R253" s="382">
        <v>6740</v>
      </c>
      <c r="S253" s="344">
        <v>60</v>
      </c>
      <c r="T253" s="351" t="s">
        <v>3279</v>
      </c>
      <c r="V253" s="383"/>
      <c r="AA253" s="383" t="s">
        <v>0</v>
      </c>
      <c r="AE253" s="326" t="s">
        <v>1</v>
      </c>
      <c r="AF253" s="712" t="s">
        <v>14</v>
      </c>
      <c r="AG253" s="330" t="s">
        <v>1</v>
      </c>
      <c r="AH253" s="330" t="s">
        <v>14</v>
      </c>
      <c r="AI253" s="335"/>
      <c r="AJ253" s="326" t="s">
        <v>1</v>
      </c>
      <c r="AK253" s="332">
        <v>6740</v>
      </c>
      <c r="AL253" s="333" t="s">
        <v>3305</v>
      </c>
      <c r="AM253" s="333" t="s">
        <v>1</v>
      </c>
      <c r="AN253" s="333">
        <v>60</v>
      </c>
      <c r="AO253" s="343" t="s">
        <v>3306</v>
      </c>
      <c r="AP253" s="326" t="s">
        <v>1</v>
      </c>
      <c r="AQ253" s="710">
        <v>1300</v>
      </c>
      <c r="AR253" s="333" t="s">
        <v>1</v>
      </c>
      <c r="AS253" s="333">
        <v>10</v>
      </c>
      <c r="AT253" s="343" t="s">
        <v>3304</v>
      </c>
      <c r="AU253" s="326" t="s">
        <v>1</v>
      </c>
      <c r="AV253" s="332">
        <v>680</v>
      </c>
      <c r="AW253" s="345" t="s">
        <v>1</v>
      </c>
      <c r="AX253" s="346">
        <v>6</v>
      </c>
      <c r="AY253" s="326" t="s">
        <v>1</v>
      </c>
      <c r="AZ253" s="334">
        <v>120</v>
      </c>
      <c r="BA253" s="333" t="s">
        <v>1</v>
      </c>
      <c r="BB253" s="343">
        <v>1</v>
      </c>
      <c r="BC253" s="326" t="s">
        <v>1</v>
      </c>
      <c r="BD253" s="718">
        <v>7500</v>
      </c>
      <c r="BE253" s="326" t="s">
        <v>1</v>
      </c>
      <c r="BF253" s="347">
        <v>225</v>
      </c>
      <c r="BG253" s="326" t="s">
        <v>14</v>
      </c>
      <c r="BH253" s="332">
        <v>6740</v>
      </c>
      <c r="BI253" s="333" t="s">
        <v>3307</v>
      </c>
      <c r="BJ253" s="333">
        <v>60</v>
      </c>
      <c r="BK253" s="333" t="s">
        <v>3304</v>
      </c>
      <c r="BL253" s="343" t="s">
        <v>3308</v>
      </c>
      <c r="BN253" s="384" t="s">
        <v>3337</v>
      </c>
    </row>
    <row r="254" spans="1:66" ht="27">
      <c r="A254" s="704"/>
      <c r="B254" s="356"/>
      <c r="C254" s="330"/>
      <c r="D254" s="335" t="s">
        <v>3280</v>
      </c>
      <c r="F254" s="385">
        <v>47930</v>
      </c>
      <c r="G254" s="386"/>
      <c r="H254" s="327" t="s">
        <v>1</v>
      </c>
      <c r="I254" s="387">
        <v>460</v>
      </c>
      <c r="J254" s="388"/>
      <c r="K254" s="389" t="s">
        <v>3331</v>
      </c>
      <c r="M254" s="711"/>
      <c r="N254" s="330"/>
      <c r="O254" s="330"/>
      <c r="P254" s="335"/>
      <c r="Q254" s="326" t="s">
        <v>1</v>
      </c>
      <c r="R254" s="387">
        <v>6740</v>
      </c>
      <c r="S254" s="351">
        <v>60</v>
      </c>
      <c r="T254" s="351" t="s">
        <v>3279</v>
      </c>
      <c r="U254" s="326" t="s">
        <v>1</v>
      </c>
      <c r="V254" s="390">
        <v>47190</v>
      </c>
      <c r="W254" s="352" t="s">
        <v>1</v>
      </c>
      <c r="X254" s="352">
        <v>470</v>
      </c>
      <c r="Y254" s="353" t="s">
        <v>3304</v>
      </c>
      <c r="Z254" s="326" t="s">
        <v>1</v>
      </c>
      <c r="AA254" s="391">
        <v>40450</v>
      </c>
      <c r="AB254" s="352" t="s">
        <v>1</v>
      </c>
      <c r="AC254" s="352">
        <v>400</v>
      </c>
      <c r="AD254" s="353" t="s">
        <v>3304</v>
      </c>
      <c r="AF254" s="713"/>
      <c r="AG254" s="330"/>
      <c r="AH254" s="330"/>
      <c r="AI254" s="335"/>
      <c r="AK254" s="357"/>
      <c r="AL254" s="349"/>
      <c r="AM254" s="349"/>
      <c r="AN254" s="349"/>
      <c r="AO254" s="350"/>
      <c r="AQ254" s="711"/>
      <c r="AR254" s="349"/>
      <c r="AS254" s="349"/>
      <c r="AT254" s="350"/>
      <c r="AV254" s="357" t="s">
        <v>3118</v>
      </c>
      <c r="AW254" s="358"/>
      <c r="AX254" s="359" t="s">
        <v>3119</v>
      </c>
      <c r="AZ254" s="360" t="s">
        <v>3118</v>
      </c>
      <c r="BA254" s="349"/>
      <c r="BB254" s="350" t="s">
        <v>3119</v>
      </c>
      <c r="BD254" s="719"/>
      <c r="BF254" s="337" t="s">
        <v>3309</v>
      </c>
      <c r="BH254" s="357"/>
      <c r="BI254" s="349"/>
      <c r="BJ254" s="349"/>
      <c r="BK254" s="349"/>
      <c r="BL254" s="350"/>
      <c r="BN254" s="392">
        <v>0.88</v>
      </c>
    </row>
    <row r="255" spans="1:66" ht="54">
      <c r="A255" s="704"/>
      <c r="B255" s="342" t="s">
        <v>3285</v>
      </c>
      <c r="C255" s="333" t="s">
        <v>3277</v>
      </c>
      <c r="D255" s="343" t="s">
        <v>3278</v>
      </c>
      <c r="F255" s="377">
        <v>36570</v>
      </c>
      <c r="G255" s="378">
        <v>43310</v>
      </c>
      <c r="H255" s="327" t="s">
        <v>1</v>
      </c>
      <c r="I255" s="379">
        <v>340</v>
      </c>
      <c r="J255" s="380">
        <v>410</v>
      </c>
      <c r="K255" s="381" t="s">
        <v>3331</v>
      </c>
      <c r="L255" s="326" t="s">
        <v>1</v>
      </c>
      <c r="M255" s="710">
        <v>1260</v>
      </c>
      <c r="N255" s="333" t="s">
        <v>1</v>
      </c>
      <c r="O255" s="333">
        <v>10</v>
      </c>
      <c r="P255" s="343" t="s">
        <v>3279</v>
      </c>
      <c r="Q255" s="326" t="s">
        <v>1</v>
      </c>
      <c r="R255" s="382">
        <v>6740</v>
      </c>
      <c r="S255" s="344">
        <v>60</v>
      </c>
      <c r="T255" s="351" t="s">
        <v>3279</v>
      </c>
      <c r="V255" s="383"/>
      <c r="AA255" s="383" t="s">
        <v>0</v>
      </c>
      <c r="AE255" s="326" t="s">
        <v>1</v>
      </c>
      <c r="AF255" s="712" t="s">
        <v>14</v>
      </c>
      <c r="AG255" s="330" t="s">
        <v>1</v>
      </c>
      <c r="AH255" s="330" t="s">
        <v>14</v>
      </c>
      <c r="AI255" s="335"/>
      <c r="AJ255" s="326" t="s">
        <v>1</v>
      </c>
      <c r="AK255" s="329">
        <v>5390</v>
      </c>
      <c r="AL255" s="330" t="s">
        <v>3305</v>
      </c>
      <c r="AM255" s="330" t="s">
        <v>1</v>
      </c>
      <c r="AN255" s="330">
        <v>50</v>
      </c>
      <c r="AO255" s="335" t="s">
        <v>3306</v>
      </c>
      <c r="AP255" s="326" t="s">
        <v>1</v>
      </c>
      <c r="AQ255" s="710">
        <v>1040</v>
      </c>
      <c r="AR255" s="330" t="s">
        <v>1</v>
      </c>
      <c r="AS255" s="330">
        <v>10</v>
      </c>
      <c r="AT255" s="335" t="s">
        <v>3304</v>
      </c>
      <c r="AU255" s="326" t="s">
        <v>1</v>
      </c>
      <c r="AV255" s="329">
        <v>570</v>
      </c>
      <c r="AW255" s="354" t="s">
        <v>1</v>
      </c>
      <c r="AX255" s="355">
        <v>5</v>
      </c>
      <c r="AY255" s="326" t="s">
        <v>1</v>
      </c>
      <c r="AZ255" s="331">
        <v>100</v>
      </c>
      <c r="BA255" s="330" t="s">
        <v>1</v>
      </c>
      <c r="BB255" s="335">
        <v>1</v>
      </c>
      <c r="BC255" s="326" t="s">
        <v>1</v>
      </c>
      <c r="BD255" s="718">
        <v>6130</v>
      </c>
      <c r="BE255" s="326" t="s">
        <v>1</v>
      </c>
      <c r="BF255" s="347">
        <v>225</v>
      </c>
      <c r="BG255" s="326" t="s">
        <v>14</v>
      </c>
      <c r="BH255" s="329">
        <v>5390</v>
      </c>
      <c r="BI255" s="330" t="s">
        <v>3307</v>
      </c>
      <c r="BJ255" s="330">
        <v>50</v>
      </c>
      <c r="BK255" s="330" t="s">
        <v>3304</v>
      </c>
      <c r="BL255" s="335" t="s">
        <v>3308</v>
      </c>
      <c r="BN255" s="384" t="s">
        <v>3337</v>
      </c>
    </row>
    <row r="256" spans="1:66" ht="27">
      <c r="A256" s="704"/>
      <c r="B256" s="348"/>
      <c r="C256" s="349"/>
      <c r="D256" s="350" t="s">
        <v>3280</v>
      </c>
      <c r="F256" s="385">
        <v>43310</v>
      </c>
      <c r="G256" s="386"/>
      <c r="H256" s="327" t="s">
        <v>1</v>
      </c>
      <c r="I256" s="387">
        <v>410</v>
      </c>
      <c r="J256" s="388"/>
      <c r="K256" s="389" t="s">
        <v>3331</v>
      </c>
      <c r="M256" s="711"/>
      <c r="N256" s="349"/>
      <c r="O256" s="349"/>
      <c r="P256" s="350"/>
      <c r="Q256" s="326" t="s">
        <v>1</v>
      </c>
      <c r="R256" s="387">
        <v>6740</v>
      </c>
      <c r="S256" s="351">
        <v>60</v>
      </c>
      <c r="T256" s="351" t="s">
        <v>3279</v>
      </c>
      <c r="U256" s="326" t="s">
        <v>1</v>
      </c>
      <c r="V256" s="390">
        <v>47190</v>
      </c>
      <c r="W256" s="352" t="s">
        <v>1</v>
      </c>
      <c r="X256" s="352">
        <v>470</v>
      </c>
      <c r="Y256" s="353" t="s">
        <v>3304</v>
      </c>
      <c r="Z256" s="326" t="s">
        <v>1</v>
      </c>
      <c r="AA256" s="391">
        <v>40450</v>
      </c>
      <c r="AB256" s="352" t="s">
        <v>1</v>
      </c>
      <c r="AC256" s="352">
        <v>400</v>
      </c>
      <c r="AD256" s="353" t="s">
        <v>3304</v>
      </c>
      <c r="AF256" s="713"/>
      <c r="AG256" s="330"/>
      <c r="AH256" s="330"/>
      <c r="AI256" s="335"/>
      <c r="AK256" s="329"/>
      <c r="AL256" s="330"/>
      <c r="AM256" s="330"/>
      <c r="AN256" s="330"/>
      <c r="AO256" s="335"/>
      <c r="AQ256" s="711"/>
      <c r="AR256" s="330"/>
      <c r="AS256" s="330"/>
      <c r="AT256" s="335"/>
      <c r="AV256" s="329" t="s">
        <v>3118</v>
      </c>
      <c r="AW256" s="354"/>
      <c r="AX256" s="355" t="s">
        <v>3119</v>
      </c>
      <c r="AZ256" s="331" t="s">
        <v>3118</v>
      </c>
      <c r="BA256" s="330"/>
      <c r="BB256" s="335" t="s">
        <v>3119</v>
      </c>
      <c r="BD256" s="719"/>
      <c r="BF256" s="337" t="s">
        <v>3309</v>
      </c>
      <c r="BH256" s="329"/>
      <c r="BI256" s="330"/>
      <c r="BJ256" s="330"/>
      <c r="BK256" s="330"/>
      <c r="BL256" s="335"/>
      <c r="BN256" s="392">
        <v>0.91</v>
      </c>
    </row>
    <row r="257" spans="1:66" ht="54">
      <c r="A257" s="704"/>
      <c r="B257" s="356" t="s">
        <v>3286</v>
      </c>
      <c r="C257" s="330" t="s">
        <v>3277</v>
      </c>
      <c r="D257" s="335" t="s">
        <v>3278</v>
      </c>
      <c r="F257" s="377">
        <v>33450</v>
      </c>
      <c r="G257" s="378">
        <v>40190</v>
      </c>
      <c r="H257" s="327" t="s">
        <v>1</v>
      </c>
      <c r="I257" s="379">
        <v>310</v>
      </c>
      <c r="J257" s="380">
        <v>380</v>
      </c>
      <c r="K257" s="381" t="s">
        <v>3331</v>
      </c>
      <c r="L257" s="326" t="s">
        <v>1</v>
      </c>
      <c r="M257" s="710">
        <v>1050</v>
      </c>
      <c r="N257" s="330" t="s">
        <v>1</v>
      </c>
      <c r="O257" s="330">
        <v>10</v>
      </c>
      <c r="P257" s="335" t="s">
        <v>3279</v>
      </c>
      <c r="Q257" s="326" t="s">
        <v>1</v>
      </c>
      <c r="R257" s="382">
        <v>6740</v>
      </c>
      <c r="S257" s="344">
        <v>60</v>
      </c>
      <c r="T257" s="351" t="s">
        <v>3279</v>
      </c>
      <c r="V257" s="383"/>
      <c r="AA257" s="383" t="s">
        <v>0</v>
      </c>
      <c r="AE257" s="326" t="s">
        <v>1</v>
      </c>
      <c r="AF257" s="712" t="s">
        <v>14</v>
      </c>
      <c r="AG257" s="330" t="s">
        <v>1</v>
      </c>
      <c r="AH257" s="330" t="s">
        <v>14</v>
      </c>
      <c r="AI257" s="335"/>
      <c r="AJ257" s="326" t="s">
        <v>1</v>
      </c>
      <c r="AK257" s="332">
        <v>4490</v>
      </c>
      <c r="AL257" s="333" t="s">
        <v>3305</v>
      </c>
      <c r="AM257" s="333" t="s">
        <v>1</v>
      </c>
      <c r="AN257" s="333">
        <v>40</v>
      </c>
      <c r="AO257" s="343" t="s">
        <v>3306</v>
      </c>
      <c r="AP257" s="326" t="s">
        <v>1</v>
      </c>
      <c r="AQ257" s="710">
        <v>860</v>
      </c>
      <c r="AR257" s="333" t="s">
        <v>1</v>
      </c>
      <c r="AS257" s="333">
        <v>8</v>
      </c>
      <c r="AT257" s="343" t="s">
        <v>3304</v>
      </c>
      <c r="AU257" s="326" t="s">
        <v>1</v>
      </c>
      <c r="AV257" s="332">
        <v>500</v>
      </c>
      <c r="AW257" s="345" t="s">
        <v>1</v>
      </c>
      <c r="AX257" s="346">
        <v>5</v>
      </c>
      <c r="AY257" s="326" t="s">
        <v>1</v>
      </c>
      <c r="AZ257" s="334">
        <v>80</v>
      </c>
      <c r="BA257" s="333" t="s">
        <v>1</v>
      </c>
      <c r="BB257" s="343">
        <v>1</v>
      </c>
      <c r="BC257" s="326" t="s">
        <v>1</v>
      </c>
      <c r="BD257" s="718">
        <v>5220</v>
      </c>
      <c r="BE257" s="326" t="s">
        <v>1</v>
      </c>
      <c r="BF257" s="347">
        <v>225</v>
      </c>
      <c r="BG257" s="326" t="s">
        <v>14</v>
      </c>
      <c r="BH257" s="332">
        <v>4490</v>
      </c>
      <c r="BI257" s="333" t="s">
        <v>3307</v>
      </c>
      <c r="BJ257" s="333">
        <v>40</v>
      </c>
      <c r="BK257" s="333" t="s">
        <v>3304</v>
      </c>
      <c r="BL257" s="343" t="s">
        <v>3308</v>
      </c>
      <c r="BN257" s="384" t="s">
        <v>3337</v>
      </c>
    </row>
    <row r="258" spans="1:66" ht="27">
      <c r="A258" s="704"/>
      <c r="B258" s="356"/>
      <c r="C258" s="330"/>
      <c r="D258" s="335" t="s">
        <v>3280</v>
      </c>
      <c r="F258" s="385">
        <v>40190</v>
      </c>
      <c r="G258" s="386"/>
      <c r="H258" s="327" t="s">
        <v>1</v>
      </c>
      <c r="I258" s="387">
        <v>380</v>
      </c>
      <c r="J258" s="388"/>
      <c r="K258" s="389" t="s">
        <v>3331</v>
      </c>
      <c r="M258" s="711"/>
      <c r="N258" s="330"/>
      <c r="O258" s="330"/>
      <c r="P258" s="335"/>
      <c r="Q258" s="326" t="s">
        <v>1</v>
      </c>
      <c r="R258" s="387">
        <v>6740</v>
      </c>
      <c r="S258" s="351">
        <v>60</v>
      </c>
      <c r="T258" s="351" t="s">
        <v>3279</v>
      </c>
      <c r="U258" s="326" t="s">
        <v>1</v>
      </c>
      <c r="V258" s="390">
        <v>47190</v>
      </c>
      <c r="W258" s="352" t="s">
        <v>1</v>
      </c>
      <c r="X258" s="352">
        <v>470</v>
      </c>
      <c r="Y258" s="353" t="s">
        <v>3304</v>
      </c>
      <c r="Z258" s="326" t="s">
        <v>1</v>
      </c>
      <c r="AA258" s="391">
        <v>40450</v>
      </c>
      <c r="AB258" s="352" t="s">
        <v>1</v>
      </c>
      <c r="AC258" s="352">
        <v>400</v>
      </c>
      <c r="AD258" s="353" t="s">
        <v>3304</v>
      </c>
      <c r="AF258" s="713"/>
      <c r="AG258" s="330"/>
      <c r="AH258" s="330"/>
      <c r="AI258" s="335"/>
      <c r="AK258" s="357"/>
      <c r="AL258" s="349"/>
      <c r="AM258" s="349"/>
      <c r="AN258" s="349"/>
      <c r="AO258" s="350"/>
      <c r="AQ258" s="711"/>
      <c r="AR258" s="349"/>
      <c r="AS258" s="349"/>
      <c r="AT258" s="350"/>
      <c r="AV258" s="357" t="s">
        <v>3118</v>
      </c>
      <c r="AW258" s="358"/>
      <c r="AX258" s="359" t="s">
        <v>3119</v>
      </c>
      <c r="AZ258" s="360" t="s">
        <v>3118</v>
      </c>
      <c r="BA258" s="349"/>
      <c r="BB258" s="350" t="s">
        <v>3119</v>
      </c>
      <c r="BD258" s="719"/>
      <c r="BF258" s="337" t="s">
        <v>3309</v>
      </c>
      <c r="BH258" s="357"/>
      <c r="BI258" s="349"/>
      <c r="BJ258" s="349"/>
      <c r="BK258" s="349"/>
      <c r="BL258" s="350"/>
      <c r="BN258" s="392">
        <v>0.88</v>
      </c>
    </row>
    <row r="259" spans="1:66" ht="54">
      <c r="A259" s="704"/>
      <c r="B259" s="342" t="s">
        <v>3287</v>
      </c>
      <c r="C259" s="333" t="s">
        <v>3277</v>
      </c>
      <c r="D259" s="343" t="s">
        <v>3278</v>
      </c>
      <c r="F259" s="377">
        <v>31220</v>
      </c>
      <c r="G259" s="378">
        <v>37960</v>
      </c>
      <c r="H259" s="327" t="s">
        <v>1</v>
      </c>
      <c r="I259" s="379">
        <v>290</v>
      </c>
      <c r="J259" s="380">
        <v>360</v>
      </c>
      <c r="K259" s="381" t="s">
        <v>3331</v>
      </c>
      <c r="L259" s="326" t="s">
        <v>1</v>
      </c>
      <c r="M259" s="710">
        <v>900</v>
      </c>
      <c r="N259" s="333" t="s">
        <v>1</v>
      </c>
      <c r="O259" s="333">
        <v>9</v>
      </c>
      <c r="P259" s="343" t="s">
        <v>3279</v>
      </c>
      <c r="Q259" s="326" t="s">
        <v>1</v>
      </c>
      <c r="R259" s="382">
        <v>6740</v>
      </c>
      <c r="S259" s="344">
        <v>60</v>
      </c>
      <c r="T259" s="351" t="s">
        <v>3279</v>
      </c>
      <c r="V259" s="383"/>
      <c r="AA259" s="383" t="s">
        <v>0</v>
      </c>
      <c r="AE259" s="326" t="s">
        <v>1</v>
      </c>
      <c r="AF259" s="712" t="s">
        <v>14</v>
      </c>
      <c r="AG259" s="330" t="s">
        <v>1</v>
      </c>
      <c r="AH259" s="330" t="s">
        <v>14</v>
      </c>
      <c r="AI259" s="335"/>
      <c r="AJ259" s="326" t="s">
        <v>1</v>
      </c>
      <c r="AK259" s="329">
        <v>3850</v>
      </c>
      <c r="AL259" s="330" t="s">
        <v>3305</v>
      </c>
      <c r="AM259" s="330" t="s">
        <v>1</v>
      </c>
      <c r="AN259" s="330">
        <v>30</v>
      </c>
      <c r="AO259" s="335" t="s">
        <v>3306</v>
      </c>
      <c r="AP259" s="326" t="s">
        <v>1</v>
      </c>
      <c r="AQ259" s="710">
        <v>740</v>
      </c>
      <c r="AR259" s="330" t="s">
        <v>1</v>
      </c>
      <c r="AS259" s="330">
        <v>7</v>
      </c>
      <c r="AT259" s="335" t="s">
        <v>3304</v>
      </c>
      <c r="AU259" s="326" t="s">
        <v>1</v>
      </c>
      <c r="AV259" s="329">
        <v>440</v>
      </c>
      <c r="AW259" s="354" t="s">
        <v>1</v>
      </c>
      <c r="AX259" s="355">
        <v>4</v>
      </c>
      <c r="AY259" s="326" t="s">
        <v>1</v>
      </c>
      <c r="AZ259" s="331">
        <v>80</v>
      </c>
      <c r="BA259" s="330" t="s">
        <v>1</v>
      </c>
      <c r="BB259" s="335">
        <v>1</v>
      </c>
      <c r="BC259" s="326" t="s">
        <v>1</v>
      </c>
      <c r="BD259" s="718">
        <v>4660</v>
      </c>
      <c r="BE259" s="326" t="s">
        <v>1</v>
      </c>
      <c r="BF259" s="347">
        <v>225</v>
      </c>
      <c r="BG259" s="326" t="s">
        <v>14</v>
      </c>
      <c r="BH259" s="329">
        <v>3850</v>
      </c>
      <c r="BI259" s="330" t="s">
        <v>3307</v>
      </c>
      <c r="BJ259" s="330">
        <v>30</v>
      </c>
      <c r="BK259" s="330" t="s">
        <v>3304</v>
      </c>
      <c r="BL259" s="335" t="s">
        <v>3308</v>
      </c>
      <c r="BN259" s="384" t="s">
        <v>3337</v>
      </c>
    </row>
    <row r="260" spans="1:66" ht="27">
      <c r="A260" s="704"/>
      <c r="B260" s="348"/>
      <c r="C260" s="349"/>
      <c r="D260" s="350" t="s">
        <v>3280</v>
      </c>
      <c r="F260" s="385">
        <v>37960</v>
      </c>
      <c r="G260" s="386"/>
      <c r="H260" s="327" t="s">
        <v>1</v>
      </c>
      <c r="I260" s="387">
        <v>360</v>
      </c>
      <c r="J260" s="388"/>
      <c r="K260" s="389" t="s">
        <v>3331</v>
      </c>
      <c r="M260" s="711"/>
      <c r="N260" s="349"/>
      <c r="O260" s="349"/>
      <c r="P260" s="350"/>
      <c r="Q260" s="326" t="s">
        <v>1</v>
      </c>
      <c r="R260" s="387">
        <v>6740</v>
      </c>
      <c r="S260" s="351">
        <v>60</v>
      </c>
      <c r="T260" s="351" t="s">
        <v>3279</v>
      </c>
      <c r="U260" s="326" t="s">
        <v>1</v>
      </c>
      <c r="V260" s="390">
        <v>47190</v>
      </c>
      <c r="W260" s="352" t="s">
        <v>1</v>
      </c>
      <c r="X260" s="352">
        <v>470</v>
      </c>
      <c r="Y260" s="353" t="s">
        <v>3304</v>
      </c>
      <c r="Z260" s="326" t="s">
        <v>1</v>
      </c>
      <c r="AA260" s="391">
        <v>40450</v>
      </c>
      <c r="AB260" s="352" t="s">
        <v>1</v>
      </c>
      <c r="AC260" s="352">
        <v>400</v>
      </c>
      <c r="AD260" s="353" t="s">
        <v>3304</v>
      </c>
      <c r="AF260" s="713"/>
      <c r="AG260" s="330"/>
      <c r="AH260" s="330"/>
      <c r="AI260" s="335"/>
      <c r="AK260" s="329"/>
      <c r="AL260" s="330"/>
      <c r="AM260" s="330"/>
      <c r="AN260" s="330"/>
      <c r="AO260" s="335"/>
      <c r="AQ260" s="711"/>
      <c r="AR260" s="330"/>
      <c r="AS260" s="330"/>
      <c r="AT260" s="335"/>
      <c r="AV260" s="329" t="s">
        <v>3118</v>
      </c>
      <c r="AW260" s="354"/>
      <c r="AX260" s="355" t="s">
        <v>3119</v>
      </c>
      <c r="AZ260" s="331" t="s">
        <v>3118</v>
      </c>
      <c r="BA260" s="330"/>
      <c r="BB260" s="335" t="s">
        <v>3119</v>
      </c>
      <c r="BD260" s="719"/>
      <c r="BF260" s="337" t="s">
        <v>3309</v>
      </c>
      <c r="BH260" s="329"/>
      <c r="BI260" s="330"/>
      <c r="BJ260" s="330"/>
      <c r="BK260" s="330"/>
      <c r="BL260" s="335"/>
      <c r="BN260" s="392">
        <v>0.9</v>
      </c>
    </row>
    <row r="261" spans="1:66" ht="54">
      <c r="A261" s="704"/>
      <c r="B261" s="356" t="s">
        <v>3288</v>
      </c>
      <c r="C261" s="330" t="s">
        <v>3277</v>
      </c>
      <c r="D261" s="335" t="s">
        <v>3278</v>
      </c>
      <c r="F261" s="377">
        <v>29580</v>
      </c>
      <c r="G261" s="378">
        <v>36320</v>
      </c>
      <c r="H261" s="327" t="s">
        <v>1</v>
      </c>
      <c r="I261" s="379">
        <v>270</v>
      </c>
      <c r="J261" s="380">
        <v>340</v>
      </c>
      <c r="K261" s="381" t="s">
        <v>3331</v>
      </c>
      <c r="L261" s="326" t="s">
        <v>1</v>
      </c>
      <c r="M261" s="710">
        <v>790</v>
      </c>
      <c r="N261" s="330" t="s">
        <v>1</v>
      </c>
      <c r="O261" s="330">
        <v>7</v>
      </c>
      <c r="P261" s="335" t="s">
        <v>3279</v>
      </c>
      <c r="Q261" s="326" t="s">
        <v>1</v>
      </c>
      <c r="R261" s="382">
        <v>6740</v>
      </c>
      <c r="S261" s="344">
        <v>60</v>
      </c>
      <c r="T261" s="351" t="s">
        <v>3279</v>
      </c>
      <c r="V261" s="383"/>
      <c r="AA261" s="383" t="s">
        <v>0</v>
      </c>
      <c r="AE261" s="326" t="s">
        <v>1</v>
      </c>
      <c r="AF261" s="712" t="s">
        <v>14</v>
      </c>
      <c r="AG261" s="330" t="s">
        <v>1</v>
      </c>
      <c r="AH261" s="330" t="s">
        <v>14</v>
      </c>
      <c r="AI261" s="335"/>
      <c r="AJ261" s="326" t="s">
        <v>1</v>
      </c>
      <c r="AK261" s="332">
        <v>3370</v>
      </c>
      <c r="AL261" s="333" t="s">
        <v>3305</v>
      </c>
      <c r="AM261" s="333" t="s">
        <v>1</v>
      </c>
      <c r="AN261" s="333">
        <v>30</v>
      </c>
      <c r="AO261" s="343" t="s">
        <v>3306</v>
      </c>
      <c r="AP261" s="326" t="s">
        <v>1</v>
      </c>
      <c r="AQ261" s="710">
        <v>650</v>
      </c>
      <c r="AR261" s="333" t="s">
        <v>1</v>
      </c>
      <c r="AS261" s="333">
        <v>6</v>
      </c>
      <c r="AT261" s="343" t="s">
        <v>3304</v>
      </c>
      <c r="AU261" s="326" t="s">
        <v>1</v>
      </c>
      <c r="AV261" s="332">
        <v>410</v>
      </c>
      <c r="AW261" s="345" t="s">
        <v>1</v>
      </c>
      <c r="AX261" s="346">
        <v>4</v>
      </c>
      <c r="AY261" s="326" t="s">
        <v>1</v>
      </c>
      <c r="AZ261" s="334">
        <v>70</v>
      </c>
      <c r="BA261" s="333" t="s">
        <v>1</v>
      </c>
      <c r="BB261" s="343">
        <v>1</v>
      </c>
      <c r="BC261" s="326" t="s">
        <v>1</v>
      </c>
      <c r="BD261" s="718">
        <v>4250</v>
      </c>
      <c r="BE261" s="326" t="s">
        <v>1</v>
      </c>
      <c r="BF261" s="347">
        <v>225</v>
      </c>
      <c r="BG261" s="326" t="s">
        <v>14</v>
      </c>
      <c r="BH261" s="332">
        <v>3370</v>
      </c>
      <c r="BI261" s="333" t="s">
        <v>3307</v>
      </c>
      <c r="BJ261" s="333">
        <v>30</v>
      </c>
      <c r="BK261" s="333" t="s">
        <v>3304</v>
      </c>
      <c r="BL261" s="343" t="s">
        <v>3308</v>
      </c>
      <c r="BN261" s="384" t="s">
        <v>3337</v>
      </c>
    </row>
    <row r="262" spans="1:66" ht="27">
      <c r="A262" s="704"/>
      <c r="B262" s="356"/>
      <c r="C262" s="330"/>
      <c r="D262" s="335" t="s">
        <v>3280</v>
      </c>
      <c r="F262" s="385">
        <v>36320</v>
      </c>
      <c r="G262" s="386"/>
      <c r="H262" s="327" t="s">
        <v>1</v>
      </c>
      <c r="I262" s="387">
        <v>340</v>
      </c>
      <c r="J262" s="388"/>
      <c r="K262" s="389" t="s">
        <v>3331</v>
      </c>
      <c r="M262" s="711"/>
      <c r="N262" s="330"/>
      <c r="O262" s="330"/>
      <c r="P262" s="335"/>
      <c r="Q262" s="326" t="s">
        <v>1</v>
      </c>
      <c r="R262" s="387">
        <v>6740</v>
      </c>
      <c r="S262" s="351">
        <v>60</v>
      </c>
      <c r="T262" s="351" t="s">
        <v>3279</v>
      </c>
      <c r="U262" s="326" t="s">
        <v>1</v>
      </c>
      <c r="V262" s="390">
        <v>47190</v>
      </c>
      <c r="W262" s="352" t="s">
        <v>1</v>
      </c>
      <c r="X262" s="352">
        <v>470</v>
      </c>
      <c r="Y262" s="353" t="s">
        <v>3304</v>
      </c>
      <c r="Z262" s="326" t="s">
        <v>1</v>
      </c>
      <c r="AA262" s="391">
        <v>40450</v>
      </c>
      <c r="AB262" s="352" t="s">
        <v>1</v>
      </c>
      <c r="AC262" s="352">
        <v>400</v>
      </c>
      <c r="AD262" s="353" t="s">
        <v>3304</v>
      </c>
      <c r="AF262" s="713"/>
      <c r="AG262" s="349"/>
      <c r="AH262" s="349"/>
      <c r="AI262" s="350"/>
      <c r="AK262" s="357"/>
      <c r="AL262" s="349"/>
      <c r="AM262" s="349"/>
      <c r="AN262" s="349"/>
      <c r="AO262" s="350"/>
      <c r="AQ262" s="711"/>
      <c r="AR262" s="349"/>
      <c r="AS262" s="349"/>
      <c r="AT262" s="350"/>
      <c r="AV262" s="357" t="s">
        <v>3118</v>
      </c>
      <c r="AW262" s="358"/>
      <c r="AX262" s="359" t="s">
        <v>3119</v>
      </c>
      <c r="AZ262" s="360" t="s">
        <v>3118</v>
      </c>
      <c r="BA262" s="349"/>
      <c r="BB262" s="350" t="s">
        <v>3119</v>
      </c>
      <c r="BD262" s="719"/>
      <c r="BF262" s="337" t="s">
        <v>3309</v>
      </c>
      <c r="BH262" s="357"/>
      <c r="BI262" s="349"/>
      <c r="BJ262" s="349"/>
      <c r="BK262" s="349"/>
      <c r="BL262" s="350"/>
      <c r="BN262" s="392">
        <v>0.92</v>
      </c>
    </row>
    <row r="263" spans="1:66" ht="54">
      <c r="A263" s="704"/>
      <c r="B263" s="342" t="s">
        <v>3289</v>
      </c>
      <c r="C263" s="333" t="s">
        <v>3277</v>
      </c>
      <c r="D263" s="343" t="s">
        <v>3278</v>
      </c>
      <c r="F263" s="377">
        <v>28270</v>
      </c>
      <c r="G263" s="378">
        <v>35010</v>
      </c>
      <c r="H263" s="327" t="s">
        <v>1</v>
      </c>
      <c r="I263" s="379">
        <v>260</v>
      </c>
      <c r="J263" s="380">
        <v>330</v>
      </c>
      <c r="K263" s="381" t="s">
        <v>3331</v>
      </c>
      <c r="L263" s="326" t="s">
        <v>1</v>
      </c>
      <c r="M263" s="710">
        <v>700</v>
      </c>
      <c r="N263" s="333" t="s">
        <v>1</v>
      </c>
      <c r="O263" s="333">
        <v>7</v>
      </c>
      <c r="P263" s="343" t="s">
        <v>3279</v>
      </c>
      <c r="Q263" s="326" t="s">
        <v>1</v>
      </c>
      <c r="R263" s="382">
        <v>6740</v>
      </c>
      <c r="S263" s="344">
        <v>60</v>
      </c>
      <c r="T263" s="351" t="s">
        <v>3279</v>
      </c>
      <c r="V263" s="383"/>
      <c r="AA263" s="383" t="s">
        <v>0</v>
      </c>
      <c r="AE263" s="326" t="s">
        <v>1</v>
      </c>
      <c r="AF263" s="712">
        <v>640</v>
      </c>
      <c r="AG263" s="330" t="s">
        <v>1</v>
      </c>
      <c r="AH263" s="330">
        <v>6</v>
      </c>
      <c r="AI263" s="335" t="s">
        <v>3304</v>
      </c>
      <c r="AJ263" s="326" t="s">
        <v>1</v>
      </c>
      <c r="AK263" s="329">
        <v>2990</v>
      </c>
      <c r="AL263" s="330" t="s">
        <v>3305</v>
      </c>
      <c r="AM263" s="330" t="s">
        <v>1</v>
      </c>
      <c r="AN263" s="330">
        <v>20</v>
      </c>
      <c r="AO263" s="335" t="s">
        <v>3306</v>
      </c>
      <c r="AP263" s="326" t="s">
        <v>1</v>
      </c>
      <c r="AQ263" s="710">
        <v>570</v>
      </c>
      <c r="AR263" s="330" t="s">
        <v>1</v>
      </c>
      <c r="AS263" s="330">
        <v>5</v>
      </c>
      <c r="AT263" s="335" t="s">
        <v>3304</v>
      </c>
      <c r="AU263" s="326" t="s">
        <v>1</v>
      </c>
      <c r="AV263" s="329">
        <v>370</v>
      </c>
      <c r="AW263" s="354" t="s">
        <v>1</v>
      </c>
      <c r="AX263" s="355">
        <v>3</v>
      </c>
      <c r="AY263" s="326" t="s">
        <v>1</v>
      </c>
      <c r="AZ263" s="331">
        <v>60</v>
      </c>
      <c r="BA263" s="330" t="s">
        <v>1</v>
      </c>
      <c r="BB263" s="335">
        <v>1</v>
      </c>
      <c r="BC263" s="326" t="s">
        <v>1</v>
      </c>
      <c r="BD263" s="718">
        <v>3920</v>
      </c>
      <c r="BE263" s="326" t="s">
        <v>1</v>
      </c>
      <c r="BF263" s="347">
        <v>225</v>
      </c>
      <c r="BG263" s="326" t="s">
        <v>14</v>
      </c>
      <c r="BH263" s="329">
        <v>2990</v>
      </c>
      <c r="BI263" s="330" t="s">
        <v>3307</v>
      </c>
      <c r="BJ263" s="330">
        <v>30</v>
      </c>
      <c r="BK263" s="330" t="s">
        <v>3304</v>
      </c>
      <c r="BL263" s="335" t="s">
        <v>3308</v>
      </c>
      <c r="BN263" s="384" t="s">
        <v>3337</v>
      </c>
    </row>
    <row r="264" spans="1:66" ht="27">
      <c r="A264" s="704"/>
      <c r="B264" s="348"/>
      <c r="C264" s="349"/>
      <c r="D264" s="350" t="s">
        <v>3280</v>
      </c>
      <c r="F264" s="385">
        <v>35010</v>
      </c>
      <c r="G264" s="386"/>
      <c r="H264" s="327" t="s">
        <v>1</v>
      </c>
      <c r="I264" s="387">
        <v>330</v>
      </c>
      <c r="J264" s="388"/>
      <c r="K264" s="389" t="s">
        <v>3331</v>
      </c>
      <c r="M264" s="711"/>
      <c r="N264" s="349"/>
      <c r="O264" s="349"/>
      <c r="P264" s="350"/>
      <c r="Q264" s="326" t="s">
        <v>1</v>
      </c>
      <c r="R264" s="387">
        <v>6740</v>
      </c>
      <c r="S264" s="351">
        <v>60</v>
      </c>
      <c r="T264" s="351" t="s">
        <v>3279</v>
      </c>
      <c r="U264" s="326" t="s">
        <v>1</v>
      </c>
      <c r="V264" s="390">
        <v>47190</v>
      </c>
      <c r="W264" s="352" t="s">
        <v>1</v>
      </c>
      <c r="X264" s="352">
        <v>470</v>
      </c>
      <c r="Y264" s="353" t="s">
        <v>3304</v>
      </c>
      <c r="Z264" s="326" t="s">
        <v>1</v>
      </c>
      <c r="AA264" s="391">
        <v>40450</v>
      </c>
      <c r="AB264" s="352" t="s">
        <v>1</v>
      </c>
      <c r="AC264" s="352">
        <v>400</v>
      </c>
      <c r="AD264" s="353" t="s">
        <v>3304</v>
      </c>
      <c r="AF264" s="713"/>
      <c r="AG264" s="330"/>
      <c r="AH264" s="330"/>
      <c r="AI264" s="335"/>
      <c r="AK264" s="329"/>
      <c r="AL264" s="330"/>
      <c r="AM264" s="330"/>
      <c r="AN264" s="330"/>
      <c r="AO264" s="335"/>
      <c r="AQ264" s="711"/>
      <c r="AR264" s="330"/>
      <c r="AS264" s="330"/>
      <c r="AT264" s="335"/>
      <c r="AV264" s="329" t="s">
        <v>3118</v>
      </c>
      <c r="AW264" s="354"/>
      <c r="AX264" s="355" t="s">
        <v>3119</v>
      </c>
      <c r="AZ264" s="331" t="s">
        <v>3118</v>
      </c>
      <c r="BA264" s="330"/>
      <c r="BB264" s="335" t="s">
        <v>3119</v>
      </c>
      <c r="BD264" s="719"/>
      <c r="BF264" s="337" t="s">
        <v>3309</v>
      </c>
      <c r="BH264" s="329"/>
      <c r="BI264" s="330"/>
      <c r="BJ264" s="330"/>
      <c r="BK264" s="330"/>
      <c r="BL264" s="335"/>
      <c r="BN264" s="392">
        <v>0.95</v>
      </c>
    </row>
    <row r="265" spans="1:66" ht="54">
      <c r="A265" s="704"/>
      <c r="B265" s="356" t="s">
        <v>3290</v>
      </c>
      <c r="C265" s="330" t="s">
        <v>3277</v>
      </c>
      <c r="D265" s="335" t="s">
        <v>3278</v>
      </c>
      <c r="F265" s="377">
        <v>27250</v>
      </c>
      <c r="G265" s="378">
        <v>33990</v>
      </c>
      <c r="H265" s="327" t="s">
        <v>1</v>
      </c>
      <c r="I265" s="379">
        <v>250</v>
      </c>
      <c r="J265" s="380">
        <v>320</v>
      </c>
      <c r="K265" s="381" t="s">
        <v>3331</v>
      </c>
      <c r="L265" s="326" t="s">
        <v>1</v>
      </c>
      <c r="M265" s="710">
        <v>630</v>
      </c>
      <c r="N265" s="330" t="s">
        <v>1</v>
      </c>
      <c r="O265" s="330">
        <v>6</v>
      </c>
      <c r="P265" s="335" t="s">
        <v>3279</v>
      </c>
      <c r="Q265" s="326" t="s">
        <v>1</v>
      </c>
      <c r="R265" s="382">
        <v>6740</v>
      </c>
      <c r="S265" s="344">
        <v>60</v>
      </c>
      <c r="T265" s="351" t="s">
        <v>3279</v>
      </c>
      <c r="V265" s="383"/>
      <c r="AA265" s="383" t="s">
        <v>0</v>
      </c>
      <c r="AE265" s="326" t="s">
        <v>1</v>
      </c>
      <c r="AF265" s="712">
        <v>570</v>
      </c>
      <c r="AG265" s="333" t="s">
        <v>1</v>
      </c>
      <c r="AH265" s="333">
        <v>5</v>
      </c>
      <c r="AI265" s="343" t="s">
        <v>3304</v>
      </c>
      <c r="AJ265" s="326" t="s">
        <v>1</v>
      </c>
      <c r="AK265" s="332">
        <v>2690</v>
      </c>
      <c r="AL265" s="333" t="s">
        <v>3305</v>
      </c>
      <c r="AM265" s="333" t="s">
        <v>1</v>
      </c>
      <c r="AN265" s="333">
        <v>20</v>
      </c>
      <c r="AO265" s="343" t="s">
        <v>3306</v>
      </c>
      <c r="AP265" s="326" t="s">
        <v>1</v>
      </c>
      <c r="AQ265" s="710">
        <v>520</v>
      </c>
      <c r="AR265" s="333" t="s">
        <v>1</v>
      </c>
      <c r="AS265" s="333">
        <v>5</v>
      </c>
      <c r="AT265" s="343" t="s">
        <v>3304</v>
      </c>
      <c r="AU265" s="326" t="s">
        <v>1</v>
      </c>
      <c r="AV265" s="332">
        <v>350</v>
      </c>
      <c r="AW265" s="345" t="s">
        <v>1</v>
      </c>
      <c r="AX265" s="346">
        <v>3</v>
      </c>
      <c r="AY265" s="326" t="s">
        <v>1</v>
      </c>
      <c r="AZ265" s="334">
        <v>60</v>
      </c>
      <c r="BA265" s="333" t="s">
        <v>1</v>
      </c>
      <c r="BB265" s="343">
        <v>1</v>
      </c>
      <c r="BC265" s="326" t="s">
        <v>1</v>
      </c>
      <c r="BD265" s="718">
        <v>3660</v>
      </c>
      <c r="BE265" s="326" t="s">
        <v>1</v>
      </c>
      <c r="BF265" s="347">
        <v>225</v>
      </c>
      <c r="BG265" s="326" t="s">
        <v>14</v>
      </c>
      <c r="BH265" s="332">
        <v>2690</v>
      </c>
      <c r="BI265" s="333" t="s">
        <v>3307</v>
      </c>
      <c r="BJ265" s="333">
        <v>20</v>
      </c>
      <c r="BK265" s="333" t="s">
        <v>3304</v>
      </c>
      <c r="BL265" s="343" t="s">
        <v>3308</v>
      </c>
      <c r="BN265" s="384" t="s">
        <v>3337</v>
      </c>
    </row>
    <row r="266" spans="1:66" ht="27">
      <c r="A266" s="704"/>
      <c r="B266" s="356"/>
      <c r="C266" s="330"/>
      <c r="D266" s="335" t="s">
        <v>3280</v>
      </c>
      <c r="F266" s="385">
        <v>33990</v>
      </c>
      <c r="G266" s="386"/>
      <c r="H266" s="327" t="s">
        <v>1</v>
      </c>
      <c r="I266" s="387">
        <v>320</v>
      </c>
      <c r="J266" s="388"/>
      <c r="K266" s="389" t="s">
        <v>3331</v>
      </c>
      <c r="M266" s="711"/>
      <c r="N266" s="330"/>
      <c r="O266" s="330"/>
      <c r="P266" s="335"/>
      <c r="Q266" s="326" t="s">
        <v>1</v>
      </c>
      <c r="R266" s="387">
        <v>6740</v>
      </c>
      <c r="S266" s="351">
        <v>60</v>
      </c>
      <c r="T266" s="351" t="s">
        <v>3279</v>
      </c>
      <c r="U266" s="326" t="s">
        <v>1</v>
      </c>
      <c r="V266" s="390">
        <v>47190</v>
      </c>
      <c r="W266" s="352" t="s">
        <v>1</v>
      </c>
      <c r="X266" s="352">
        <v>470</v>
      </c>
      <c r="Y266" s="353" t="s">
        <v>3304</v>
      </c>
      <c r="Z266" s="326" t="s">
        <v>1</v>
      </c>
      <c r="AA266" s="391">
        <v>40450</v>
      </c>
      <c r="AB266" s="352" t="s">
        <v>1</v>
      </c>
      <c r="AC266" s="352">
        <v>400</v>
      </c>
      <c r="AD266" s="353" t="s">
        <v>3304</v>
      </c>
      <c r="AF266" s="713"/>
      <c r="AG266" s="349"/>
      <c r="AH266" s="349"/>
      <c r="AI266" s="350"/>
      <c r="AK266" s="329"/>
      <c r="AL266" s="330"/>
      <c r="AM266" s="330"/>
      <c r="AN266" s="330"/>
      <c r="AO266" s="335"/>
      <c r="AQ266" s="711"/>
      <c r="AR266" s="349"/>
      <c r="AS266" s="349"/>
      <c r="AT266" s="350"/>
      <c r="AV266" s="357" t="s">
        <v>3118</v>
      </c>
      <c r="AW266" s="358"/>
      <c r="AX266" s="359" t="s">
        <v>3119</v>
      </c>
      <c r="AZ266" s="360" t="s">
        <v>3118</v>
      </c>
      <c r="BA266" s="349"/>
      <c r="BB266" s="350" t="s">
        <v>3119</v>
      </c>
      <c r="BD266" s="719"/>
      <c r="BF266" s="337" t="s">
        <v>3309</v>
      </c>
      <c r="BH266" s="357"/>
      <c r="BI266" s="349"/>
      <c r="BJ266" s="349"/>
      <c r="BK266" s="349"/>
      <c r="BL266" s="350"/>
      <c r="BN266" s="392">
        <v>0.98</v>
      </c>
    </row>
    <row r="267" spans="1:66" ht="54">
      <c r="A267" s="704"/>
      <c r="B267" s="342" t="s">
        <v>3291</v>
      </c>
      <c r="C267" s="333" t="s">
        <v>3277</v>
      </c>
      <c r="D267" s="343" t="s">
        <v>3278</v>
      </c>
      <c r="F267" s="377">
        <v>25700</v>
      </c>
      <c r="G267" s="378">
        <v>32440</v>
      </c>
      <c r="H267" s="327" t="s">
        <v>1</v>
      </c>
      <c r="I267" s="379">
        <v>230</v>
      </c>
      <c r="J267" s="380">
        <v>300</v>
      </c>
      <c r="K267" s="381" t="s">
        <v>3331</v>
      </c>
      <c r="L267" s="326" t="s">
        <v>1</v>
      </c>
      <c r="M267" s="710">
        <v>520</v>
      </c>
      <c r="N267" s="333" t="s">
        <v>1</v>
      </c>
      <c r="O267" s="333">
        <v>5</v>
      </c>
      <c r="P267" s="343" t="s">
        <v>3279</v>
      </c>
      <c r="Q267" s="326" t="s">
        <v>1</v>
      </c>
      <c r="R267" s="382">
        <v>6740</v>
      </c>
      <c r="S267" s="344">
        <v>60</v>
      </c>
      <c r="T267" s="351" t="s">
        <v>3279</v>
      </c>
      <c r="V267" s="383"/>
      <c r="AA267" s="383" t="s">
        <v>0</v>
      </c>
      <c r="AE267" s="326" t="s">
        <v>1</v>
      </c>
      <c r="AF267" s="712">
        <v>480</v>
      </c>
      <c r="AG267" s="330" t="s">
        <v>1</v>
      </c>
      <c r="AH267" s="330">
        <v>4</v>
      </c>
      <c r="AI267" s="335" t="s">
        <v>3304</v>
      </c>
      <c r="AJ267" s="326" t="s">
        <v>1</v>
      </c>
      <c r="AK267" s="332">
        <v>2240</v>
      </c>
      <c r="AL267" s="333" t="s">
        <v>3305</v>
      </c>
      <c r="AM267" s="333" t="s">
        <v>1</v>
      </c>
      <c r="AN267" s="333">
        <v>20</v>
      </c>
      <c r="AO267" s="343" t="s">
        <v>3306</v>
      </c>
      <c r="AP267" s="326" t="s">
        <v>1</v>
      </c>
      <c r="AQ267" s="710">
        <v>500</v>
      </c>
      <c r="AR267" s="330" t="s">
        <v>1</v>
      </c>
      <c r="AS267" s="330">
        <v>5</v>
      </c>
      <c r="AT267" s="335" t="s">
        <v>3304</v>
      </c>
      <c r="AU267" s="326" t="s">
        <v>1</v>
      </c>
      <c r="AV267" s="329">
        <v>300</v>
      </c>
      <c r="AW267" s="354" t="s">
        <v>1</v>
      </c>
      <c r="AX267" s="355">
        <v>3</v>
      </c>
      <c r="AY267" s="326" t="s">
        <v>1</v>
      </c>
      <c r="AZ267" s="331">
        <v>50</v>
      </c>
      <c r="BA267" s="330" t="s">
        <v>1</v>
      </c>
      <c r="BB267" s="335">
        <v>1</v>
      </c>
      <c r="BC267" s="326" t="s">
        <v>1</v>
      </c>
      <c r="BD267" s="718">
        <v>3160</v>
      </c>
      <c r="BE267" s="326" t="s">
        <v>1</v>
      </c>
      <c r="BF267" s="347">
        <v>225</v>
      </c>
      <c r="BG267" s="326" t="s">
        <v>14</v>
      </c>
      <c r="BH267" s="329">
        <v>2240</v>
      </c>
      <c r="BI267" s="330" t="s">
        <v>3307</v>
      </c>
      <c r="BJ267" s="330">
        <v>20</v>
      </c>
      <c r="BK267" s="330" t="s">
        <v>3304</v>
      </c>
      <c r="BL267" s="335" t="s">
        <v>3308</v>
      </c>
      <c r="BN267" s="384" t="s">
        <v>3337</v>
      </c>
    </row>
    <row r="268" spans="1:66" ht="27">
      <c r="A268" s="704"/>
      <c r="B268" s="348"/>
      <c r="C268" s="349"/>
      <c r="D268" s="350" t="s">
        <v>3280</v>
      </c>
      <c r="F268" s="385">
        <v>32440</v>
      </c>
      <c r="G268" s="386"/>
      <c r="H268" s="327" t="s">
        <v>1</v>
      </c>
      <c r="I268" s="387">
        <v>300</v>
      </c>
      <c r="J268" s="388"/>
      <c r="K268" s="389" t="s">
        <v>3331</v>
      </c>
      <c r="M268" s="711"/>
      <c r="N268" s="349"/>
      <c r="O268" s="349"/>
      <c r="P268" s="350"/>
      <c r="Q268" s="326" t="s">
        <v>1</v>
      </c>
      <c r="R268" s="387">
        <v>6740</v>
      </c>
      <c r="S268" s="351">
        <v>60</v>
      </c>
      <c r="T268" s="351" t="s">
        <v>3279</v>
      </c>
      <c r="U268" s="326" t="s">
        <v>1</v>
      </c>
      <c r="V268" s="390">
        <v>47190</v>
      </c>
      <c r="W268" s="352" t="s">
        <v>1</v>
      </c>
      <c r="X268" s="352">
        <v>470</v>
      </c>
      <c r="Y268" s="353" t="s">
        <v>3304</v>
      </c>
      <c r="Z268" s="326" t="s">
        <v>1</v>
      </c>
      <c r="AA268" s="391">
        <v>40450</v>
      </c>
      <c r="AB268" s="352" t="s">
        <v>1</v>
      </c>
      <c r="AC268" s="352">
        <v>400</v>
      </c>
      <c r="AD268" s="353" t="s">
        <v>3304</v>
      </c>
      <c r="AF268" s="713"/>
      <c r="AG268" s="330"/>
      <c r="AH268" s="330"/>
      <c r="AI268" s="335"/>
      <c r="AK268" s="357"/>
      <c r="AL268" s="349"/>
      <c r="AM268" s="349"/>
      <c r="AN268" s="349"/>
      <c r="AO268" s="350"/>
      <c r="AQ268" s="711"/>
      <c r="AR268" s="330"/>
      <c r="AS268" s="330"/>
      <c r="AT268" s="335"/>
      <c r="AV268" s="329" t="s">
        <v>3118</v>
      </c>
      <c r="AW268" s="354"/>
      <c r="AX268" s="355" t="s">
        <v>3119</v>
      </c>
      <c r="AZ268" s="331" t="s">
        <v>3118</v>
      </c>
      <c r="BA268" s="330"/>
      <c r="BB268" s="335" t="s">
        <v>3119</v>
      </c>
      <c r="BD268" s="719"/>
      <c r="BF268" s="337" t="s">
        <v>3309</v>
      </c>
      <c r="BH268" s="329"/>
      <c r="BI268" s="330"/>
      <c r="BJ268" s="330"/>
      <c r="BK268" s="330"/>
      <c r="BL268" s="335"/>
      <c r="BN268" s="392">
        <v>0.91</v>
      </c>
    </row>
    <row r="269" spans="1:66" ht="54">
      <c r="A269" s="704"/>
      <c r="B269" s="356" t="s">
        <v>3292</v>
      </c>
      <c r="C269" s="330" t="s">
        <v>3277</v>
      </c>
      <c r="D269" s="335" t="s">
        <v>3278</v>
      </c>
      <c r="F269" s="377">
        <v>24580</v>
      </c>
      <c r="G269" s="378">
        <v>31320</v>
      </c>
      <c r="H269" s="327" t="s">
        <v>1</v>
      </c>
      <c r="I269" s="379">
        <v>220</v>
      </c>
      <c r="J269" s="380">
        <v>290</v>
      </c>
      <c r="K269" s="381" t="s">
        <v>3331</v>
      </c>
      <c r="L269" s="326" t="s">
        <v>1</v>
      </c>
      <c r="M269" s="710">
        <v>450</v>
      </c>
      <c r="N269" s="330" t="s">
        <v>1</v>
      </c>
      <c r="O269" s="330">
        <v>4</v>
      </c>
      <c r="P269" s="335" t="s">
        <v>3279</v>
      </c>
      <c r="Q269" s="326" t="s">
        <v>1</v>
      </c>
      <c r="R269" s="382">
        <v>6740</v>
      </c>
      <c r="S269" s="344">
        <v>60</v>
      </c>
      <c r="T269" s="351" t="s">
        <v>3279</v>
      </c>
      <c r="V269" s="383"/>
      <c r="AA269" s="383" t="s">
        <v>0</v>
      </c>
      <c r="AE269" s="326" t="s">
        <v>1</v>
      </c>
      <c r="AF269" s="712">
        <v>410</v>
      </c>
      <c r="AG269" s="333" t="s">
        <v>1</v>
      </c>
      <c r="AH269" s="333">
        <v>4</v>
      </c>
      <c r="AI269" s="343" t="s">
        <v>3304</v>
      </c>
      <c r="AJ269" s="326" t="s">
        <v>1</v>
      </c>
      <c r="AK269" s="329">
        <v>1920</v>
      </c>
      <c r="AL269" s="330" t="s">
        <v>3305</v>
      </c>
      <c r="AM269" s="330" t="s">
        <v>1</v>
      </c>
      <c r="AN269" s="330">
        <v>10</v>
      </c>
      <c r="AO269" s="335" t="s">
        <v>3306</v>
      </c>
      <c r="AP269" s="326" t="s">
        <v>1</v>
      </c>
      <c r="AQ269" s="710">
        <v>500</v>
      </c>
      <c r="AR269" s="333" t="s">
        <v>1</v>
      </c>
      <c r="AS269" s="333">
        <v>5</v>
      </c>
      <c r="AT269" s="343" t="s">
        <v>3304</v>
      </c>
      <c r="AU269" s="326" t="s">
        <v>1</v>
      </c>
      <c r="AV269" s="332">
        <v>270</v>
      </c>
      <c r="AW269" s="345" t="s">
        <v>1</v>
      </c>
      <c r="AX269" s="346">
        <v>2</v>
      </c>
      <c r="AY269" s="326" t="s">
        <v>1</v>
      </c>
      <c r="AZ269" s="334">
        <v>40</v>
      </c>
      <c r="BA269" s="333" t="s">
        <v>1</v>
      </c>
      <c r="BB269" s="343">
        <v>1</v>
      </c>
      <c r="BC269" s="326" t="s">
        <v>1</v>
      </c>
      <c r="BD269" s="718">
        <v>2810</v>
      </c>
      <c r="BE269" s="326" t="s">
        <v>1</v>
      </c>
      <c r="BF269" s="347">
        <v>225</v>
      </c>
      <c r="BG269" s="326" t="s">
        <v>14</v>
      </c>
      <c r="BH269" s="332">
        <v>1920</v>
      </c>
      <c r="BI269" s="333" t="s">
        <v>3307</v>
      </c>
      <c r="BJ269" s="333">
        <v>10</v>
      </c>
      <c r="BK269" s="333" t="s">
        <v>3304</v>
      </c>
      <c r="BL269" s="343" t="s">
        <v>3308</v>
      </c>
      <c r="BN269" s="384" t="s">
        <v>3337</v>
      </c>
    </row>
    <row r="270" spans="1:66" ht="27">
      <c r="A270" s="704"/>
      <c r="B270" s="356"/>
      <c r="C270" s="330"/>
      <c r="D270" s="335" t="s">
        <v>3280</v>
      </c>
      <c r="F270" s="385">
        <v>31320</v>
      </c>
      <c r="G270" s="386"/>
      <c r="H270" s="327" t="s">
        <v>1</v>
      </c>
      <c r="I270" s="387">
        <v>290</v>
      </c>
      <c r="J270" s="388"/>
      <c r="K270" s="389" t="s">
        <v>3331</v>
      </c>
      <c r="M270" s="711"/>
      <c r="N270" s="330"/>
      <c r="O270" s="330"/>
      <c r="P270" s="335"/>
      <c r="Q270" s="326" t="s">
        <v>1</v>
      </c>
      <c r="R270" s="387">
        <v>6740</v>
      </c>
      <c r="S270" s="351">
        <v>60</v>
      </c>
      <c r="T270" s="351" t="s">
        <v>3279</v>
      </c>
      <c r="U270" s="326" t="s">
        <v>1</v>
      </c>
      <c r="V270" s="390">
        <v>47190</v>
      </c>
      <c r="W270" s="352" t="s">
        <v>1</v>
      </c>
      <c r="X270" s="352">
        <v>470</v>
      </c>
      <c r="Y270" s="353" t="s">
        <v>3304</v>
      </c>
      <c r="Z270" s="326" t="s">
        <v>1</v>
      </c>
      <c r="AA270" s="391">
        <v>40450</v>
      </c>
      <c r="AB270" s="352" t="s">
        <v>1</v>
      </c>
      <c r="AC270" s="352">
        <v>400</v>
      </c>
      <c r="AD270" s="353" t="s">
        <v>3304</v>
      </c>
      <c r="AF270" s="713"/>
      <c r="AG270" s="349"/>
      <c r="AH270" s="349"/>
      <c r="AI270" s="350"/>
      <c r="AK270" s="357"/>
      <c r="AL270" s="349"/>
      <c r="AM270" s="349"/>
      <c r="AN270" s="349"/>
      <c r="AO270" s="350"/>
      <c r="AQ270" s="711"/>
      <c r="AR270" s="349"/>
      <c r="AS270" s="349"/>
      <c r="AT270" s="350"/>
      <c r="AV270" s="357" t="s">
        <v>3118</v>
      </c>
      <c r="AW270" s="358"/>
      <c r="AX270" s="359" t="s">
        <v>3119</v>
      </c>
      <c r="AZ270" s="360" t="s">
        <v>3118</v>
      </c>
      <c r="BA270" s="349"/>
      <c r="BB270" s="350" t="s">
        <v>3119</v>
      </c>
      <c r="BD270" s="719"/>
      <c r="BF270" s="337" t="s">
        <v>3309</v>
      </c>
      <c r="BH270" s="357"/>
      <c r="BI270" s="349"/>
      <c r="BJ270" s="349"/>
      <c r="BK270" s="349"/>
      <c r="BL270" s="350"/>
      <c r="BN270" s="392">
        <v>0.95</v>
      </c>
    </row>
    <row r="271" spans="1:66" ht="54">
      <c r="A271" s="704"/>
      <c r="B271" s="342" t="s">
        <v>3293</v>
      </c>
      <c r="C271" s="333" t="s">
        <v>3277</v>
      </c>
      <c r="D271" s="343" t="s">
        <v>3278</v>
      </c>
      <c r="F271" s="377">
        <v>23750</v>
      </c>
      <c r="G271" s="378">
        <v>30490</v>
      </c>
      <c r="H271" s="327" t="s">
        <v>1</v>
      </c>
      <c r="I271" s="379">
        <v>210</v>
      </c>
      <c r="J271" s="380">
        <v>280</v>
      </c>
      <c r="K271" s="381" t="s">
        <v>3331</v>
      </c>
      <c r="L271" s="326" t="s">
        <v>1</v>
      </c>
      <c r="M271" s="710">
        <v>390</v>
      </c>
      <c r="N271" s="333" t="s">
        <v>1</v>
      </c>
      <c r="O271" s="333">
        <v>3</v>
      </c>
      <c r="P271" s="343" t="s">
        <v>3279</v>
      </c>
      <c r="Q271" s="326" t="s">
        <v>1</v>
      </c>
      <c r="R271" s="382">
        <v>6740</v>
      </c>
      <c r="S271" s="344">
        <v>60</v>
      </c>
      <c r="T271" s="351" t="s">
        <v>3279</v>
      </c>
      <c r="V271" s="383"/>
      <c r="AA271" s="383" t="s">
        <v>0</v>
      </c>
      <c r="AE271" s="326" t="s">
        <v>1</v>
      </c>
      <c r="AF271" s="712">
        <v>360</v>
      </c>
      <c r="AG271" s="330" t="s">
        <v>1</v>
      </c>
      <c r="AH271" s="330">
        <v>3</v>
      </c>
      <c r="AI271" s="335" t="s">
        <v>3304</v>
      </c>
      <c r="AJ271" s="326" t="s">
        <v>1</v>
      </c>
      <c r="AK271" s="329">
        <v>1680</v>
      </c>
      <c r="AL271" s="330" t="s">
        <v>3305</v>
      </c>
      <c r="AM271" s="330" t="s">
        <v>1</v>
      </c>
      <c r="AN271" s="330">
        <v>10</v>
      </c>
      <c r="AO271" s="335" t="s">
        <v>3306</v>
      </c>
      <c r="AP271" s="326" t="s">
        <v>1</v>
      </c>
      <c r="AQ271" s="710">
        <v>500</v>
      </c>
      <c r="AR271" s="330" t="s">
        <v>1</v>
      </c>
      <c r="AS271" s="330">
        <v>5</v>
      </c>
      <c r="AT271" s="335" t="s">
        <v>3304</v>
      </c>
      <c r="AU271" s="326" t="s">
        <v>1</v>
      </c>
      <c r="AV271" s="329">
        <v>250</v>
      </c>
      <c r="AW271" s="354" t="s">
        <v>1</v>
      </c>
      <c r="AX271" s="355">
        <v>2</v>
      </c>
      <c r="AY271" s="326" t="s">
        <v>1</v>
      </c>
      <c r="AZ271" s="331">
        <v>40</v>
      </c>
      <c r="BA271" s="330" t="s">
        <v>1</v>
      </c>
      <c r="BB271" s="335">
        <v>1</v>
      </c>
      <c r="BC271" s="326" t="s">
        <v>1</v>
      </c>
      <c r="BD271" s="718">
        <v>2540</v>
      </c>
      <c r="BE271" s="326" t="s">
        <v>1</v>
      </c>
      <c r="BF271" s="347">
        <v>225</v>
      </c>
      <c r="BG271" s="326" t="s">
        <v>14</v>
      </c>
      <c r="BH271" s="329">
        <v>1680</v>
      </c>
      <c r="BI271" s="330" t="s">
        <v>3307</v>
      </c>
      <c r="BJ271" s="330">
        <v>10</v>
      </c>
      <c r="BK271" s="330" t="s">
        <v>3304</v>
      </c>
      <c r="BL271" s="335" t="s">
        <v>3308</v>
      </c>
      <c r="BN271" s="384" t="s">
        <v>3337</v>
      </c>
    </row>
    <row r="272" spans="1:66" ht="27">
      <c r="A272" s="704"/>
      <c r="B272" s="348"/>
      <c r="C272" s="349"/>
      <c r="D272" s="350" t="s">
        <v>3280</v>
      </c>
      <c r="F272" s="385">
        <v>30490</v>
      </c>
      <c r="G272" s="386"/>
      <c r="H272" s="327" t="s">
        <v>1</v>
      </c>
      <c r="I272" s="387">
        <v>280</v>
      </c>
      <c r="J272" s="388"/>
      <c r="K272" s="389" t="s">
        <v>3331</v>
      </c>
      <c r="M272" s="711"/>
      <c r="N272" s="349"/>
      <c r="O272" s="349"/>
      <c r="P272" s="350"/>
      <c r="Q272" s="326" t="s">
        <v>1</v>
      </c>
      <c r="R272" s="387">
        <v>6740</v>
      </c>
      <c r="S272" s="351">
        <v>60</v>
      </c>
      <c r="T272" s="351" t="s">
        <v>3279</v>
      </c>
      <c r="U272" s="326" t="s">
        <v>1</v>
      </c>
      <c r="V272" s="390">
        <v>47190</v>
      </c>
      <c r="W272" s="352" t="s">
        <v>1</v>
      </c>
      <c r="X272" s="352">
        <v>470</v>
      </c>
      <c r="Y272" s="353" t="s">
        <v>3304</v>
      </c>
      <c r="Z272" s="326" t="s">
        <v>1</v>
      </c>
      <c r="AA272" s="391">
        <v>40450</v>
      </c>
      <c r="AB272" s="352" t="s">
        <v>1</v>
      </c>
      <c r="AC272" s="352">
        <v>400</v>
      </c>
      <c r="AD272" s="353" t="s">
        <v>3304</v>
      </c>
      <c r="AF272" s="713"/>
      <c r="AG272" s="330"/>
      <c r="AH272" s="330"/>
      <c r="AI272" s="335"/>
      <c r="AK272" s="329"/>
      <c r="AL272" s="330"/>
      <c r="AM272" s="330"/>
      <c r="AN272" s="330"/>
      <c r="AO272" s="335"/>
      <c r="AQ272" s="711"/>
      <c r="AR272" s="330"/>
      <c r="AS272" s="330"/>
      <c r="AT272" s="335"/>
      <c r="AV272" s="329" t="s">
        <v>3118</v>
      </c>
      <c r="AW272" s="354"/>
      <c r="AX272" s="355" t="s">
        <v>3119</v>
      </c>
      <c r="AZ272" s="331" t="s">
        <v>3118</v>
      </c>
      <c r="BA272" s="330"/>
      <c r="BB272" s="335" t="s">
        <v>3119</v>
      </c>
      <c r="BD272" s="719"/>
      <c r="BF272" s="337" t="s">
        <v>3309</v>
      </c>
      <c r="BH272" s="329"/>
      <c r="BI272" s="330"/>
      <c r="BJ272" s="330"/>
      <c r="BK272" s="330"/>
      <c r="BL272" s="335"/>
      <c r="BN272" s="392">
        <v>0.99</v>
      </c>
    </row>
    <row r="273" spans="1:66" ht="54">
      <c r="A273" s="704"/>
      <c r="B273" s="356" t="s">
        <v>3294</v>
      </c>
      <c r="C273" s="330" t="s">
        <v>3277</v>
      </c>
      <c r="D273" s="335" t="s">
        <v>3278</v>
      </c>
      <c r="F273" s="377">
        <v>23110</v>
      </c>
      <c r="G273" s="378">
        <v>29850</v>
      </c>
      <c r="H273" s="327" t="s">
        <v>1</v>
      </c>
      <c r="I273" s="379">
        <v>210</v>
      </c>
      <c r="J273" s="380">
        <v>280</v>
      </c>
      <c r="K273" s="381" t="s">
        <v>3331</v>
      </c>
      <c r="L273" s="326" t="s">
        <v>1</v>
      </c>
      <c r="M273" s="710">
        <v>350</v>
      </c>
      <c r="N273" s="330" t="s">
        <v>1</v>
      </c>
      <c r="O273" s="330">
        <v>3</v>
      </c>
      <c r="P273" s="335" t="s">
        <v>3279</v>
      </c>
      <c r="Q273" s="326" t="s">
        <v>1</v>
      </c>
      <c r="R273" s="382">
        <v>6740</v>
      </c>
      <c r="S273" s="344">
        <v>60</v>
      </c>
      <c r="T273" s="351" t="s">
        <v>3279</v>
      </c>
      <c r="V273" s="383"/>
      <c r="AA273" s="383" t="s">
        <v>0</v>
      </c>
      <c r="AE273" s="326" t="s">
        <v>1</v>
      </c>
      <c r="AF273" s="712">
        <v>320</v>
      </c>
      <c r="AG273" s="333" t="s">
        <v>1</v>
      </c>
      <c r="AH273" s="333">
        <v>3</v>
      </c>
      <c r="AI273" s="343" t="s">
        <v>3304</v>
      </c>
      <c r="AJ273" s="326" t="s">
        <v>1</v>
      </c>
      <c r="AK273" s="332">
        <v>1490</v>
      </c>
      <c r="AL273" s="333" t="s">
        <v>3305</v>
      </c>
      <c r="AM273" s="333" t="s">
        <v>1</v>
      </c>
      <c r="AN273" s="333">
        <v>10</v>
      </c>
      <c r="AO273" s="343" t="s">
        <v>3306</v>
      </c>
      <c r="AP273" s="326" t="s">
        <v>1</v>
      </c>
      <c r="AQ273" s="710">
        <v>500</v>
      </c>
      <c r="AR273" s="333" t="s">
        <v>1</v>
      </c>
      <c r="AS273" s="333">
        <v>5</v>
      </c>
      <c r="AT273" s="343" t="s">
        <v>3304</v>
      </c>
      <c r="AU273" s="326" t="s">
        <v>1</v>
      </c>
      <c r="AV273" s="332">
        <v>220</v>
      </c>
      <c r="AW273" s="345" t="s">
        <v>1</v>
      </c>
      <c r="AX273" s="346">
        <v>2</v>
      </c>
      <c r="AY273" s="326" t="s">
        <v>1</v>
      </c>
      <c r="AZ273" s="334">
        <v>40</v>
      </c>
      <c r="BA273" s="333" t="s">
        <v>1</v>
      </c>
      <c r="BB273" s="343">
        <v>1</v>
      </c>
      <c r="BC273" s="326" t="s">
        <v>1</v>
      </c>
      <c r="BD273" s="718">
        <v>2440</v>
      </c>
      <c r="BE273" s="326" t="s">
        <v>1</v>
      </c>
      <c r="BF273" s="347">
        <v>225</v>
      </c>
      <c r="BG273" s="326" t="s">
        <v>14</v>
      </c>
      <c r="BH273" s="332">
        <v>1490</v>
      </c>
      <c r="BI273" s="333" t="s">
        <v>3307</v>
      </c>
      <c r="BJ273" s="333">
        <v>10</v>
      </c>
      <c r="BK273" s="333" t="s">
        <v>3304</v>
      </c>
      <c r="BL273" s="343" t="s">
        <v>3308</v>
      </c>
      <c r="BN273" s="384" t="s">
        <v>3337</v>
      </c>
    </row>
    <row r="274" spans="1:66" ht="27">
      <c r="A274" s="704"/>
      <c r="B274" s="356"/>
      <c r="C274" s="330"/>
      <c r="D274" s="335" t="s">
        <v>3280</v>
      </c>
      <c r="F274" s="385">
        <v>29850</v>
      </c>
      <c r="G274" s="386"/>
      <c r="H274" s="327" t="s">
        <v>1</v>
      </c>
      <c r="I274" s="387">
        <v>280</v>
      </c>
      <c r="J274" s="388"/>
      <c r="K274" s="389" t="s">
        <v>3331</v>
      </c>
      <c r="M274" s="711"/>
      <c r="N274" s="330"/>
      <c r="O274" s="330"/>
      <c r="P274" s="335"/>
      <c r="Q274" s="326" t="s">
        <v>1</v>
      </c>
      <c r="R274" s="387">
        <v>6740</v>
      </c>
      <c r="S274" s="351">
        <v>60</v>
      </c>
      <c r="T274" s="351" t="s">
        <v>3279</v>
      </c>
      <c r="U274" s="326" t="s">
        <v>1</v>
      </c>
      <c r="V274" s="390">
        <v>47190</v>
      </c>
      <c r="W274" s="352" t="s">
        <v>1</v>
      </c>
      <c r="X274" s="352">
        <v>470</v>
      </c>
      <c r="Y274" s="353" t="s">
        <v>3304</v>
      </c>
      <c r="Z274" s="326" t="s">
        <v>1</v>
      </c>
      <c r="AA274" s="391">
        <v>40450</v>
      </c>
      <c r="AB274" s="352" t="s">
        <v>1</v>
      </c>
      <c r="AC274" s="352">
        <v>400</v>
      </c>
      <c r="AD274" s="353" t="s">
        <v>3304</v>
      </c>
      <c r="AF274" s="713"/>
      <c r="AG274" s="349"/>
      <c r="AH274" s="349"/>
      <c r="AI274" s="350"/>
      <c r="AK274" s="357"/>
      <c r="AL274" s="349"/>
      <c r="AM274" s="349"/>
      <c r="AN274" s="349"/>
      <c r="AO274" s="350"/>
      <c r="AQ274" s="711"/>
      <c r="AR274" s="349"/>
      <c r="AS274" s="349"/>
      <c r="AT274" s="350"/>
      <c r="AV274" s="357" t="s">
        <v>3118</v>
      </c>
      <c r="AW274" s="358"/>
      <c r="AX274" s="359" t="s">
        <v>3119</v>
      </c>
      <c r="AZ274" s="360" t="s">
        <v>3118</v>
      </c>
      <c r="BA274" s="349"/>
      <c r="BB274" s="350" t="s">
        <v>3119</v>
      </c>
      <c r="BD274" s="719"/>
      <c r="BF274" s="337" t="s">
        <v>3309</v>
      </c>
      <c r="BH274" s="357"/>
      <c r="BI274" s="349"/>
      <c r="BJ274" s="349"/>
      <c r="BK274" s="349"/>
      <c r="BL274" s="350"/>
      <c r="BN274" s="392">
        <v>0.98</v>
      </c>
    </row>
    <row r="275" spans="1:66" ht="54">
      <c r="A275" s="704"/>
      <c r="B275" s="342" t="s">
        <v>3295</v>
      </c>
      <c r="C275" s="333" t="s">
        <v>3277</v>
      </c>
      <c r="D275" s="343" t="s">
        <v>3278</v>
      </c>
      <c r="F275" s="377">
        <v>22590</v>
      </c>
      <c r="G275" s="378">
        <v>29330</v>
      </c>
      <c r="H275" s="327" t="s">
        <v>1</v>
      </c>
      <c r="I275" s="379">
        <v>200</v>
      </c>
      <c r="J275" s="380">
        <v>270</v>
      </c>
      <c r="K275" s="381" t="s">
        <v>3331</v>
      </c>
      <c r="L275" s="326" t="s">
        <v>1</v>
      </c>
      <c r="M275" s="710">
        <v>310</v>
      </c>
      <c r="N275" s="333" t="s">
        <v>1</v>
      </c>
      <c r="O275" s="333">
        <v>3</v>
      </c>
      <c r="P275" s="343" t="s">
        <v>3279</v>
      </c>
      <c r="Q275" s="326" t="s">
        <v>1</v>
      </c>
      <c r="R275" s="382">
        <v>6740</v>
      </c>
      <c r="S275" s="344">
        <v>60</v>
      </c>
      <c r="T275" s="351" t="s">
        <v>3279</v>
      </c>
      <c r="V275" s="383"/>
      <c r="AA275" s="383" t="s">
        <v>0</v>
      </c>
      <c r="AE275" s="326" t="s">
        <v>1</v>
      </c>
      <c r="AF275" s="712">
        <v>280</v>
      </c>
      <c r="AG275" s="330" t="s">
        <v>1</v>
      </c>
      <c r="AH275" s="330">
        <v>2</v>
      </c>
      <c r="AI275" s="335" t="s">
        <v>3304</v>
      </c>
      <c r="AJ275" s="326" t="s">
        <v>1</v>
      </c>
      <c r="AK275" s="332">
        <v>1340</v>
      </c>
      <c r="AL275" s="333" t="s">
        <v>3305</v>
      </c>
      <c r="AM275" s="333" t="s">
        <v>1</v>
      </c>
      <c r="AN275" s="333">
        <v>10</v>
      </c>
      <c r="AO275" s="343" t="s">
        <v>3306</v>
      </c>
      <c r="AP275" s="326" t="s">
        <v>1</v>
      </c>
      <c r="AQ275" s="710">
        <v>500</v>
      </c>
      <c r="AR275" s="333" t="s">
        <v>1</v>
      </c>
      <c r="AS275" s="333">
        <v>5</v>
      </c>
      <c r="AT275" s="343" t="s">
        <v>3304</v>
      </c>
      <c r="AU275" s="326" t="s">
        <v>1</v>
      </c>
      <c r="AV275" s="329">
        <v>200</v>
      </c>
      <c r="AW275" s="354" t="s">
        <v>1</v>
      </c>
      <c r="AX275" s="355">
        <v>2</v>
      </c>
      <c r="AY275" s="326" t="s">
        <v>1</v>
      </c>
      <c r="AZ275" s="334">
        <v>30</v>
      </c>
      <c r="BA275" s="333" t="s">
        <v>1</v>
      </c>
      <c r="BB275" s="343">
        <v>1</v>
      </c>
      <c r="BC275" s="326" t="s">
        <v>1</v>
      </c>
      <c r="BD275" s="718">
        <v>2360</v>
      </c>
      <c r="BE275" s="326" t="s">
        <v>1</v>
      </c>
      <c r="BF275" s="347">
        <v>225</v>
      </c>
      <c r="BG275" s="326" t="s">
        <v>14</v>
      </c>
      <c r="BH275" s="332">
        <v>1340</v>
      </c>
      <c r="BI275" s="333" t="s">
        <v>3307</v>
      </c>
      <c r="BJ275" s="333">
        <v>10</v>
      </c>
      <c r="BK275" s="333" t="s">
        <v>3304</v>
      </c>
      <c r="BL275" s="343" t="s">
        <v>3308</v>
      </c>
      <c r="BN275" s="384" t="s">
        <v>3337</v>
      </c>
    </row>
    <row r="276" spans="1:66" ht="27">
      <c r="A276" s="704"/>
      <c r="B276" s="348"/>
      <c r="C276" s="349"/>
      <c r="D276" s="350" t="s">
        <v>3280</v>
      </c>
      <c r="F276" s="385">
        <v>29330</v>
      </c>
      <c r="G276" s="386"/>
      <c r="H276" s="327" t="s">
        <v>1</v>
      </c>
      <c r="I276" s="387">
        <v>270</v>
      </c>
      <c r="J276" s="388"/>
      <c r="K276" s="389" t="s">
        <v>3331</v>
      </c>
      <c r="M276" s="711"/>
      <c r="N276" s="349"/>
      <c r="O276" s="349"/>
      <c r="P276" s="350"/>
      <c r="Q276" s="326" t="s">
        <v>1</v>
      </c>
      <c r="R276" s="387">
        <v>6740</v>
      </c>
      <c r="S276" s="351">
        <v>60</v>
      </c>
      <c r="T276" s="351" t="s">
        <v>3279</v>
      </c>
      <c r="U276" s="326" t="s">
        <v>1</v>
      </c>
      <c r="V276" s="390">
        <v>47190</v>
      </c>
      <c r="W276" s="352" t="s">
        <v>1</v>
      </c>
      <c r="X276" s="352">
        <v>470</v>
      </c>
      <c r="Y276" s="353" t="s">
        <v>3304</v>
      </c>
      <c r="Z276" s="326" t="s">
        <v>1</v>
      </c>
      <c r="AA276" s="391">
        <v>40450</v>
      </c>
      <c r="AB276" s="352" t="s">
        <v>1</v>
      </c>
      <c r="AC276" s="352">
        <v>400</v>
      </c>
      <c r="AD276" s="353" t="s">
        <v>3304</v>
      </c>
      <c r="AF276" s="713"/>
      <c r="AG276" s="330"/>
      <c r="AH276" s="330"/>
      <c r="AI276" s="335"/>
      <c r="AK276" s="357"/>
      <c r="AL276" s="349"/>
      <c r="AM276" s="349"/>
      <c r="AN276" s="349"/>
      <c r="AO276" s="350"/>
      <c r="AQ276" s="711"/>
      <c r="AR276" s="349"/>
      <c r="AS276" s="349"/>
      <c r="AT276" s="350"/>
      <c r="AV276" s="329" t="s">
        <v>3118</v>
      </c>
      <c r="AW276" s="354"/>
      <c r="AX276" s="355" t="s">
        <v>3119</v>
      </c>
      <c r="AZ276" s="360" t="s">
        <v>3118</v>
      </c>
      <c r="BA276" s="349"/>
      <c r="BB276" s="350" t="s">
        <v>3119</v>
      </c>
      <c r="BD276" s="719"/>
      <c r="BF276" s="337" t="s">
        <v>3309</v>
      </c>
      <c r="BH276" s="357"/>
      <c r="BI276" s="349"/>
      <c r="BJ276" s="349"/>
      <c r="BK276" s="349"/>
      <c r="BL276" s="350"/>
      <c r="BN276" s="392">
        <v>0.98</v>
      </c>
    </row>
    <row r="277" spans="1:66" ht="27">
      <c r="A277" s="704"/>
      <c r="B277" s="356" t="s">
        <v>3296</v>
      </c>
      <c r="C277" s="330" t="s">
        <v>3277</v>
      </c>
      <c r="D277" s="335" t="s">
        <v>3278</v>
      </c>
      <c r="F277" s="377">
        <v>20950</v>
      </c>
      <c r="G277" s="378">
        <v>27690</v>
      </c>
      <c r="H277" s="327" t="s">
        <v>1</v>
      </c>
      <c r="I277" s="379">
        <v>190</v>
      </c>
      <c r="J277" s="380">
        <v>250</v>
      </c>
      <c r="K277" s="381" t="s">
        <v>3331</v>
      </c>
      <c r="L277" s="326" t="s">
        <v>1</v>
      </c>
      <c r="M277" s="710">
        <v>280</v>
      </c>
      <c r="N277" s="330" t="s">
        <v>1</v>
      </c>
      <c r="O277" s="330">
        <v>2</v>
      </c>
      <c r="P277" s="335" t="s">
        <v>3279</v>
      </c>
      <c r="Q277" s="326" t="s">
        <v>1</v>
      </c>
      <c r="R277" s="382">
        <v>6740</v>
      </c>
      <c r="S277" s="344">
        <v>60</v>
      </c>
      <c r="T277" s="351" t="s">
        <v>3279</v>
      </c>
      <c r="V277" s="383"/>
      <c r="AA277" s="383" t="s">
        <v>0</v>
      </c>
      <c r="AE277" s="326" t="s">
        <v>1</v>
      </c>
      <c r="AF277" s="712">
        <v>260</v>
      </c>
      <c r="AG277" s="333" t="s">
        <v>1</v>
      </c>
      <c r="AH277" s="333">
        <v>2</v>
      </c>
      <c r="AI277" s="343" t="s">
        <v>3304</v>
      </c>
      <c r="AJ277" s="326" t="s">
        <v>1</v>
      </c>
      <c r="AK277" s="329">
        <v>1220</v>
      </c>
      <c r="AL277" s="330" t="s">
        <v>3305</v>
      </c>
      <c r="AM277" s="330" t="s">
        <v>1</v>
      </c>
      <c r="AN277" s="330">
        <v>10</v>
      </c>
      <c r="AO277" s="335" t="s">
        <v>3306</v>
      </c>
      <c r="AP277" s="326" t="s">
        <v>1</v>
      </c>
      <c r="AQ277" s="710">
        <v>500</v>
      </c>
      <c r="AR277" s="330" t="s">
        <v>1</v>
      </c>
      <c r="AS277" s="330">
        <v>5</v>
      </c>
      <c r="AT277" s="335" t="s">
        <v>3304</v>
      </c>
      <c r="AU277" s="326" t="s">
        <v>1</v>
      </c>
      <c r="AV277" s="332">
        <v>180</v>
      </c>
      <c r="AW277" s="345" t="s">
        <v>1</v>
      </c>
      <c r="AX277" s="346">
        <v>1</v>
      </c>
      <c r="AY277" s="326" t="s">
        <v>1</v>
      </c>
      <c r="AZ277" s="331">
        <v>30</v>
      </c>
      <c r="BA277" s="330" t="s">
        <v>1</v>
      </c>
      <c r="BB277" s="335">
        <v>1</v>
      </c>
      <c r="BC277" s="326" t="s">
        <v>1</v>
      </c>
      <c r="BD277" s="718">
        <v>2150</v>
      </c>
      <c r="BE277" s="326" t="s">
        <v>1</v>
      </c>
      <c r="BF277" s="347">
        <v>225</v>
      </c>
      <c r="BG277" s="326" t="s">
        <v>14</v>
      </c>
      <c r="BH277" s="329">
        <v>1220</v>
      </c>
      <c r="BI277" s="330" t="s">
        <v>3307</v>
      </c>
      <c r="BJ277" s="330">
        <v>10</v>
      </c>
      <c r="BK277" s="330" t="s">
        <v>3304</v>
      </c>
      <c r="BL277" s="335" t="s">
        <v>3308</v>
      </c>
      <c r="BN277" s="384" t="s">
        <v>3337</v>
      </c>
    </row>
    <row r="278" spans="1:66" ht="27">
      <c r="A278" s="704"/>
      <c r="B278" s="348"/>
      <c r="C278" s="349"/>
      <c r="D278" s="350" t="s">
        <v>3280</v>
      </c>
      <c r="F278" s="385">
        <v>27690</v>
      </c>
      <c r="G278" s="386"/>
      <c r="H278" s="327" t="s">
        <v>1</v>
      </c>
      <c r="I278" s="387">
        <v>250</v>
      </c>
      <c r="J278" s="388"/>
      <c r="K278" s="389" t="s">
        <v>3331</v>
      </c>
      <c r="M278" s="711"/>
      <c r="N278" s="349"/>
      <c r="O278" s="349"/>
      <c r="P278" s="350"/>
      <c r="Q278" s="326" t="s">
        <v>1</v>
      </c>
      <c r="R278" s="387">
        <v>6740</v>
      </c>
      <c r="S278" s="351">
        <v>60</v>
      </c>
      <c r="T278" s="351" t="s">
        <v>3279</v>
      </c>
      <c r="U278" s="326" t="s">
        <v>1</v>
      </c>
      <c r="V278" s="390">
        <v>47190</v>
      </c>
      <c r="W278" s="352" t="s">
        <v>1</v>
      </c>
      <c r="X278" s="352">
        <v>470</v>
      </c>
      <c r="Y278" s="353" t="s">
        <v>3304</v>
      </c>
      <c r="Z278" s="326" t="s">
        <v>1</v>
      </c>
      <c r="AA278" s="391">
        <v>40450</v>
      </c>
      <c r="AB278" s="352" t="s">
        <v>1</v>
      </c>
      <c r="AC278" s="352">
        <v>400</v>
      </c>
      <c r="AD278" s="353" t="s">
        <v>3304</v>
      </c>
      <c r="AF278" s="713"/>
      <c r="AG278" s="349"/>
      <c r="AH278" s="349"/>
      <c r="AI278" s="350"/>
      <c r="AK278" s="357"/>
      <c r="AL278" s="349"/>
      <c r="AM278" s="349"/>
      <c r="AN278" s="349"/>
      <c r="AO278" s="350"/>
      <c r="AQ278" s="711"/>
      <c r="AR278" s="349"/>
      <c r="AS278" s="349"/>
      <c r="AT278" s="350"/>
      <c r="AV278" s="357" t="s">
        <v>3118</v>
      </c>
      <c r="AW278" s="358"/>
      <c r="AX278" s="359" t="s">
        <v>3119</v>
      </c>
      <c r="AZ278" s="360" t="s">
        <v>3118</v>
      </c>
      <c r="BA278" s="349"/>
      <c r="BB278" s="350" t="s">
        <v>3119</v>
      </c>
      <c r="BD278" s="719"/>
      <c r="BF278" s="337" t="s">
        <v>3309</v>
      </c>
      <c r="BH278" s="357"/>
      <c r="BI278" s="349"/>
      <c r="BJ278" s="349"/>
      <c r="BK278" s="349"/>
      <c r="BL278" s="350"/>
      <c r="BN278" s="393">
        <v>0.98</v>
      </c>
    </row>
  </sheetData>
  <sheetProtection algorithmName="SHA-512" hashValue="gs0pFfjflm8SB6AOIrhlT7KhpdBDuoIr8owE4kt5YCQFMJYHlAI+duk+Yd+tMqUH7oKw0y99/jaoSNKbmPUjdQ==" saltValue="/yIA+fHbDJGEIDk85VTEdA==" spinCount="100000" sheet="1" selectLockedCells="1" selectUnlockedCells="1"/>
  <mergeCells count="592">
    <mergeCell ref="BD275:BD276"/>
    <mergeCell ref="BD277:BD278"/>
    <mergeCell ref="BN1:BN2"/>
    <mergeCell ref="BD265:BD266"/>
    <mergeCell ref="BD267:BD268"/>
    <mergeCell ref="BD269:BD270"/>
    <mergeCell ref="BD271:BD272"/>
    <mergeCell ref="BD273:BD274"/>
    <mergeCell ref="BD255:BD256"/>
    <mergeCell ref="BD257:BD258"/>
    <mergeCell ref="BD259:BD260"/>
    <mergeCell ref="BD261:BD262"/>
    <mergeCell ref="BD263:BD264"/>
    <mergeCell ref="BD245:BD246"/>
    <mergeCell ref="BD247:BD248"/>
    <mergeCell ref="BD249:BD250"/>
    <mergeCell ref="BD251:BD252"/>
    <mergeCell ref="BD253:BD254"/>
    <mergeCell ref="BD235:BD236"/>
    <mergeCell ref="BD237:BD238"/>
    <mergeCell ref="BD239:BD240"/>
    <mergeCell ref="BD241:BD242"/>
    <mergeCell ref="BD243:BD244"/>
    <mergeCell ref="BD225:BD226"/>
    <mergeCell ref="BD227:BD228"/>
    <mergeCell ref="BD229:BD230"/>
    <mergeCell ref="BD231:BD232"/>
    <mergeCell ref="BD233:BD234"/>
    <mergeCell ref="BD215:BD216"/>
    <mergeCell ref="BD217:BD218"/>
    <mergeCell ref="BD219:BD220"/>
    <mergeCell ref="BD221:BD222"/>
    <mergeCell ref="BD223:BD224"/>
    <mergeCell ref="BD205:BD206"/>
    <mergeCell ref="BD207:BD208"/>
    <mergeCell ref="BD209:BD210"/>
    <mergeCell ref="BD211:BD212"/>
    <mergeCell ref="BD213:BD214"/>
    <mergeCell ref="BD195:BD196"/>
    <mergeCell ref="BD197:BD198"/>
    <mergeCell ref="BD199:BD200"/>
    <mergeCell ref="BD201:BD202"/>
    <mergeCell ref="BD203:BD204"/>
    <mergeCell ref="BD185:BD186"/>
    <mergeCell ref="BD187:BD188"/>
    <mergeCell ref="BD189:BD190"/>
    <mergeCell ref="BD191:BD192"/>
    <mergeCell ref="BD193:BD194"/>
    <mergeCell ref="BD175:BD176"/>
    <mergeCell ref="BD177:BD178"/>
    <mergeCell ref="BD179:BD180"/>
    <mergeCell ref="BD181:BD182"/>
    <mergeCell ref="BD183:BD184"/>
    <mergeCell ref="BD165:BD166"/>
    <mergeCell ref="BD167:BD168"/>
    <mergeCell ref="BD169:BD170"/>
    <mergeCell ref="BD171:BD172"/>
    <mergeCell ref="BD173:BD174"/>
    <mergeCell ref="BD155:BD156"/>
    <mergeCell ref="BD157:BD158"/>
    <mergeCell ref="BD159:BD160"/>
    <mergeCell ref="BD161:BD162"/>
    <mergeCell ref="BD163:BD164"/>
    <mergeCell ref="BD145:BD146"/>
    <mergeCell ref="BD147:BD148"/>
    <mergeCell ref="BD149:BD150"/>
    <mergeCell ref="BD151:BD152"/>
    <mergeCell ref="BD153:BD154"/>
    <mergeCell ref="BD135:BD136"/>
    <mergeCell ref="BD137:BD138"/>
    <mergeCell ref="BD139:BD140"/>
    <mergeCell ref="BD141:BD142"/>
    <mergeCell ref="BD143:BD144"/>
    <mergeCell ref="BD125:BD126"/>
    <mergeCell ref="BD127:BD128"/>
    <mergeCell ref="BD129:BD130"/>
    <mergeCell ref="BD131:BD132"/>
    <mergeCell ref="BD133:BD134"/>
    <mergeCell ref="BD115:BD116"/>
    <mergeCell ref="BD117:BD118"/>
    <mergeCell ref="BD119:BD120"/>
    <mergeCell ref="BD121:BD122"/>
    <mergeCell ref="BD123:BD124"/>
    <mergeCell ref="BD105:BD106"/>
    <mergeCell ref="BD107:BD108"/>
    <mergeCell ref="BD109:BD110"/>
    <mergeCell ref="BD111:BD112"/>
    <mergeCell ref="BD113:BD114"/>
    <mergeCell ref="BD95:BD96"/>
    <mergeCell ref="BD97:BD98"/>
    <mergeCell ref="BD99:BD100"/>
    <mergeCell ref="BD101:BD102"/>
    <mergeCell ref="BD103:BD104"/>
    <mergeCell ref="BD85:BD86"/>
    <mergeCell ref="BD87:BD88"/>
    <mergeCell ref="BD89:BD90"/>
    <mergeCell ref="BD91:BD92"/>
    <mergeCell ref="BD93:BD94"/>
    <mergeCell ref="BD75:BD76"/>
    <mergeCell ref="BD77:BD78"/>
    <mergeCell ref="BD79:BD80"/>
    <mergeCell ref="BD81:BD82"/>
    <mergeCell ref="BD83:BD84"/>
    <mergeCell ref="BD65:BD66"/>
    <mergeCell ref="BD67:BD68"/>
    <mergeCell ref="BD69:BD70"/>
    <mergeCell ref="BD71:BD72"/>
    <mergeCell ref="BD73:BD74"/>
    <mergeCell ref="BD55:BD56"/>
    <mergeCell ref="BD57:BD58"/>
    <mergeCell ref="BD59:BD60"/>
    <mergeCell ref="BD61:BD62"/>
    <mergeCell ref="BD63:BD64"/>
    <mergeCell ref="BD45:BD46"/>
    <mergeCell ref="BD47:BD48"/>
    <mergeCell ref="BD49:BD50"/>
    <mergeCell ref="BD51:BD52"/>
    <mergeCell ref="BD53:BD54"/>
    <mergeCell ref="BD35:BD36"/>
    <mergeCell ref="BD37:BD38"/>
    <mergeCell ref="BD39:BD40"/>
    <mergeCell ref="BD41:BD42"/>
    <mergeCell ref="BD43:BD44"/>
    <mergeCell ref="AQ277:AQ278"/>
    <mergeCell ref="BD1:BD2"/>
    <mergeCell ref="BD7:BD8"/>
    <mergeCell ref="BD9:BD10"/>
    <mergeCell ref="BD11:BD12"/>
    <mergeCell ref="BD13:BD14"/>
    <mergeCell ref="BD15:BD16"/>
    <mergeCell ref="BD17:BD18"/>
    <mergeCell ref="BD19:BD20"/>
    <mergeCell ref="BD21:BD22"/>
    <mergeCell ref="BD23:BD24"/>
    <mergeCell ref="BD25:BD26"/>
    <mergeCell ref="BD27:BD28"/>
    <mergeCell ref="BD29:BD30"/>
    <mergeCell ref="BD31:BD32"/>
    <mergeCell ref="BD33:BD34"/>
    <mergeCell ref="AQ267:AQ268"/>
    <mergeCell ref="AQ269:AQ270"/>
    <mergeCell ref="AQ271:AQ272"/>
    <mergeCell ref="AQ273:AQ274"/>
    <mergeCell ref="AQ275:AQ276"/>
    <mergeCell ref="AQ257:AQ258"/>
    <mergeCell ref="AQ259:AQ260"/>
    <mergeCell ref="AQ261:AQ262"/>
    <mergeCell ref="AQ263:AQ264"/>
    <mergeCell ref="AQ265:AQ266"/>
    <mergeCell ref="AQ247:AQ248"/>
    <mergeCell ref="AQ249:AQ250"/>
    <mergeCell ref="AQ251:AQ252"/>
    <mergeCell ref="AQ253:AQ254"/>
    <mergeCell ref="AQ255:AQ256"/>
    <mergeCell ref="AQ237:AQ238"/>
    <mergeCell ref="AQ239:AQ240"/>
    <mergeCell ref="AQ241:AQ242"/>
    <mergeCell ref="AQ243:AQ244"/>
    <mergeCell ref="AQ245:AQ246"/>
    <mergeCell ref="AQ227:AQ228"/>
    <mergeCell ref="AQ229:AQ230"/>
    <mergeCell ref="AQ231:AQ232"/>
    <mergeCell ref="AQ233:AQ234"/>
    <mergeCell ref="AQ235:AQ236"/>
    <mergeCell ref="AQ217:AQ218"/>
    <mergeCell ref="AQ219:AQ220"/>
    <mergeCell ref="AQ221:AQ222"/>
    <mergeCell ref="AQ223:AQ224"/>
    <mergeCell ref="AQ225:AQ226"/>
    <mergeCell ref="AQ207:AQ208"/>
    <mergeCell ref="AQ209:AQ210"/>
    <mergeCell ref="AQ211:AQ212"/>
    <mergeCell ref="AQ213:AQ214"/>
    <mergeCell ref="AQ215:AQ216"/>
    <mergeCell ref="AQ197:AQ198"/>
    <mergeCell ref="AQ199:AQ200"/>
    <mergeCell ref="AQ201:AQ202"/>
    <mergeCell ref="AQ203:AQ204"/>
    <mergeCell ref="AQ205:AQ206"/>
    <mergeCell ref="AQ187:AQ188"/>
    <mergeCell ref="AQ189:AQ190"/>
    <mergeCell ref="AQ191:AQ192"/>
    <mergeCell ref="AQ193:AQ194"/>
    <mergeCell ref="AQ195:AQ196"/>
    <mergeCell ref="AQ177:AQ178"/>
    <mergeCell ref="AQ179:AQ180"/>
    <mergeCell ref="AQ181:AQ182"/>
    <mergeCell ref="AQ183:AQ184"/>
    <mergeCell ref="AQ185:AQ186"/>
    <mergeCell ref="AQ167:AQ168"/>
    <mergeCell ref="AQ169:AQ170"/>
    <mergeCell ref="AQ171:AQ172"/>
    <mergeCell ref="AQ173:AQ174"/>
    <mergeCell ref="AQ175:AQ176"/>
    <mergeCell ref="AQ157:AQ158"/>
    <mergeCell ref="AQ159:AQ160"/>
    <mergeCell ref="AQ161:AQ162"/>
    <mergeCell ref="AQ163:AQ164"/>
    <mergeCell ref="AQ165:AQ166"/>
    <mergeCell ref="AQ147:AQ148"/>
    <mergeCell ref="AQ149:AQ150"/>
    <mergeCell ref="AQ151:AQ152"/>
    <mergeCell ref="AQ153:AQ154"/>
    <mergeCell ref="AQ155:AQ156"/>
    <mergeCell ref="AQ137:AQ138"/>
    <mergeCell ref="AQ139:AQ140"/>
    <mergeCell ref="AQ141:AQ142"/>
    <mergeCell ref="AQ143:AQ144"/>
    <mergeCell ref="AQ145:AQ146"/>
    <mergeCell ref="AQ127:AQ128"/>
    <mergeCell ref="AQ129:AQ130"/>
    <mergeCell ref="AQ131:AQ132"/>
    <mergeCell ref="AQ133:AQ134"/>
    <mergeCell ref="AQ135:AQ136"/>
    <mergeCell ref="AQ117:AQ118"/>
    <mergeCell ref="AQ119:AQ120"/>
    <mergeCell ref="AQ121:AQ122"/>
    <mergeCell ref="AQ123:AQ124"/>
    <mergeCell ref="AQ125:AQ126"/>
    <mergeCell ref="AQ107:AQ108"/>
    <mergeCell ref="AQ109:AQ110"/>
    <mergeCell ref="AQ111:AQ112"/>
    <mergeCell ref="AQ113:AQ114"/>
    <mergeCell ref="AQ115:AQ116"/>
    <mergeCell ref="AQ97:AQ98"/>
    <mergeCell ref="AQ99:AQ100"/>
    <mergeCell ref="AQ101:AQ102"/>
    <mergeCell ref="AQ103:AQ104"/>
    <mergeCell ref="AQ105:AQ106"/>
    <mergeCell ref="AQ87:AQ88"/>
    <mergeCell ref="AQ89:AQ90"/>
    <mergeCell ref="AQ91:AQ92"/>
    <mergeCell ref="AQ93:AQ94"/>
    <mergeCell ref="AQ95:AQ96"/>
    <mergeCell ref="AQ77:AQ78"/>
    <mergeCell ref="AQ79:AQ80"/>
    <mergeCell ref="AQ81:AQ82"/>
    <mergeCell ref="AQ83:AQ84"/>
    <mergeCell ref="AQ85:AQ86"/>
    <mergeCell ref="AQ67:AQ68"/>
    <mergeCell ref="AQ69:AQ70"/>
    <mergeCell ref="AQ71:AQ72"/>
    <mergeCell ref="AQ73:AQ74"/>
    <mergeCell ref="AQ75:AQ76"/>
    <mergeCell ref="AQ57:AQ58"/>
    <mergeCell ref="AQ59:AQ60"/>
    <mergeCell ref="AQ61:AQ62"/>
    <mergeCell ref="AQ63:AQ64"/>
    <mergeCell ref="AQ65:AQ66"/>
    <mergeCell ref="AQ47:AQ48"/>
    <mergeCell ref="AQ49:AQ50"/>
    <mergeCell ref="AQ51:AQ52"/>
    <mergeCell ref="AQ53:AQ54"/>
    <mergeCell ref="AQ55:AQ56"/>
    <mergeCell ref="AQ37:AQ38"/>
    <mergeCell ref="AQ39:AQ40"/>
    <mergeCell ref="AQ41:AQ42"/>
    <mergeCell ref="AQ43:AQ44"/>
    <mergeCell ref="AQ45:AQ46"/>
    <mergeCell ref="AQ7:AQ8"/>
    <mergeCell ref="AQ9:AQ10"/>
    <mergeCell ref="AQ11:AQ12"/>
    <mergeCell ref="AQ13:AQ14"/>
    <mergeCell ref="AQ15:AQ16"/>
    <mergeCell ref="AQ17:AQ18"/>
    <mergeCell ref="AQ19:AQ20"/>
    <mergeCell ref="AQ21:AQ22"/>
    <mergeCell ref="AQ23:AQ24"/>
    <mergeCell ref="AQ25:AQ26"/>
    <mergeCell ref="AQ27:AQ28"/>
    <mergeCell ref="AQ29:AQ30"/>
    <mergeCell ref="AQ31:AQ32"/>
    <mergeCell ref="AQ33:AQ34"/>
    <mergeCell ref="AQ35:AQ36"/>
    <mergeCell ref="AF277:AF278"/>
    <mergeCell ref="AF267:AF268"/>
    <mergeCell ref="AF269:AF270"/>
    <mergeCell ref="AF271:AF272"/>
    <mergeCell ref="AF273:AF274"/>
    <mergeCell ref="AF275:AF276"/>
    <mergeCell ref="AF257:AF258"/>
    <mergeCell ref="AF259:AF260"/>
    <mergeCell ref="AF261:AF262"/>
    <mergeCell ref="AF263:AF264"/>
    <mergeCell ref="AF265:AF266"/>
    <mergeCell ref="AF247:AF248"/>
    <mergeCell ref="AF249:AF250"/>
    <mergeCell ref="AF251:AF252"/>
    <mergeCell ref="AF253:AF254"/>
    <mergeCell ref="AF255:AF256"/>
    <mergeCell ref="AF237:AF238"/>
    <mergeCell ref="AF239:AF240"/>
    <mergeCell ref="AF241:AF242"/>
    <mergeCell ref="AF243:AF244"/>
    <mergeCell ref="AF245:AF246"/>
    <mergeCell ref="AF227:AF228"/>
    <mergeCell ref="AF229:AF230"/>
    <mergeCell ref="AF231:AF232"/>
    <mergeCell ref="AF233:AF234"/>
    <mergeCell ref="AF235:AF236"/>
    <mergeCell ref="AF217:AF218"/>
    <mergeCell ref="AF219:AF220"/>
    <mergeCell ref="AF221:AF222"/>
    <mergeCell ref="AF223:AF224"/>
    <mergeCell ref="AF225:AF226"/>
    <mergeCell ref="AF207:AF208"/>
    <mergeCell ref="AF209:AF210"/>
    <mergeCell ref="AF211:AF212"/>
    <mergeCell ref="AF213:AF214"/>
    <mergeCell ref="AF215:AF216"/>
    <mergeCell ref="AF197:AF198"/>
    <mergeCell ref="AF199:AF200"/>
    <mergeCell ref="AF201:AF202"/>
    <mergeCell ref="AF203:AF204"/>
    <mergeCell ref="AF205:AF206"/>
    <mergeCell ref="AF187:AF188"/>
    <mergeCell ref="AF189:AF190"/>
    <mergeCell ref="AF191:AF192"/>
    <mergeCell ref="AF193:AF194"/>
    <mergeCell ref="AF195:AF196"/>
    <mergeCell ref="AF177:AF178"/>
    <mergeCell ref="AF179:AF180"/>
    <mergeCell ref="AF181:AF182"/>
    <mergeCell ref="AF183:AF184"/>
    <mergeCell ref="AF185:AF186"/>
    <mergeCell ref="AF167:AF168"/>
    <mergeCell ref="AF169:AF170"/>
    <mergeCell ref="AF171:AF172"/>
    <mergeCell ref="AF173:AF174"/>
    <mergeCell ref="AF175:AF176"/>
    <mergeCell ref="AF157:AF158"/>
    <mergeCell ref="AF159:AF160"/>
    <mergeCell ref="AF161:AF162"/>
    <mergeCell ref="AF163:AF164"/>
    <mergeCell ref="AF165:AF166"/>
    <mergeCell ref="AF147:AF148"/>
    <mergeCell ref="AF149:AF150"/>
    <mergeCell ref="AF151:AF152"/>
    <mergeCell ref="AF153:AF154"/>
    <mergeCell ref="AF155:AF156"/>
    <mergeCell ref="AF137:AF138"/>
    <mergeCell ref="AF139:AF140"/>
    <mergeCell ref="AF141:AF142"/>
    <mergeCell ref="AF143:AF144"/>
    <mergeCell ref="AF145:AF146"/>
    <mergeCell ref="AF127:AF128"/>
    <mergeCell ref="AF129:AF130"/>
    <mergeCell ref="AF131:AF132"/>
    <mergeCell ref="AF133:AF134"/>
    <mergeCell ref="AF135:AF136"/>
    <mergeCell ref="AF117:AF118"/>
    <mergeCell ref="AF119:AF120"/>
    <mergeCell ref="AF121:AF122"/>
    <mergeCell ref="AF123:AF124"/>
    <mergeCell ref="AF125:AF126"/>
    <mergeCell ref="AF107:AF108"/>
    <mergeCell ref="AF109:AF110"/>
    <mergeCell ref="AF111:AF112"/>
    <mergeCell ref="AF113:AF114"/>
    <mergeCell ref="AF115:AF116"/>
    <mergeCell ref="AF97:AF98"/>
    <mergeCell ref="AF99:AF100"/>
    <mergeCell ref="AF101:AF102"/>
    <mergeCell ref="AF103:AF104"/>
    <mergeCell ref="AF105:AF106"/>
    <mergeCell ref="AF87:AF88"/>
    <mergeCell ref="AF89:AF90"/>
    <mergeCell ref="AF91:AF92"/>
    <mergeCell ref="AF93:AF94"/>
    <mergeCell ref="AF95:AF96"/>
    <mergeCell ref="AF77:AF78"/>
    <mergeCell ref="AF79:AF80"/>
    <mergeCell ref="AF81:AF82"/>
    <mergeCell ref="AF83:AF84"/>
    <mergeCell ref="AF85:AF86"/>
    <mergeCell ref="AF67:AF68"/>
    <mergeCell ref="AF69:AF70"/>
    <mergeCell ref="AF71:AF72"/>
    <mergeCell ref="AF73:AF74"/>
    <mergeCell ref="AF75:AF76"/>
    <mergeCell ref="AF57:AF58"/>
    <mergeCell ref="AF59:AF60"/>
    <mergeCell ref="AF61:AF62"/>
    <mergeCell ref="AF63:AF64"/>
    <mergeCell ref="AF65:AF66"/>
    <mergeCell ref="AF47:AF48"/>
    <mergeCell ref="AF49:AF50"/>
    <mergeCell ref="AF51:AF52"/>
    <mergeCell ref="AF53:AF54"/>
    <mergeCell ref="AF55:AF56"/>
    <mergeCell ref="AF37:AF38"/>
    <mergeCell ref="AF39:AF40"/>
    <mergeCell ref="AF41:AF42"/>
    <mergeCell ref="AF43:AF44"/>
    <mergeCell ref="AF45:AF46"/>
    <mergeCell ref="AF27:AF28"/>
    <mergeCell ref="AF29:AF30"/>
    <mergeCell ref="AF31:AF32"/>
    <mergeCell ref="AF33:AF34"/>
    <mergeCell ref="AF35:AF36"/>
    <mergeCell ref="AF17:AF18"/>
    <mergeCell ref="AF19:AF20"/>
    <mergeCell ref="AF21:AF22"/>
    <mergeCell ref="AF23:AF24"/>
    <mergeCell ref="AF25:AF26"/>
    <mergeCell ref="AF7:AF8"/>
    <mergeCell ref="AF9:AF10"/>
    <mergeCell ref="AF11:AF12"/>
    <mergeCell ref="AF13:AF14"/>
    <mergeCell ref="AF15:AF16"/>
    <mergeCell ref="M275:M276"/>
    <mergeCell ref="M277:M278"/>
    <mergeCell ref="M271:M272"/>
    <mergeCell ref="M273:M274"/>
    <mergeCell ref="M267:M268"/>
    <mergeCell ref="M269:M270"/>
    <mergeCell ref="M263:M264"/>
    <mergeCell ref="M265:M266"/>
    <mergeCell ref="M259:M260"/>
    <mergeCell ref="M261:M262"/>
    <mergeCell ref="M255:M256"/>
    <mergeCell ref="M257:M258"/>
    <mergeCell ref="M251:M252"/>
    <mergeCell ref="M253:M254"/>
    <mergeCell ref="M247:M248"/>
    <mergeCell ref="M249:M250"/>
    <mergeCell ref="M243:M244"/>
    <mergeCell ref="M245:M246"/>
    <mergeCell ref="M239:M240"/>
    <mergeCell ref="M241:M242"/>
    <mergeCell ref="M235:M236"/>
    <mergeCell ref="M237:M238"/>
    <mergeCell ref="M231:M232"/>
    <mergeCell ref="M233:M234"/>
    <mergeCell ref="M227:M228"/>
    <mergeCell ref="M229:M230"/>
    <mergeCell ref="M223:M224"/>
    <mergeCell ref="M225:M226"/>
    <mergeCell ref="M219:M220"/>
    <mergeCell ref="M221:M222"/>
    <mergeCell ref="M215:M216"/>
    <mergeCell ref="M217:M218"/>
    <mergeCell ref="M211:M212"/>
    <mergeCell ref="M213:M214"/>
    <mergeCell ref="M207:M208"/>
    <mergeCell ref="M209:M210"/>
    <mergeCell ref="M203:M204"/>
    <mergeCell ref="M205:M206"/>
    <mergeCell ref="M199:M200"/>
    <mergeCell ref="M201:M202"/>
    <mergeCell ref="M195:M196"/>
    <mergeCell ref="M197:M198"/>
    <mergeCell ref="M191:M192"/>
    <mergeCell ref="M193:M194"/>
    <mergeCell ref="M187:M188"/>
    <mergeCell ref="M189:M190"/>
    <mergeCell ref="M183:M184"/>
    <mergeCell ref="M185:M186"/>
    <mergeCell ref="M179:M180"/>
    <mergeCell ref="M181:M182"/>
    <mergeCell ref="M175:M176"/>
    <mergeCell ref="M177:M178"/>
    <mergeCell ref="M171:M172"/>
    <mergeCell ref="M173:M174"/>
    <mergeCell ref="M167:M168"/>
    <mergeCell ref="M169:M170"/>
    <mergeCell ref="M163:M164"/>
    <mergeCell ref="M165:M166"/>
    <mergeCell ref="M159:M160"/>
    <mergeCell ref="M161:M162"/>
    <mergeCell ref="M155:M156"/>
    <mergeCell ref="M157:M158"/>
    <mergeCell ref="M151:M152"/>
    <mergeCell ref="M153:M154"/>
    <mergeCell ref="M147:M148"/>
    <mergeCell ref="M149:M150"/>
    <mergeCell ref="M143:M144"/>
    <mergeCell ref="M145:M146"/>
    <mergeCell ref="M139:M140"/>
    <mergeCell ref="M141:M142"/>
    <mergeCell ref="M135:M136"/>
    <mergeCell ref="M137:M138"/>
    <mergeCell ref="M131:M132"/>
    <mergeCell ref="M133:M134"/>
    <mergeCell ref="M127:M128"/>
    <mergeCell ref="M129:M130"/>
    <mergeCell ref="M123:M124"/>
    <mergeCell ref="M125:M126"/>
    <mergeCell ref="M119:M120"/>
    <mergeCell ref="M121:M122"/>
    <mergeCell ref="M115:M116"/>
    <mergeCell ref="M117:M118"/>
    <mergeCell ref="M111:M112"/>
    <mergeCell ref="M113:M114"/>
    <mergeCell ref="M107:M108"/>
    <mergeCell ref="M109:M110"/>
    <mergeCell ref="M103:M104"/>
    <mergeCell ref="M105:M106"/>
    <mergeCell ref="M99:M100"/>
    <mergeCell ref="M101:M102"/>
    <mergeCell ref="M95:M96"/>
    <mergeCell ref="M97:M98"/>
    <mergeCell ref="M91:M92"/>
    <mergeCell ref="M93:M94"/>
    <mergeCell ref="M87:M88"/>
    <mergeCell ref="M89:M90"/>
    <mergeCell ref="M83:M84"/>
    <mergeCell ref="M85:M86"/>
    <mergeCell ref="M53:M54"/>
    <mergeCell ref="M47:M48"/>
    <mergeCell ref="M49:M50"/>
    <mergeCell ref="M43:M44"/>
    <mergeCell ref="M45:M46"/>
    <mergeCell ref="M79:M80"/>
    <mergeCell ref="M81:M82"/>
    <mergeCell ref="M75:M76"/>
    <mergeCell ref="M77:M78"/>
    <mergeCell ref="M71:M72"/>
    <mergeCell ref="M73:M74"/>
    <mergeCell ref="M67:M68"/>
    <mergeCell ref="M69:M70"/>
    <mergeCell ref="M63:M64"/>
    <mergeCell ref="M65:M66"/>
    <mergeCell ref="M19:M20"/>
    <mergeCell ref="M21:M22"/>
    <mergeCell ref="M15:M16"/>
    <mergeCell ref="M17:M18"/>
    <mergeCell ref="M11:M12"/>
    <mergeCell ref="M13:M14"/>
    <mergeCell ref="M7:M8"/>
    <mergeCell ref="M9:M10"/>
    <mergeCell ref="A211:A244"/>
    <mergeCell ref="M39:M40"/>
    <mergeCell ref="M41:M42"/>
    <mergeCell ref="M35:M36"/>
    <mergeCell ref="M37:M38"/>
    <mergeCell ref="M31:M32"/>
    <mergeCell ref="M33:M34"/>
    <mergeCell ref="M27:M28"/>
    <mergeCell ref="M29:M30"/>
    <mergeCell ref="M23:M24"/>
    <mergeCell ref="M25:M26"/>
    <mergeCell ref="M59:M60"/>
    <mergeCell ref="M61:M62"/>
    <mergeCell ref="M55:M56"/>
    <mergeCell ref="M57:M58"/>
    <mergeCell ref="M51:M52"/>
    <mergeCell ref="A245:A278"/>
    <mergeCell ref="F5:G5"/>
    <mergeCell ref="F1:G3"/>
    <mergeCell ref="A1:A4"/>
    <mergeCell ref="B1:B4"/>
    <mergeCell ref="C1:C4"/>
    <mergeCell ref="A7:A40"/>
    <mergeCell ref="A41:A74"/>
    <mergeCell ref="A75:A108"/>
    <mergeCell ref="A109:A142"/>
    <mergeCell ref="A143:A176"/>
    <mergeCell ref="A177:A210"/>
    <mergeCell ref="D1:D4"/>
    <mergeCell ref="AZ5:BB5"/>
    <mergeCell ref="AV5:AX5"/>
    <mergeCell ref="BH5:BL5"/>
    <mergeCell ref="AF1:AI1"/>
    <mergeCell ref="AK1:AO1"/>
    <mergeCell ref="AQ1:AT1"/>
    <mergeCell ref="AK5:AO5"/>
    <mergeCell ref="AH2:AI4"/>
    <mergeCell ref="AF5:AI5"/>
    <mergeCell ref="AQ5:AT5"/>
    <mergeCell ref="AN2:AO4"/>
    <mergeCell ref="AS2:AT4"/>
    <mergeCell ref="BH1:BL3"/>
    <mergeCell ref="BF1:BF3"/>
    <mergeCell ref="AV1:AX1"/>
    <mergeCell ref="AZ1:BB1"/>
    <mergeCell ref="BB2:BB4"/>
    <mergeCell ref="R5:T5"/>
    <mergeCell ref="O2:P4"/>
    <mergeCell ref="I5:K5"/>
    <mergeCell ref="AX2:AX4"/>
    <mergeCell ref="M5:P5"/>
    <mergeCell ref="V5:Y5"/>
    <mergeCell ref="AA5:AD5"/>
    <mergeCell ref="R1:T1"/>
    <mergeCell ref="S2:T4"/>
    <mergeCell ref="M1:P1"/>
    <mergeCell ref="V1:Y1"/>
    <mergeCell ref="AA1:AD1"/>
    <mergeCell ref="X2:Y4"/>
    <mergeCell ref="AC2:AD4"/>
    <mergeCell ref="I1:K2"/>
  </mergeCells>
  <phoneticPr fontId="36"/>
  <conditionalFormatting sqref="F7">
    <cfRule type="expression" dxfId="44" priority="21">
      <formula>$F$7&lt;&gt;#REF!</formula>
    </cfRule>
  </conditionalFormatting>
  <conditionalFormatting sqref="F1:G1048576">
    <cfRule type="expression" dxfId="43" priority="19">
      <formula>F1&lt;#REF!</formula>
    </cfRule>
    <cfRule type="expression" dxfId="42" priority="20">
      <formula>F1&gt;#REF!</formula>
    </cfRule>
  </conditionalFormatting>
  <conditionalFormatting sqref="I1:K1048576">
    <cfRule type="expression" dxfId="41" priority="17">
      <formula>I1&lt;#REF!</formula>
    </cfRule>
    <cfRule type="expression" dxfId="40" priority="18">
      <formula>I1&gt;#REF!</formula>
    </cfRule>
  </conditionalFormatting>
  <conditionalFormatting sqref="M1:M1048576">
    <cfRule type="expression" dxfId="39" priority="15">
      <formula>M1&lt;#REF!</formula>
    </cfRule>
    <cfRule type="expression" dxfId="38" priority="16">
      <formula>M1&gt;#REF!</formula>
    </cfRule>
  </conditionalFormatting>
  <conditionalFormatting sqref="R1:R1048576">
    <cfRule type="expression" dxfId="37" priority="13">
      <formula>R1&lt;#REF!</formula>
    </cfRule>
    <cfRule type="expression" dxfId="36" priority="14">
      <formula>R1&gt;#REF!</formula>
    </cfRule>
  </conditionalFormatting>
  <conditionalFormatting sqref="V1:V1048576">
    <cfRule type="expression" dxfId="35" priority="11">
      <formula>V1&lt;#REF!</formula>
    </cfRule>
    <cfRule type="expression" dxfId="34" priority="12">
      <formula>V1&gt;#REF!</formula>
    </cfRule>
  </conditionalFormatting>
  <conditionalFormatting sqref="AA1:AA1048576">
    <cfRule type="expression" dxfId="33" priority="9">
      <formula>AA1&lt;#REF!</formula>
    </cfRule>
    <cfRule type="expression" dxfId="32" priority="10">
      <formula>AA1&gt;#REF!</formula>
    </cfRule>
  </conditionalFormatting>
  <conditionalFormatting sqref="AF1:AF1048576">
    <cfRule type="expression" dxfId="31" priority="7">
      <formula>AF1&lt;#REF!</formula>
    </cfRule>
    <cfRule type="expression" dxfId="30" priority="8">
      <formula>AF1&gt;#REF!</formula>
    </cfRule>
  </conditionalFormatting>
  <conditionalFormatting sqref="AQ1:AQ1048576">
    <cfRule type="expression" dxfId="29" priority="5">
      <formula>AQ1&lt;#REF!</formula>
    </cfRule>
    <cfRule type="expression" dxfId="28" priority="6">
      <formula>AQ1&gt;#REF!</formula>
    </cfRule>
  </conditionalFormatting>
  <conditionalFormatting sqref="BD1:BD1048576">
    <cfRule type="expression" dxfId="27" priority="3">
      <formula>BD1&lt;#REF!</formula>
    </cfRule>
    <cfRule type="expression" dxfId="26" priority="4">
      <formula>BD1&gt;#REF!</formula>
    </cfRule>
  </conditionalFormatting>
  <conditionalFormatting sqref="BN1:BN1048576">
    <cfRule type="expression" dxfId="25" priority="1">
      <formula>BN1&lt;#REF!</formula>
    </cfRule>
    <cfRule type="expression" dxfId="24" priority="2">
      <formula>BN1&gt;#REF!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W73"/>
  <sheetViews>
    <sheetView view="pageBreakPreview" topLeftCell="A40" zoomScaleNormal="100" zoomScaleSheetLayoutView="100" workbookViewId="0">
      <selection activeCell="R52" sqref="R52"/>
    </sheetView>
  </sheetViews>
  <sheetFormatPr defaultColWidth="2.5" defaultRowHeight="25.5" customHeight="1"/>
  <cols>
    <col min="1" max="1" width="23" style="87" customWidth="1"/>
    <col min="2" max="2" width="2.5" style="87" customWidth="1"/>
    <col min="3" max="21" width="2.625" style="87" customWidth="1"/>
    <col min="22" max="22" width="2.75" style="87" customWidth="1"/>
    <col min="23" max="23" width="57.375" style="102" customWidth="1"/>
    <col min="24" max="16384" width="2.5" style="87"/>
  </cols>
  <sheetData>
    <row r="1" spans="1:23" ht="25.5" customHeight="1">
      <c r="A1" s="94" t="s">
        <v>3</v>
      </c>
      <c r="B1" s="95"/>
      <c r="C1" s="95"/>
      <c r="D1" s="95"/>
      <c r="E1" s="95"/>
      <c r="F1" s="95"/>
      <c r="G1" s="95"/>
      <c r="H1" s="95"/>
      <c r="I1" s="95"/>
      <c r="J1" s="95"/>
      <c r="K1" s="95"/>
      <c r="L1" s="95"/>
      <c r="M1" s="95"/>
      <c r="N1" s="95"/>
      <c r="O1" s="95"/>
      <c r="P1" s="95"/>
      <c r="Q1" s="95"/>
      <c r="R1" s="95"/>
      <c r="S1" s="95"/>
      <c r="T1" s="95"/>
      <c r="U1" s="95"/>
      <c r="V1" s="95"/>
      <c r="W1" s="95"/>
    </row>
    <row r="3" spans="1:23" ht="20.25" customHeight="1">
      <c r="A3" s="809" t="s">
        <v>4</v>
      </c>
      <c r="B3" s="803" t="s">
        <v>3132</v>
      </c>
      <c r="C3" s="797"/>
      <c r="D3" s="86"/>
      <c r="E3" s="739" t="s">
        <v>3021</v>
      </c>
      <c r="F3" s="739"/>
      <c r="G3" s="739"/>
      <c r="H3" s="739"/>
      <c r="I3" s="739"/>
      <c r="J3" s="54"/>
      <c r="K3" s="740" t="s">
        <v>3131</v>
      </c>
      <c r="L3" s="740"/>
      <c r="M3" s="740"/>
      <c r="N3" s="740"/>
      <c r="O3" s="740"/>
      <c r="P3" s="740"/>
      <c r="Q3" s="740"/>
      <c r="R3" s="740"/>
      <c r="S3" s="54"/>
      <c r="T3" s="54"/>
      <c r="U3" s="54"/>
      <c r="V3" s="55"/>
      <c r="W3" s="806" t="s">
        <v>3133</v>
      </c>
    </row>
    <row r="4" spans="1:23" ht="25.5" customHeight="1">
      <c r="A4" s="795"/>
      <c r="B4" s="804"/>
      <c r="C4" s="798"/>
      <c r="D4" s="319" t="s">
        <v>3024</v>
      </c>
      <c r="E4" s="734">
        <v>108530</v>
      </c>
      <c r="F4" s="734"/>
      <c r="G4" s="734"/>
      <c r="H4" s="734"/>
      <c r="I4" s="734"/>
      <c r="J4" s="56" t="s">
        <v>3020</v>
      </c>
      <c r="K4" s="735">
        <v>1080</v>
      </c>
      <c r="L4" s="735"/>
      <c r="M4" s="735"/>
      <c r="N4" s="735"/>
      <c r="O4" s="735"/>
      <c r="P4" s="735"/>
      <c r="Q4" s="735"/>
      <c r="R4" s="735"/>
      <c r="S4" s="321" t="s">
        <v>3019</v>
      </c>
      <c r="T4" s="56"/>
      <c r="U4" s="56"/>
      <c r="V4" s="57"/>
      <c r="W4" s="807"/>
    </row>
    <row r="5" spans="1:23" ht="20.25" customHeight="1">
      <c r="A5" s="796"/>
      <c r="B5" s="805"/>
      <c r="C5" s="799"/>
      <c r="D5" s="58"/>
      <c r="E5" s="58"/>
      <c r="F5" s="58"/>
      <c r="G5" s="59"/>
      <c r="H5" s="59"/>
      <c r="I5" s="59"/>
      <c r="J5" s="59"/>
      <c r="K5" s="59"/>
      <c r="L5" s="59"/>
      <c r="M5" s="736" t="s">
        <v>3018</v>
      </c>
      <c r="N5" s="736"/>
      <c r="O5" s="736"/>
      <c r="P5" s="736"/>
      <c r="Q5" s="736"/>
      <c r="R5" s="736"/>
      <c r="S5" s="736"/>
      <c r="T5" s="736"/>
      <c r="U5" s="736"/>
      <c r="V5" s="737"/>
      <c r="W5" s="808"/>
    </row>
    <row r="6" spans="1:23" ht="25.5" customHeight="1">
      <c r="A6" s="60"/>
      <c r="B6" s="60"/>
      <c r="C6" s="60"/>
      <c r="D6" s="61"/>
      <c r="E6" s="61"/>
      <c r="F6" s="61"/>
      <c r="G6" s="61"/>
      <c r="H6" s="62"/>
      <c r="I6" s="62"/>
      <c r="J6" s="62"/>
      <c r="K6" s="62"/>
      <c r="L6" s="60"/>
      <c r="M6" s="62"/>
      <c r="N6" s="62"/>
      <c r="O6" s="62"/>
      <c r="P6" s="62"/>
      <c r="Q6" s="10"/>
      <c r="R6" s="10"/>
      <c r="S6" s="10"/>
      <c r="T6" s="10"/>
      <c r="U6" s="10"/>
      <c r="V6" s="10"/>
      <c r="W6" s="63"/>
    </row>
    <row r="7" spans="1:23" ht="20.25" customHeight="1">
      <c r="A7" s="809" t="s">
        <v>5</v>
      </c>
      <c r="B7" s="803" t="s">
        <v>3134</v>
      </c>
      <c r="C7" s="797"/>
      <c r="D7" s="86"/>
      <c r="E7" s="739" t="s">
        <v>3021</v>
      </c>
      <c r="F7" s="739"/>
      <c r="G7" s="739"/>
      <c r="H7" s="739"/>
      <c r="I7" s="739"/>
      <c r="J7" s="54"/>
      <c r="K7" s="740" t="s">
        <v>3131</v>
      </c>
      <c r="L7" s="740"/>
      <c r="M7" s="740"/>
      <c r="N7" s="740"/>
      <c r="O7" s="740"/>
      <c r="P7" s="740"/>
      <c r="Q7" s="740"/>
      <c r="R7" s="740"/>
      <c r="S7" s="54"/>
      <c r="T7" s="54"/>
      <c r="U7" s="54"/>
      <c r="V7" s="55"/>
      <c r="W7" s="806" t="s">
        <v>3133</v>
      </c>
    </row>
    <row r="8" spans="1:23" ht="25.5" customHeight="1">
      <c r="A8" s="795"/>
      <c r="B8" s="804"/>
      <c r="C8" s="798"/>
      <c r="D8" s="319" t="s">
        <v>3024</v>
      </c>
      <c r="E8" s="734">
        <v>4050</v>
      </c>
      <c r="F8" s="734"/>
      <c r="G8" s="734"/>
      <c r="H8" s="734"/>
      <c r="I8" s="734"/>
      <c r="J8" s="56" t="s">
        <v>3020</v>
      </c>
      <c r="K8" s="735">
        <v>40</v>
      </c>
      <c r="L8" s="735"/>
      <c r="M8" s="735"/>
      <c r="N8" s="735"/>
      <c r="O8" s="735"/>
      <c r="P8" s="735"/>
      <c r="Q8" s="735"/>
      <c r="R8" s="735"/>
      <c r="S8" s="321" t="s">
        <v>3019</v>
      </c>
      <c r="T8" s="56"/>
      <c r="U8" s="56"/>
      <c r="V8" s="57"/>
      <c r="W8" s="807"/>
    </row>
    <row r="9" spans="1:23" ht="20.25" customHeight="1">
      <c r="A9" s="796"/>
      <c r="B9" s="805"/>
      <c r="C9" s="799"/>
      <c r="D9" s="58"/>
      <c r="E9" s="58"/>
      <c r="F9" s="58"/>
      <c r="G9" s="59"/>
      <c r="H9" s="59"/>
      <c r="I9" s="59"/>
      <c r="J9" s="59"/>
      <c r="K9" s="59"/>
      <c r="L9" s="59"/>
      <c r="M9" s="736" t="s">
        <v>3018</v>
      </c>
      <c r="N9" s="736"/>
      <c r="O9" s="736"/>
      <c r="P9" s="736"/>
      <c r="Q9" s="736"/>
      <c r="R9" s="736"/>
      <c r="S9" s="736"/>
      <c r="T9" s="736"/>
      <c r="U9" s="736"/>
      <c r="V9" s="737"/>
      <c r="W9" s="808"/>
    </row>
    <row r="10" spans="1:23" ht="25.5" customHeight="1">
      <c r="A10" s="60"/>
      <c r="B10" s="60"/>
      <c r="C10" s="60"/>
      <c r="D10" s="61"/>
      <c r="E10" s="61"/>
      <c r="F10" s="61"/>
      <c r="G10" s="61"/>
      <c r="H10" s="62"/>
      <c r="I10" s="62"/>
      <c r="J10" s="62"/>
      <c r="K10" s="62"/>
      <c r="L10" s="60"/>
      <c r="M10" s="62"/>
      <c r="N10" s="62"/>
      <c r="O10" s="62"/>
      <c r="P10" s="62"/>
      <c r="Q10" s="10"/>
      <c r="R10" s="10"/>
      <c r="S10" s="10"/>
      <c r="T10" s="10"/>
      <c r="U10" s="10"/>
      <c r="V10" s="10"/>
      <c r="W10" s="63"/>
    </row>
    <row r="11" spans="1:23" ht="20.25" customHeight="1">
      <c r="A11" s="778" t="s">
        <v>2973</v>
      </c>
      <c r="B11" s="781" t="s">
        <v>3135</v>
      </c>
      <c r="C11" s="810" t="s">
        <v>3136</v>
      </c>
      <c r="D11" s="86"/>
      <c r="E11" s="739" t="s">
        <v>3021</v>
      </c>
      <c r="F11" s="739"/>
      <c r="G11" s="739"/>
      <c r="H11" s="739"/>
      <c r="I11" s="739"/>
      <c r="J11" s="54"/>
      <c r="K11" s="740" t="s">
        <v>3131</v>
      </c>
      <c r="L11" s="740"/>
      <c r="M11" s="740"/>
      <c r="N11" s="740"/>
      <c r="O11" s="740"/>
      <c r="P11" s="740"/>
      <c r="Q11" s="740"/>
      <c r="R11" s="740"/>
      <c r="S11" s="54"/>
      <c r="T11" s="54"/>
      <c r="U11" s="54"/>
      <c r="V11" s="55"/>
      <c r="W11" s="770" t="s">
        <v>2974</v>
      </c>
    </row>
    <row r="12" spans="1:23" ht="25.5" customHeight="1">
      <c r="A12" s="779"/>
      <c r="B12" s="782"/>
      <c r="C12" s="811"/>
      <c r="D12" s="319" t="s">
        <v>3024</v>
      </c>
      <c r="E12" s="734">
        <v>36570</v>
      </c>
      <c r="F12" s="734"/>
      <c r="G12" s="734"/>
      <c r="H12" s="734"/>
      <c r="I12" s="734"/>
      <c r="J12" s="56" t="s">
        <v>3020</v>
      </c>
      <c r="K12" s="735">
        <v>360</v>
      </c>
      <c r="L12" s="735"/>
      <c r="M12" s="735"/>
      <c r="N12" s="735"/>
      <c r="O12" s="735"/>
      <c r="P12" s="735"/>
      <c r="Q12" s="735"/>
      <c r="R12" s="735"/>
      <c r="S12" s="321" t="s">
        <v>3019</v>
      </c>
      <c r="T12" s="56"/>
      <c r="U12" s="56"/>
      <c r="V12" s="57"/>
      <c r="W12" s="770"/>
    </row>
    <row r="13" spans="1:23" ht="20.25" customHeight="1">
      <c r="A13" s="779"/>
      <c r="B13" s="782"/>
      <c r="C13" s="812"/>
      <c r="D13" s="58"/>
      <c r="E13" s="58"/>
      <c r="F13" s="58"/>
      <c r="G13" s="59"/>
      <c r="H13" s="59"/>
      <c r="I13" s="59"/>
      <c r="J13" s="59"/>
      <c r="K13" s="59"/>
      <c r="L13" s="59"/>
      <c r="M13" s="736" t="s">
        <v>3018</v>
      </c>
      <c r="N13" s="736"/>
      <c r="O13" s="736"/>
      <c r="P13" s="736"/>
      <c r="Q13" s="736"/>
      <c r="R13" s="736"/>
      <c r="S13" s="736"/>
      <c r="T13" s="736"/>
      <c r="U13" s="736"/>
      <c r="V13" s="737"/>
      <c r="W13" s="770"/>
    </row>
    <row r="14" spans="1:23" ht="20.25" customHeight="1">
      <c r="A14" s="779"/>
      <c r="B14" s="782"/>
      <c r="C14" s="810" t="s">
        <v>3023</v>
      </c>
      <c r="D14" s="86"/>
      <c r="E14" s="739" t="s">
        <v>3021</v>
      </c>
      <c r="F14" s="739"/>
      <c r="G14" s="739"/>
      <c r="H14" s="739"/>
      <c r="I14" s="739"/>
      <c r="J14" s="54"/>
      <c r="K14" s="740" t="s">
        <v>3131</v>
      </c>
      <c r="L14" s="740"/>
      <c r="M14" s="740"/>
      <c r="N14" s="740"/>
      <c r="O14" s="740"/>
      <c r="P14" s="740"/>
      <c r="Q14" s="740"/>
      <c r="R14" s="740"/>
      <c r="S14" s="54"/>
      <c r="T14" s="54"/>
      <c r="U14" s="54"/>
      <c r="V14" s="55"/>
      <c r="W14" s="770"/>
    </row>
    <row r="15" spans="1:23" ht="25.5" customHeight="1">
      <c r="A15" s="779"/>
      <c r="B15" s="782"/>
      <c r="C15" s="811"/>
      <c r="D15" s="319" t="s">
        <v>3024</v>
      </c>
      <c r="E15" s="734">
        <v>24380</v>
      </c>
      <c r="F15" s="734"/>
      <c r="G15" s="734"/>
      <c r="H15" s="734"/>
      <c r="I15" s="734"/>
      <c r="J15" s="56" t="s">
        <v>3020</v>
      </c>
      <c r="K15" s="735">
        <v>240</v>
      </c>
      <c r="L15" s="735"/>
      <c r="M15" s="735"/>
      <c r="N15" s="735"/>
      <c r="O15" s="735"/>
      <c r="P15" s="735"/>
      <c r="Q15" s="735"/>
      <c r="R15" s="735"/>
      <c r="S15" s="321" t="s">
        <v>3019</v>
      </c>
      <c r="T15" s="56"/>
      <c r="U15" s="56"/>
      <c r="V15" s="57"/>
      <c r="W15" s="770"/>
    </row>
    <row r="16" spans="1:23" ht="20.25" customHeight="1">
      <c r="A16" s="780"/>
      <c r="B16" s="783"/>
      <c r="C16" s="812"/>
      <c r="D16" s="58"/>
      <c r="E16" s="58"/>
      <c r="F16" s="58"/>
      <c r="G16" s="59"/>
      <c r="H16" s="59"/>
      <c r="I16" s="59"/>
      <c r="J16" s="59"/>
      <c r="K16" s="59"/>
      <c r="L16" s="59"/>
      <c r="M16" s="813" t="s">
        <v>3018</v>
      </c>
      <c r="N16" s="813"/>
      <c r="O16" s="813"/>
      <c r="P16" s="813"/>
      <c r="Q16" s="813"/>
      <c r="R16" s="813"/>
      <c r="S16" s="813"/>
      <c r="T16" s="813"/>
      <c r="U16" s="813"/>
      <c r="V16" s="814"/>
      <c r="W16" s="770"/>
    </row>
    <row r="17" spans="1:23" ht="25.5" customHeight="1">
      <c r="A17" s="60"/>
      <c r="B17" s="60"/>
      <c r="C17" s="60"/>
      <c r="D17" s="61"/>
      <c r="E17" s="61"/>
      <c r="F17" s="61"/>
      <c r="G17" s="61"/>
      <c r="H17" s="62"/>
      <c r="I17" s="62"/>
      <c r="J17" s="62"/>
      <c r="K17" s="62"/>
      <c r="L17" s="60"/>
      <c r="M17" s="62"/>
      <c r="N17" s="62"/>
      <c r="O17" s="62"/>
      <c r="P17" s="62"/>
      <c r="Q17" s="10"/>
      <c r="R17" s="10"/>
      <c r="S17" s="10"/>
      <c r="T17" s="10"/>
      <c r="U17" s="10"/>
      <c r="V17" s="10"/>
      <c r="W17" s="63"/>
    </row>
    <row r="18" spans="1:23" ht="20.25" customHeight="1">
      <c r="A18" s="809" t="s">
        <v>12</v>
      </c>
      <c r="B18" s="781" t="s">
        <v>3022</v>
      </c>
      <c r="C18" s="797"/>
      <c r="D18" s="86"/>
      <c r="E18" s="739" t="s">
        <v>3021</v>
      </c>
      <c r="F18" s="739"/>
      <c r="G18" s="739"/>
      <c r="H18" s="739"/>
      <c r="I18" s="739"/>
      <c r="J18" s="54"/>
      <c r="K18" s="740" t="s">
        <v>3120</v>
      </c>
      <c r="L18" s="740"/>
      <c r="M18" s="740"/>
      <c r="N18" s="740"/>
      <c r="O18" s="740"/>
      <c r="P18" s="740"/>
      <c r="Q18" s="740"/>
      <c r="R18" s="740"/>
      <c r="S18" s="54"/>
      <c r="T18" s="54"/>
      <c r="U18" s="54"/>
      <c r="V18" s="55"/>
      <c r="W18" s="800" t="s">
        <v>13</v>
      </c>
    </row>
    <row r="19" spans="1:23" ht="25.5" customHeight="1">
      <c r="A19" s="795"/>
      <c r="B19" s="782"/>
      <c r="C19" s="798"/>
      <c r="D19" s="319" t="s">
        <v>3024</v>
      </c>
      <c r="E19" s="734">
        <v>78020</v>
      </c>
      <c r="F19" s="734"/>
      <c r="G19" s="734"/>
      <c r="H19" s="734"/>
      <c r="I19" s="734"/>
      <c r="J19" s="56" t="s">
        <v>3020</v>
      </c>
      <c r="K19" s="735">
        <v>780</v>
      </c>
      <c r="L19" s="735"/>
      <c r="M19" s="735"/>
      <c r="N19" s="735"/>
      <c r="O19" s="735"/>
      <c r="P19" s="735"/>
      <c r="Q19" s="735"/>
      <c r="R19" s="735"/>
      <c r="S19" s="321" t="s">
        <v>3019</v>
      </c>
      <c r="T19" s="56"/>
      <c r="U19" s="56"/>
      <c r="V19" s="57"/>
      <c r="W19" s="801"/>
    </row>
    <row r="20" spans="1:23" ht="20.25" customHeight="1">
      <c r="A20" s="796"/>
      <c r="B20" s="783"/>
      <c r="C20" s="799"/>
      <c r="D20" s="58"/>
      <c r="E20" s="58"/>
      <c r="F20" s="58"/>
      <c r="G20" s="59"/>
      <c r="H20" s="59"/>
      <c r="I20" s="59"/>
      <c r="J20" s="59"/>
      <c r="K20" s="59"/>
      <c r="L20" s="59"/>
      <c r="M20" s="736" t="s">
        <v>3018</v>
      </c>
      <c r="N20" s="736"/>
      <c r="O20" s="736"/>
      <c r="P20" s="736"/>
      <c r="Q20" s="736"/>
      <c r="R20" s="736"/>
      <c r="S20" s="736"/>
      <c r="T20" s="736"/>
      <c r="U20" s="736"/>
      <c r="V20" s="737"/>
      <c r="W20" s="802"/>
    </row>
    <row r="21" spans="1:23" ht="25.5" customHeight="1">
      <c r="A21" s="60"/>
      <c r="B21" s="60"/>
      <c r="C21" s="60"/>
      <c r="D21" s="61"/>
      <c r="E21" s="61"/>
      <c r="F21" s="61"/>
      <c r="G21" s="61"/>
      <c r="H21" s="62"/>
      <c r="I21" s="62"/>
      <c r="J21" s="62"/>
      <c r="K21" s="62"/>
      <c r="L21" s="60"/>
      <c r="M21" s="62"/>
      <c r="N21" s="62"/>
      <c r="O21" s="62"/>
      <c r="P21" s="62"/>
      <c r="Q21" s="10"/>
      <c r="R21" s="10"/>
      <c r="S21" s="10"/>
      <c r="T21" s="10"/>
      <c r="U21" s="10"/>
      <c r="V21" s="10"/>
      <c r="W21" s="63"/>
    </row>
    <row r="22" spans="1:23" ht="20.25" customHeight="1">
      <c r="A22" s="794" t="s">
        <v>7</v>
      </c>
      <c r="B22" s="803" t="s">
        <v>3153</v>
      </c>
      <c r="C22" s="797"/>
      <c r="D22" s="86"/>
      <c r="E22" s="739" t="s">
        <v>3021</v>
      </c>
      <c r="F22" s="739"/>
      <c r="G22" s="739"/>
      <c r="H22" s="739"/>
      <c r="I22" s="739"/>
      <c r="J22" s="54"/>
      <c r="K22" s="740" t="s">
        <v>3131</v>
      </c>
      <c r="L22" s="740"/>
      <c r="M22" s="740"/>
      <c r="N22" s="740"/>
      <c r="O22" s="740"/>
      <c r="P22" s="740"/>
      <c r="Q22" s="740"/>
      <c r="R22" s="740"/>
      <c r="S22" s="54"/>
      <c r="T22" s="54"/>
      <c r="U22" s="54"/>
      <c r="V22" s="55"/>
      <c r="W22" s="806" t="s">
        <v>3133</v>
      </c>
    </row>
    <row r="23" spans="1:23" ht="25.5" customHeight="1">
      <c r="A23" s="795"/>
      <c r="B23" s="804"/>
      <c r="C23" s="798"/>
      <c r="D23" s="319" t="s">
        <v>3024</v>
      </c>
      <c r="E23" s="734">
        <v>82880</v>
      </c>
      <c r="F23" s="734"/>
      <c r="G23" s="734"/>
      <c r="H23" s="734"/>
      <c r="I23" s="734"/>
      <c r="J23" s="56" t="s">
        <v>3020</v>
      </c>
      <c r="K23" s="735">
        <v>820</v>
      </c>
      <c r="L23" s="735"/>
      <c r="M23" s="735"/>
      <c r="N23" s="735"/>
      <c r="O23" s="735"/>
      <c r="P23" s="735"/>
      <c r="Q23" s="735"/>
      <c r="R23" s="735"/>
      <c r="S23" s="321" t="s">
        <v>3019</v>
      </c>
      <c r="T23" s="56"/>
      <c r="U23" s="56"/>
      <c r="V23" s="57"/>
      <c r="W23" s="807"/>
    </row>
    <row r="24" spans="1:23" ht="20.25" customHeight="1">
      <c r="A24" s="796"/>
      <c r="B24" s="805"/>
      <c r="C24" s="799"/>
      <c r="D24" s="58"/>
      <c r="E24" s="58"/>
      <c r="F24" s="58"/>
      <c r="G24" s="59"/>
      <c r="H24" s="59"/>
      <c r="I24" s="59"/>
      <c r="J24" s="59"/>
      <c r="K24" s="59"/>
      <c r="L24" s="59"/>
      <c r="M24" s="736" t="s">
        <v>3018</v>
      </c>
      <c r="N24" s="736"/>
      <c r="O24" s="736"/>
      <c r="P24" s="736"/>
      <c r="Q24" s="736"/>
      <c r="R24" s="736"/>
      <c r="S24" s="736"/>
      <c r="T24" s="736"/>
      <c r="U24" s="736"/>
      <c r="V24" s="737"/>
      <c r="W24" s="808"/>
    </row>
    <row r="25" spans="1:23" ht="25.5" customHeight="1">
      <c r="A25" s="60"/>
      <c r="B25" s="60"/>
      <c r="C25" s="60"/>
      <c r="D25" s="61"/>
      <c r="E25" s="61"/>
      <c r="F25" s="61"/>
      <c r="G25" s="61"/>
      <c r="H25" s="62"/>
      <c r="I25" s="62"/>
      <c r="J25" s="62"/>
      <c r="K25" s="62"/>
      <c r="L25" s="60"/>
      <c r="M25" s="62"/>
      <c r="N25" s="62"/>
      <c r="O25" s="62"/>
      <c r="P25" s="62"/>
      <c r="Q25" s="10"/>
      <c r="R25" s="10"/>
      <c r="S25" s="10"/>
      <c r="T25" s="10"/>
      <c r="U25" s="10"/>
      <c r="V25" s="10"/>
      <c r="W25" s="63"/>
    </row>
    <row r="26" spans="1:23" ht="20.25" customHeight="1">
      <c r="A26" s="794" t="s">
        <v>6</v>
      </c>
      <c r="B26" s="722" t="s">
        <v>3154</v>
      </c>
      <c r="C26" s="797"/>
      <c r="D26" s="86"/>
      <c r="E26" s="739" t="s">
        <v>3021</v>
      </c>
      <c r="F26" s="739"/>
      <c r="G26" s="739"/>
      <c r="H26" s="739"/>
      <c r="I26" s="739"/>
      <c r="J26" s="54"/>
      <c r="K26" s="740" t="s">
        <v>3131</v>
      </c>
      <c r="L26" s="740"/>
      <c r="M26" s="740"/>
      <c r="N26" s="740"/>
      <c r="O26" s="740"/>
      <c r="P26" s="740"/>
      <c r="Q26" s="740"/>
      <c r="R26" s="740"/>
      <c r="S26" s="54"/>
      <c r="T26" s="54"/>
      <c r="U26" s="54"/>
      <c r="V26" s="55"/>
      <c r="W26" s="806" t="s">
        <v>3133</v>
      </c>
    </row>
    <row r="27" spans="1:23" ht="25.5" customHeight="1">
      <c r="A27" s="795"/>
      <c r="B27" s="788"/>
      <c r="C27" s="798"/>
      <c r="D27" s="319" t="s">
        <v>3024</v>
      </c>
      <c r="E27" s="734">
        <v>69060</v>
      </c>
      <c r="F27" s="734"/>
      <c r="G27" s="734"/>
      <c r="H27" s="734"/>
      <c r="I27" s="734"/>
      <c r="J27" s="56" t="s">
        <v>3020</v>
      </c>
      <c r="K27" s="735">
        <v>690</v>
      </c>
      <c r="L27" s="735"/>
      <c r="M27" s="735"/>
      <c r="N27" s="735"/>
      <c r="O27" s="735"/>
      <c r="P27" s="735"/>
      <c r="Q27" s="735"/>
      <c r="R27" s="735"/>
      <c r="S27" s="321" t="s">
        <v>3019</v>
      </c>
      <c r="T27" s="56"/>
      <c r="U27" s="56"/>
      <c r="V27" s="57"/>
      <c r="W27" s="807"/>
    </row>
    <row r="28" spans="1:23" ht="20.25" customHeight="1">
      <c r="A28" s="796"/>
      <c r="B28" s="789"/>
      <c r="C28" s="799"/>
      <c r="D28" s="58"/>
      <c r="E28" s="58"/>
      <c r="F28" s="58"/>
      <c r="G28" s="59"/>
      <c r="H28" s="59"/>
      <c r="I28" s="59"/>
      <c r="J28" s="59"/>
      <c r="K28" s="59"/>
      <c r="L28" s="59"/>
      <c r="M28" s="736" t="s">
        <v>3018</v>
      </c>
      <c r="N28" s="736"/>
      <c r="O28" s="736"/>
      <c r="P28" s="736"/>
      <c r="Q28" s="736"/>
      <c r="R28" s="736"/>
      <c r="S28" s="736"/>
      <c r="T28" s="736"/>
      <c r="U28" s="736"/>
      <c r="V28" s="737"/>
      <c r="W28" s="808"/>
    </row>
    <row r="29" spans="1:23" ht="25.5" customHeight="1">
      <c r="A29" s="64"/>
      <c r="B29" s="64"/>
      <c r="C29" s="64"/>
      <c r="D29" s="65"/>
      <c r="E29" s="65"/>
      <c r="F29" s="65"/>
      <c r="G29" s="65"/>
      <c r="H29" s="66"/>
      <c r="I29" s="66"/>
      <c r="J29" s="66"/>
      <c r="K29" s="66"/>
      <c r="L29" s="64"/>
      <c r="M29" s="66"/>
      <c r="N29" s="66"/>
      <c r="O29" s="66"/>
      <c r="P29" s="66"/>
      <c r="Q29" s="67"/>
      <c r="R29" s="67"/>
      <c r="S29" s="67"/>
      <c r="T29" s="67"/>
      <c r="U29" s="67"/>
      <c r="V29" s="67"/>
      <c r="W29" s="68"/>
    </row>
    <row r="30" spans="1:23" s="323" customFormat="1" ht="25.5" customHeight="1">
      <c r="A30" s="720" t="s">
        <v>11</v>
      </c>
      <c r="B30" s="781" t="s">
        <v>3017</v>
      </c>
      <c r="C30" s="720" t="s">
        <v>9</v>
      </c>
      <c r="D30" s="785"/>
      <c r="E30" s="785"/>
      <c r="F30" s="785"/>
      <c r="G30" s="785"/>
      <c r="H30" s="785"/>
      <c r="I30" s="785"/>
      <c r="J30" s="785"/>
      <c r="K30" s="785"/>
      <c r="L30" s="785"/>
      <c r="M30" s="785"/>
      <c r="N30" s="785"/>
      <c r="O30" s="785"/>
      <c r="P30" s="785"/>
      <c r="Q30" s="785"/>
      <c r="R30" s="785"/>
      <c r="S30" s="785"/>
      <c r="T30" s="785"/>
      <c r="U30" s="785"/>
      <c r="V30" s="786"/>
      <c r="W30" s="787" t="s">
        <v>8</v>
      </c>
    </row>
    <row r="31" spans="1:23" s="323" customFormat="1" ht="25.5" customHeight="1">
      <c r="A31" s="784"/>
      <c r="B31" s="782"/>
      <c r="C31" s="790" t="s">
        <v>3016</v>
      </c>
      <c r="D31" s="791"/>
      <c r="E31" s="791"/>
      <c r="F31" s="791"/>
      <c r="G31" s="791"/>
      <c r="H31" s="791"/>
      <c r="I31" s="791"/>
      <c r="J31" s="791"/>
      <c r="K31" s="791"/>
      <c r="L31" s="791"/>
      <c r="M31" s="734">
        <v>51180</v>
      </c>
      <c r="N31" s="734"/>
      <c r="O31" s="734"/>
      <c r="P31" s="734"/>
      <c r="Q31" s="734"/>
      <c r="R31" s="318"/>
      <c r="S31" s="56" t="s">
        <v>3015</v>
      </c>
      <c r="T31" s="792" t="s">
        <v>3155</v>
      </c>
      <c r="U31" s="792"/>
      <c r="V31" s="769"/>
      <c r="W31" s="788"/>
    </row>
    <row r="32" spans="1:23" s="323" customFormat="1" ht="25.5" customHeight="1">
      <c r="A32" s="721"/>
      <c r="B32" s="783"/>
      <c r="C32" s="793" t="s">
        <v>3156</v>
      </c>
      <c r="D32" s="730"/>
      <c r="E32" s="730"/>
      <c r="F32" s="730"/>
      <c r="G32" s="730"/>
      <c r="H32" s="730"/>
      <c r="I32" s="730"/>
      <c r="J32" s="730"/>
      <c r="K32" s="730"/>
      <c r="L32" s="730"/>
      <c r="M32" s="741">
        <v>6400</v>
      </c>
      <c r="N32" s="741"/>
      <c r="O32" s="741"/>
      <c r="P32" s="741"/>
      <c r="Q32" s="741"/>
      <c r="R32" s="320"/>
      <c r="S32" s="69" t="s">
        <v>3015</v>
      </c>
      <c r="T32" s="736" t="s">
        <v>3014</v>
      </c>
      <c r="U32" s="736"/>
      <c r="V32" s="737"/>
      <c r="W32" s="789"/>
    </row>
    <row r="33" spans="1:23" s="323" customFormat="1" ht="25.5" customHeight="1">
      <c r="A33" s="424"/>
      <c r="B33" s="75"/>
      <c r="C33" s="422"/>
      <c r="D33" s="422"/>
      <c r="E33" s="422"/>
      <c r="F33" s="422"/>
      <c r="G33" s="422"/>
      <c r="H33" s="422"/>
      <c r="I33" s="422"/>
      <c r="J33" s="422"/>
      <c r="K33" s="422"/>
      <c r="L33" s="422"/>
      <c r="M33" s="419"/>
      <c r="N33" s="419"/>
      <c r="O33" s="419"/>
      <c r="P33" s="419"/>
      <c r="Q33" s="419"/>
      <c r="R33" s="419"/>
      <c r="S33" s="56"/>
      <c r="T33" s="423"/>
      <c r="U33" s="423"/>
      <c r="V33" s="423"/>
      <c r="W33" s="425"/>
    </row>
    <row r="34" spans="1:23" s="323" customFormat="1" ht="25.5" customHeight="1">
      <c r="A34" s="720" t="s">
        <v>3375</v>
      </c>
      <c r="B34" s="722" t="s">
        <v>3376</v>
      </c>
      <c r="C34" s="724"/>
      <c r="D34" s="726" t="s">
        <v>3377</v>
      </c>
      <c r="E34" s="726"/>
      <c r="F34" s="726"/>
      <c r="G34" s="726"/>
      <c r="H34" s="726"/>
      <c r="I34" s="726"/>
      <c r="J34" s="426" t="s">
        <v>3378</v>
      </c>
      <c r="K34" s="727" t="s">
        <v>3379</v>
      </c>
      <c r="L34" s="727"/>
      <c r="M34" s="727"/>
      <c r="N34" s="727"/>
      <c r="O34" s="727"/>
      <c r="P34" s="727"/>
      <c r="Q34" s="727"/>
      <c r="R34" s="727"/>
      <c r="S34" s="727"/>
      <c r="T34" s="727"/>
      <c r="U34" s="727"/>
      <c r="V34" s="728"/>
      <c r="W34" s="729" t="s">
        <v>3380</v>
      </c>
    </row>
    <row r="35" spans="1:23" s="323" customFormat="1" ht="25.5" customHeight="1">
      <c r="A35" s="721"/>
      <c r="B35" s="723"/>
      <c r="C35" s="725"/>
      <c r="D35" s="427"/>
      <c r="E35" s="427"/>
      <c r="F35" s="427"/>
      <c r="G35" s="428"/>
      <c r="H35" s="428"/>
      <c r="I35" s="428"/>
      <c r="J35" s="428"/>
      <c r="K35" s="428"/>
      <c r="L35" s="428"/>
      <c r="M35" s="730" t="s">
        <v>3018</v>
      </c>
      <c r="N35" s="730"/>
      <c r="O35" s="730"/>
      <c r="P35" s="730"/>
      <c r="Q35" s="730"/>
      <c r="R35" s="730"/>
      <c r="S35" s="730"/>
      <c r="T35" s="730"/>
      <c r="U35" s="730"/>
      <c r="V35" s="731"/>
      <c r="W35" s="729"/>
    </row>
    <row r="36" spans="1:23" ht="25.5" customHeight="1">
      <c r="A36" s="60"/>
      <c r="B36" s="60"/>
      <c r="C36" s="60"/>
      <c r="D36" s="61"/>
      <c r="E36" s="61"/>
      <c r="F36" s="61"/>
      <c r="G36" s="61"/>
      <c r="H36" s="62"/>
      <c r="I36" s="62"/>
      <c r="J36" s="62"/>
      <c r="K36" s="62"/>
      <c r="L36" s="60"/>
      <c r="M36" s="62"/>
      <c r="N36" s="62"/>
      <c r="O36" s="62"/>
      <c r="P36" s="62"/>
      <c r="Q36" s="10"/>
      <c r="R36" s="10"/>
      <c r="S36" s="10"/>
      <c r="T36" s="10"/>
      <c r="U36" s="10"/>
      <c r="V36" s="10"/>
      <c r="W36" s="63"/>
    </row>
    <row r="37" spans="1:23" ht="30" customHeight="1">
      <c r="A37" s="778" t="s">
        <v>2975</v>
      </c>
      <c r="B37" s="781" t="s">
        <v>3157</v>
      </c>
      <c r="C37" s="771" t="s">
        <v>2976</v>
      </c>
      <c r="D37" s="772"/>
      <c r="E37" s="772"/>
      <c r="F37" s="772"/>
      <c r="G37" s="772"/>
      <c r="H37" s="773">
        <v>1800</v>
      </c>
      <c r="I37" s="773"/>
      <c r="J37" s="773"/>
      <c r="K37" s="773"/>
      <c r="L37" s="774"/>
      <c r="M37" s="771" t="s">
        <v>2977</v>
      </c>
      <c r="N37" s="772"/>
      <c r="O37" s="772"/>
      <c r="P37" s="772"/>
      <c r="Q37" s="772"/>
      <c r="R37" s="773">
        <v>1240</v>
      </c>
      <c r="S37" s="773"/>
      <c r="T37" s="773"/>
      <c r="U37" s="773"/>
      <c r="V37" s="774"/>
      <c r="W37" s="770" t="s">
        <v>2978</v>
      </c>
    </row>
    <row r="38" spans="1:23" ht="30" customHeight="1">
      <c r="A38" s="779"/>
      <c r="B38" s="782"/>
      <c r="C38" s="771" t="s">
        <v>2979</v>
      </c>
      <c r="D38" s="772"/>
      <c r="E38" s="772"/>
      <c r="F38" s="772"/>
      <c r="G38" s="772"/>
      <c r="H38" s="773">
        <v>1590</v>
      </c>
      <c r="I38" s="773"/>
      <c r="J38" s="773"/>
      <c r="K38" s="773"/>
      <c r="L38" s="774"/>
      <c r="M38" s="771" t="s">
        <v>2980</v>
      </c>
      <c r="N38" s="772"/>
      <c r="O38" s="772"/>
      <c r="P38" s="772"/>
      <c r="Q38" s="772"/>
      <c r="R38" s="773">
        <v>110</v>
      </c>
      <c r="S38" s="773"/>
      <c r="T38" s="773"/>
      <c r="U38" s="773"/>
      <c r="V38" s="774"/>
      <c r="W38" s="770"/>
    </row>
    <row r="39" spans="1:23" ht="30" customHeight="1">
      <c r="A39" s="780"/>
      <c r="B39" s="783"/>
      <c r="C39" s="771" t="s">
        <v>2981</v>
      </c>
      <c r="D39" s="772"/>
      <c r="E39" s="772"/>
      <c r="F39" s="772"/>
      <c r="G39" s="772"/>
      <c r="H39" s="773">
        <v>1570</v>
      </c>
      <c r="I39" s="773"/>
      <c r="J39" s="773"/>
      <c r="K39" s="773"/>
      <c r="L39" s="774"/>
      <c r="M39" s="775"/>
      <c r="N39" s="776"/>
      <c r="O39" s="776"/>
      <c r="P39" s="776"/>
      <c r="Q39" s="776"/>
      <c r="R39" s="776"/>
      <c r="S39" s="776"/>
      <c r="T39" s="776"/>
      <c r="U39" s="776"/>
      <c r="V39" s="777"/>
      <c r="W39" s="770"/>
    </row>
    <row r="40" spans="1:23" ht="25.5" customHeight="1">
      <c r="A40" s="60"/>
      <c r="B40" s="60"/>
      <c r="C40" s="60"/>
      <c r="D40" s="61"/>
      <c r="E40" s="61"/>
      <c r="F40" s="61"/>
      <c r="G40" s="61"/>
      <c r="H40" s="62"/>
      <c r="I40" s="62"/>
      <c r="J40" s="62"/>
      <c r="K40" s="62"/>
      <c r="L40" s="60"/>
      <c r="M40" s="62"/>
      <c r="N40" s="62"/>
      <c r="O40" s="62"/>
      <c r="P40" s="62"/>
      <c r="Q40" s="10"/>
      <c r="R40" s="10"/>
      <c r="S40" s="10"/>
      <c r="T40" s="10"/>
      <c r="U40" s="10"/>
      <c r="V40" s="10"/>
      <c r="W40" s="63"/>
    </row>
    <row r="41" spans="1:23" ht="25.5" customHeight="1">
      <c r="A41" s="765" t="s">
        <v>2982</v>
      </c>
      <c r="B41" s="768" t="s">
        <v>3381</v>
      </c>
      <c r="C41" s="757" t="s">
        <v>3137</v>
      </c>
      <c r="D41" s="759">
        <v>306010</v>
      </c>
      <c r="E41" s="760"/>
      <c r="F41" s="760"/>
      <c r="G41" s="760"/>
      <c r="H41" s="760"/>
      <c r="I41" s="760"/>
      <c r="J41" s="760"/>
      <c r="K41" s="760"/>
      <c r="L41" s="760"/>
      <c r="M41" s="760"/>
      <c r="N41" s="760"/>
      <c r="O41" s="760"/>
      <c r="P41" s="760"/>
      <c r="Q41" s="760"/>
      <c r="R41" s="760"/>
      <c r="S41" s="760"/>
      <c r="T41" s="760"/>
      <c r="U41" s="760"/>
      <c r="V41" s="761"/>
      <c r="W41" s="754" t="s">
        <v>3138</v>
      </c>
    </row>
    <row r="42" spans="1:23" ht="25.5" customHeight="1">
      <c r="A42" s="766"/>
      <c r="B42" s="769"/>
      <c r="C42" s="758"/>
      <c r="D42" s="762"/>
      <c r="E42" s="763"/>
      <c r="F42" s="763"/>
      <c r="G42" s="763"/>
      <c r="H42" s="763"/>
      <c r="I42" s="763"/>
      <c r="J42" s="763"/>
      <c r="K42" s="763"/>
      <c r="L42" s="763"/>
      <c r="M42" s="763"/>
      <c r="N42" s="763"/>
      <c r="O42" s="763"/>
      <c r="P42" s="763"/>
      <c r="Q42" s="763"/>
      <c r="R42" s="763"/>
      <c r="S42" s="763"/>
      <c r="T42" s="763"/>
      <c r="U42" s="763"/>
      <c r="V42" s="764"/>
      <c r="W42" s="755"/>
    </row>
    <row r="43" spans="1:23" ht="25.5" customHeight="1">
      <c r="A43" s="766"/>
      <c r="B43" s="769"/>
      <c r="C43" s="757" t="s">
        <v>3139</v>
      </c>
      <c r="D43" s="759">
        <v>60520</v>
      </c>
      <c r="E43" s="760"/>
      <c r="F43" s="760"/>
      <c r="G43" s="760"/>
      <c r="H43" s="760"/>
      <c r="I43" s="760"/>
      <c r="J43" s="760"/>
      <c r="K43" s="760"/>
      <c r="L43" s="760"/>
      <c r="M43" s="760"/>
      <c r="N43" s="760"/>
      <c r="O43" s="760"/>
      <c r="P43" s="760"/>
      <c r="Q43" s="760"/>
      <c r="R43" s="760"/>
      <c r="S43" s="760"/>
      <c r="T43" s="760"/>
      <c r="U43" s="760"/>
      <c r="V43" s="761"/>
      <c r="W43" s="755"/>
    </row>
    <row r="44" spans="1:23" ht="30" customHeight="1">
      <c r="A44" s="767"/>
      <c r="B44" s="737"/>
      <c r="C44" s="758"/>
      <c r="D44" s="762"/>
      <c r="E44" s="763"/>
      <c r="F44" s="763"/>
      <c r="G44" s="763"/>
      <c r="H44" s="763"/>
      <c r="I44" s="763"/>
      <c r="J44" s="763"/>
      <c r="K44" s="763"/>
      <c r="L44" s="763"/>
      <c r="M44" s="763"/>
      <c r="N44" s="763"/>
      <c r="O44" s="763"/>
      <c r="P44" s="763"/>
      <c r="Q44" s="763"/>
      <c r="R44" s="763"/>
      <c r="S44" s="763"/>
      <c r="T44" s="763"/>
      <c r="U44" s="763"/>
      <c r="V44" s="764"/>
      <c r="W44" s="756"/>
    </row>
    <row r="45" spans="1:23" ht="25.5" customHeight="1">
      <c r="A45" s="60"/>
      <c r="B45" s="60"/>
      <c r="C45" s="60"/>
      <c r="D45" s="61"/>
      <c r="E45" s="61"/>
      <c r="F45" s="61"/>
      <c r="G45" s="61"/>
      <c r="H45" s="62"/>
      <c r="I45" s="62"/>
      <c r="J45" s="62"/>
      <c r="K45" s="62"/>
      <c r="L45" s="60"/>
      <c r="M45" s="62"/>
      <c r="N45" s="62"/>
      <c r="O45" s="62"/>
      <c r="P45" s="62"/>
      <c r="Q45" s="10"/>
      <c r="R45" s="10"/>
      <c r="S45" s="10"/>
      <c r="T45" s="10"/>
      <c r="U45" s="10"/>
      <c r="V45" s="10"/>
      <c r="W45" s="63"/>
    </row>
    <row r="46" spans="1:23" ht="30" customHeight="1">
      <c r="A46" s="70" t="s">
        <v>2984</v>
      </c>
      <c r="B46" s="71" t="s">
        <v>3382</v>
      </c>
      <c r="C46" s="748">
        <v>6120</v>
      </c>
      <c r="D46" s="748"/>
      <c r="E46" s="748"/>
      <c r="F46" s="748"/>
      <c r="G46" s="748"/>
      <c r="H46" s="748"/>
      <c r="I46" s="748"/>
      <c r="J46" s="748"/>
      <c r="K46" s="748"/>
      <c r="L46" s="748"/>
      <c r="M46" s="748"/>
      <c r="N46" s="748"/>
      <c r="O46" s="748"/>
      <c r="P46" s="748"/>
      <c r="Q46" s="748"/>
      <c r="R46" s="748"/>
      <c r="S46" s="748"/>
      <c r="T46" s="748"/>
      <c r="U46" s="748"/>
      <c r="V46" s="749"/>
      <c r="W46" s="72" t="s">
        <v>2983</v>
      </c>
    </row>
    <row r="47" spans="1:23" ht="25.5" customHeight="1">
      <c r="A47" s="60"/>
      <c r="B47" s="60"/>
      <c r="C47" s="60"/>
      <c r="D47" s="61"/>
      <c r="E47" s="61"/>
      <c r="F47" s="61"/>
      <c r="G47" s="61"/>
      <c r="H47" s="62"/>
      <c r="I47" s="62"/>
      <c r="J47" s="62"/>
      <c r="K47" s="62"/>
      <c r="L47" s="60"/>
      <c r="M47" s="62"/>
      <c r="N47" s="62"/>
      <c r="O47" s="62"/>
      <c r="P47" s="62"/>
      <c r="Q47" s="10"/>
      <c r="R47" s="10"/>
      <c r="S47" s="10"/>
      <c r="T47" s="10"/>
      <c r="U47" s="10"/>
      <c r="V47" s="10"/>
      <c r="W47" s="73"/>
    </row>
    <row r="48" spans="1:23" ht="30" customHeight="1">
      <c r="A48" s="70" t="s">
        <v>2985</v>
      </c>
      <c r="B48" s="71" t="s">
        <v>3013</v>
      </c>
      <c r="C48" s="738">
        <v>154880</v>
      </c>
      <c r="D48" s="738"/>
      <c r="E48" s="738"/>
      <c r="F48" s="738"/>
      <c r="G48" s="738"/>
      <c r="H48" s="738"/>
      <c r="I48" s="738"/>
      <c r="J48" s="738"/>
      <c r="K48" s="738"/>
      <c r="L48" s="738"/>
      <c r="M48" s="738"/>
      <c r="N48" s="738"/>
      <c r="O48" s="738"/>
      <c r="P48" s="738"/>
      <c r="Q48" s="738"/>
      <c r="R48" s="738"/>
      <c r="S48" s="738"/>
      <c r="T48" s="738"/>
      <c r="U48" s="738"/>
      <c r="V48" s="746"/>
      <c r="W48" s="72" t="s">
        <v>2983</v>
      </c>
    </row>
    <row r="49" spans="1:23" ht="25.5" customHeight="1">
      <c r="A49" s="60"/>
      <c r="B49" s="86"/>
      <c r="C49" s="60"/>
      <c r="D49" s="61"/>
      <c r="E49" s="61"/>
      <c r="F49" s="61"/>
      <c r="G49" s="61"/>
      <c r="H49" s="62"/>
      <c r="I49" s="62"/>
      <c r="J49" s="62"/>
      <c r="K49" s="62"/>
      <c r="L49" s="60"/>
      <c r="M49" s="62"/>
      <c r="N49" s="62"/>
      <c r="O49" s="62"/>
      <c r="P49" s="62"/>
      <c r="Q49" s="10"/>
      <c r="R49" s="10"/>
      <c r="S49" s="10"/>
      <c r="T49" s="10"/>
      <c r="U49" s="10"/>
      <c r="V49" s="10"/>
      <c r="W49" s="73"/>
    </row>
    <row r="50" spans="1:23" ht="18" customHeight="1">
      <c r="A50" s="750"/>
      <c r="B50" s="75"/>
      <c r="C50" s="751"/>
      <c r="D50" s="751"/>
      <c r="E50" s="751"/>
      <c r="F50" s="751"/>
      <c r="G50" s="751"/>
      <c r="H50" s="751"/>
      <c r="I50" s="751"/>
      <c r="J50" s="751"/>
      <c r="K50" s="751"/>
      <c r="L50" s="752"/>
      <c r="M50" s="752"/>
      <c r="N50" s="752"/>
      <c r="O50" s="752"/>
      <c r="P50" s="434"/>
      <c r="Q50" s="434"/>
      <c r="R50" s="434"/>
      <c r="S50" s="434"/>
      <c r="T50" s="434"/>
      <c r="U50" s="434"/>
      <c r="V50" s="434"/>
      <c r="W50" s="751"/>
    </row>
    <row r="51" spans="1:23" ht="18" customHeight="1">
      <c r="A51" s="750"/>
      <c r="B51" s="75"/>
      <c r="C51" s="751"/>
      <c r="D51" s="751"/>
      <c r="E51" s="751"/>
      <c r="F51" s="751"/>
      <c r="G51" s="751"/>
      <c r="H51" s="751"/>
      <c r="I51" s="751"/>
      <c r="J51" s="751"/>
      <c r="K51" s="751"/>
      <c r="L51" s="753"/>
      <c r="M51" s="753"/>
      <c r="N51" s="753"/>
      <c r="O51" s="753"/>
      <c r="P51" s="753"/>
      <c r="Q51" s="753"/>
      <c r="R51" s="753"/>
      <c r="S51" s="753"/>
      <c r="T51" s="753"/>
      <c r="U51" s="753"/>
      <c r="V51" s="753"/>
      <c r="W51" s="751"/>
    </row>
    <row r="52" spans="1:23" ht="18" customHeight="1">
      <c r="A52" s="750"/>
      <c r="B52" s="75"/>
      <c r="C52" s="751"/>
      <c r="D52" s="751"/>
      <c r="E52" s="751"/>
      <c r="F52" s="751"/>
      <c r="G52" s="751"/>
      <c r="H52" s="751"/>
      <c r="I52" s="751"/>
      <c r="J52" s="751"/>
      <c r="K52" s="751"/>
      <c r="L52" s="752"/>
      <c r="M52" s="752"/>
      <c r="N52" s="752"/>
      <c r="O52" s="752"/>
      <c r="P52" s="434"/>
      <c r="Q52" s="434"/>
      <c r="R52" s="434"/>
      <c r="S52" s="434"/>
      <c r="T52" s="434"/>
      <c r="U52" s="434"/>
      <c r="V52" s="434"/>
      <c r="W52" s="751"/>
    </row>
    <row r="53" spans="1:23" ht="18" customHeight="1">
      <c r="A53" s="750"/>
      <c r="B53" s="75"/>
      <c r="C53" s="751"/>
      <c r="D53" s="751"/>
      <c r="E53" s="751"/>
      <c r="F53" s="751"/>
      <c r="G53" s="751"/>
      <c r="H53" s="751"/>
      <c r="I53" s="751"/>
      <c r="J53" s="751"/>
      <c r="K53" s="751"/>
      <c r="L53" s="753"/>
      <c r="M53" s="753"/>
      <c r="N53" s="753"/>
      <c r="O53" s="753"/>
      <c r="P53" s="753"/>
      <c r="Q53" s="753"/>
      <c r="R53" s="753"/>
      <c r="S53" s="753"/>
      <c r="T53" s="753"/>
      <c r="U53" s="753"/>
      <c r="V53" s="753"/>
      <c r="W53" s="751"/>
    </row>
    <row r="54" spans="1:23" ht="18" customHeight="1">
      <c r="A54" s="750"/>
      <c r="B54" s="435"/>
      <c r="C54" s="751"/>
      <c r="D54" s="751"/>
      <c r="E54" s="751"/>
      <c r="F54" s="751"/>
      <c r="G54" s="751"/>
      <c r="H54" s="751"/>
      <c r="I54" s="751"/>
      <c r="J54" s="751"/>
      <c r="K54" s="751"/>
      <c r="L54" s="752"/>
      <c r="M54" s="752"/>
      <c r="N54" s="752"/>
      <c r="O54" s="752"/>
      <c r="P54" s="434"/>
      <c r="Q54" s="434"/>
      <c r="R54" s="434"/>
      <c r="S54" s="434"/>
      <c r="T54" s="434"/>
      <c r="U54" s="434"/>
      <c r="V54" s="434"/>
      <c r="W54" s="751"/>
    </row>
    <row r="55" spans="1:23" ht="18" customHeight="1">
      <c r="A55" s="750"/>
      <c r="B55" s="75"/>
      <c r="C55" s="751"/>
      <c r="D55" s="751"/>
      <c r="E55" s="751"/>
      <c r="F55" s="751"/>
      <c r="G55" s="751"/>
      <c r="H55" s="751"/>
      <c r="I55" s="751"/>
      <c r="J55" s="751"/>
      <c r="K55" s="751"/>
      <c r="L55" s="753"/>
      <c r="M55" s="753"/>
      <c r="N55" s="753"/>
      <c r="O55" s="753"/>
      <c r="P55" s="753"/>
      <c r="Q55" s="753"/>
      <c r="R55" s="753"/>
      <c r="S55" s="753"/>
      <c r="T55" s="753"/>
      <c r="U55" s="753"/>
      <c r="V55" s="753"/>
      <c r="W55" s="751"/>
    </row>
    <row r="56" spans="1:23" ht="25.5" customHeight="1">
      <c r="A56" s="60"/>
      <c r="B56" s="60"/>
      <c r="C56" s="60"/>
      <c r="D56" s="61"/>
      <c r="E56" s="61"/>
      <c r="F56" s="61"/>
      <c r="G56" s="61"/>
      <c r="H56" s="62"/>
      <c r="I56" s="62"/>
      <c r="J56" s="62"/>
      <c r="K56" s="62"/>
      <c r="L56" s="60"/>
      <c r="M56" s="10"/>
      <c r="N56" s="62"/>
      <c r="O56" s="62"/>
      <c r="P56" s="62"/>
      <c r="Q56" s="10"/>
      <c r="R56" s="10"/>
      <c r="S56" s="10"/>
      <c r="T56" s="10"/>
      <c r="U56" s="10"/>
      <c r="V56" s="10"/>
      <c r="W56" s="73"/>
    </row>
    <row r="57" spans="1:23" ht="30" customHeight="1">
      <c r="A57" s="70" t="s">
        <v>2986</v>
      </c>
      <c r="B57" s="71" t="s">
        <v>3383</v>
      </c>
      <c r="C57" s="744">
        <v>160000</v>
      </c>
      <c r="D57" s="744"/>
      <c r="E57" s="744"/>
      <c r="F57" s="744"/>
      <c r="G57" s="744"/>
      <c r="H57" s="744"/>
      <c r="I57" s="744"/>
      <c r="J57" s="744"/>
      <c r="K57" s="744"/>
      <c r="L57" s="744"/>
      <c r="M57" s="744"/>
      <c r="N57" s="744"/>
      <c r="O57" s="744"/>
      <c r="P57" s="744"/>
      <c r="Q57" s="744"/>
      <c r="R57" s="744"/>
      <c r="S57" s="744"/>
      <c r="T57" s="744"/>
      <c r="U57" s="744"/>
      <c r="V57" s="745"/>
      <c r="W57" s="72" t="s">
        <v>2983</v>
      </c>
    </row>
    <row r="58" spans="1:23" ht="25.5" customHeight="1">
      <c r="A58" s="60"/>
      <c r="B58" s="60"/>
      <c r="C58" s="60"/>
      <c r="D58" s="61"/>
      <c r="E58" s="61"/>
      <c r="F58" s="61"/>
      <c r="G58" s="61"/>
      <c r="H58" s="62"/>
      <c r="I58" s="62"/>
      <c r="J58" s="62"/>
      <c r="K58" s="62"/>
      <c r="L58" s="60"/>
      <c r="M58" s="10"/>
      <c r="N58" s="62"/>
      <c r="O58" s="62"/>
      <c r="P58" s="62"/>
      <c r="Q58" s="10"/>
      <c r="R58" s="10"/>
      <c r="S58" s="10"/>
      <c r="T58" s="10"/>
      <c r="U58" s="10"/>
      <c r="V58" s="10"/>
      <c r="W58" s="74"/>
    </row>
    <row r="59" spans="1:23" ht="30" customHeight="1">
      <c r="A59" s="70" t="s">
        <v>2987</v>
      </c>
      <c r="B59" s="71" t="s">
        <v>3384</v>
      </c>
      <c r="C59" s="738">
        <v>96840</v>
      </c>
      <c r="D59" s="738"/>
      <c r="E59" s="738"/>
      <c r="F59" s="738"/>
      <c r="G59" s="738"/>
      <c r="H59" s="738"/>
      <c r="I59" s="738"/>
      <c r="J59" s="738"/>
      <c r="K59" s="738"/>
      <c r="L59" s="738"/>
      <c r="M59" s="738"/>
      <c r="N59" s="738"/>
      <c r="O59" s="738"/>
      <c r="P59" s="738"/>
      <c r="Q59" s="738"/>
      <c r="R59" s="738"/>
      <c r="S59" s="738"/>
      <c r="T59" s="738"/>
      <c r="U59" s="738"/>
      <c r="V59" s="746"/>
      <c r="W59" s="72" t="s">
        <v>2983</v>
      </c>
    </row>
    <row r="60" spans="1:23" ht="25.5" customHeight="1">
      <c r="A60" s="60"/>
      <c r="B60" s="60"/>
      <c r="C60" s="60"/>
      <c r="D60" s="61"/>
      <c r="E60" s="61"/>
      <c r="F60" s="61"/>
      <c r="G60" s="61"/>
      <c r="H60" s="62"/>
      <c r="I60" s="62"/>
      <c r="J60" s="62"/>
      <c r="K60" s="62"/>
      <c r="L60" s="60"/>
      <c r="M60" s="10"/>
      <c r="N60" s="62"/>
      <c r="O60" s="62"/>
      <c r="P60" s="62"/>
      <c r="Q60" s="10"/>
      <c r="R60" s="10"/>
      <c r="S60" s="10"/>
      <c r="T60" s="10"/>
      <c r="U60" s="10"/>
      <c r="V60" s="10"/>
      <c r="W60" s="74" t="s">
        <v>3158</v>
      </c>
    </row>
    <row r="61" spans="1:23" ht="25.5" customHeight="1">
      <c r="A61" s="742" t="s">
        <v>2988</v>
      </c>
      <c r="B61" s="743" t="s">
        <v>3012</v>
      </c>
      <c r="C61" s="747" t="s">
        <v>3159</v>
      </c>
      <c r="D61" s="86"/>
      <c r="E61" s="739" t="s">
        <v>3021</v>
      </c>
      <c r="F61" s="739"/>
      <c r="G61" s="739"/>
      <c r="H61" s="739"/>
      <c r="I61" s="739"/>
      <c r="J61" s="54"/>
      <c r="K61" s="740" t="s">
        <v>3131</v>
      </c>
      <c r="L61" s="740"/>
      <c r="M61" s="740"/>
      <c r="N61" s="740"/>
      <c r="O61" s="740"/>
      <c r="P61" s="740"/>
      <c r="Q61" s="740"/>
      <c r="R61" s="740"/>
      <c r="S61" s="54"/>
      <c r="T61" s="54"/>
      <c r="U61" s="54"/>
      <c r="V61" s="55"/>
      <c r="W61" s="96"/>
    </row>
    <row r="62" spans="1:23" ht="25.5" customHeight="1">
      <c r="A62" s="742"/>
      <c r="B62" s="743"/>
      <c r="C62" s="747"/>
      <c r="D62" s="423" t="s">
        <v>3024</v>
      </c>
      <c r="E62" s="734">
        <v>65120</v>
      </c>
      <c r="F62" s="734"/>
      <c r="G62" s="734"/>
      <c r="H62" s="734"/>
      <c r="I62" s="734"/>
      <c r="J62" s="56" t="s">
        <v>3020</v>
      </c>
      <c r="K62" s="735">
        <v>650</v>
      </c>
      <c r="L62" s="735"/>
      <c r="M62" s="735"/>
      <c r="N62" s="735"/>
      <c r="O62" s="735"/>
      <c r="P62" s="735"/>
      <c r="Q62" s="735"/>
      <c r="R62" s="735"/>
      <c r="S62" s="418" t="s">
        <v>3019</v>
      </c>
      <c r="T62" s="56"/>
      <c r="U62" s="56"/>
      <c r="V62" s="57"/>
      <c r="W62" s="97" t="s">
        <v>3160</v>
      </c>
    </row>
    <row r="63" spans="1:23" ht="25.5" customHeight="1">
      <c r="A63" s="742"/>
      <c r="B63" s="743"/>
      <c r="C63" s="747"/>
      <c r="D63" s="58"/>
      <c r="E63" s="58"/>
      <c r="F63" s="58"/>
      <c r="G63" s="59"/>
      <c r="H63" s="59"/>
      <c r="I63" s="59"/>
      <c r="J63" s="59"/>
      <c r="K63" s="59"/>
      <c r="L63" s="59"/>
      <c r="M63" s="736" t="s">
        <v>3018</v>
      </c>
      <c r="N63" s="736"/>
      <c r="O63" s="736"/>
      <c r="P63" s="736"/>
      <c r="Q63" s="736"/>
      <c r="R63" s="736"/>
      <c r="S63" s="736"/>
      <c r="T63" s="736"/>
      <c r="U63" s="736"/>
      <c r="V63" s="737"/>
      <c r="W63" s="98" t="s">
        <v>3140</v>
      </c>
    </row>
    <row r="64" spans="1:23" ht="25.5" customHeight="1">
      <c r="A64" s="742"/>
      <c r="B64" s="743"/>
      <c r="C64" s="738" t="s">
        <v>3161</v>
      </c>
      <c r="D64" s="86"/>
      <c r="E64" s="739" t="s">
        <v>3021</v>
      </c>
      <c r="F64" s="739"/>
      <c r="G64" s="739"/>
      <c r="H64" s="739"/>
      <c r="I64" s="739"/>
      <c r="J64" s="54"/>
      <c r="K64" s="740" t="s">
        <v>3131</v>
      </c>
      <c r="L64" s="740"/>
      <c r="M64" s="740"/>
      <c r="N64" s="740"/>
      <c r="O64" s="740"/>
      <c r="P64" s="740"/>
      <c r="Q64" s="740"/>
      <c r="R64" s="740"/>
      <c r="S64" s="54"/>
      <c r="T64" s="54"/>
      <c r="U64" s="54"/>
      <c r="V64" s="55"/>
      <c r="W64" s="733" t="s">
        <v>3141</v>
      </c>
    </row>
    <row r="65" spans="1:23" ht="49.9" customHeight="1">
      <c r="A65" s="742"/>
      <c r="B65" s="743"/>
      <c r="C65" s="738"/>
      <c r="D65" s="423" t="s">
        <v>3024</v>
      </c>
      <c r="E65" s="734">
        <v>50000</v>
      </c>
      <c r="F65" s="734"/>
      <c r="G65" s="734"/>
      <c r="H65" s="734"/>
      <c r="I65" s="734"/>
      <c r="J65" s="56" t="s">
        <v>3020</v>
      </c>
      <c r="K65" s="735">
        <v>500</v>
      </c>
      <c r="L65" s="735"/>
      <c r="M65" s="735"/>
      <c r="N65" s="735"/>
      <c r="O65" s="735"/>
      <c r="P65" s="735"/>
      <c r="Q65" s="735"/>
      <c r="R65" s="735"/>
      <c r="S65" s="418" t="s">
        <v>3019</v>
      </c>
      <c r="T65" s="56"/>
      <c r="U65" s="56"/>
      <c r="V65" s="57"/>
      <c r="W65" s="733"/>
    </row>
    <row r="66" spans="1:23" ht="30" customHeight="1">
      <c r="A66" s="742"/>
      <c r="B66" s="743"/>
      <c r="C66" s="738"/>
      <c r="D66" s="58"/>
      <c r="E66" s="58"/>
      <c r="F66" s="58"/>
      <c r="G66" s="59"/>
      <c r="H66" s="59"/>
      <c r="I66" s="59"/>
      <c r="J66" s="59"/>
      <c r="K66" s="59"/>
      <c r="L66" s="59"/>
      <c r="M66" s="736" t="s">
        <v>3018</v>
      </c>
      <c r="N66" s="736"/>
      <c r="O66" s="736"/>
      <c r="P66" s="736"/>
      <c r="Q66" s="736"/>
      <c r="R66" s="736"/>
      <c r="S66" s="736"/>
      <c r="T66" s="736"/>
      <c r="U66" s="736"/>
      <c r="V66" s="737"/>
      <c r="W66" s="98" t="s">
        <v>3142</v>
      </c>
    </row>
    <row r="67" spans="1:23" ht="30" customHeight="1">
      <c r="A67" s="742"/>
      <c r="B67" s="743"/>
      <c r="C67" s="738" t="s">
        <v>3162</v>
      </c>
      <c r="D67" s="420"/>
      <c r="E67" s="739" t="s">
        <v>3021</v>
      </c>
      <c r="F67" s="739"/>
      <c r="G67" s="739"/>
      <c r="H67" s="739"/>
      <c r="I67" s="739"/>
      <c r="J67" s="54"/>
      <c r="K67" s="740"/>
      <c r="L67" s="740"/>
      <c r="M67" s="740"/>
      <c r="N67" s="740"/>
      <c r="O67" s="740"/>
      <c r="P67" s="740"/>
      <c r="Q67" s="740"/>
      <c r="R67" s="740"/>
      <c r="S67" s="54"/>
      <c r="T67" s="54"/>
      <c r="U67" s="54"/>
      <c r="V67" s="55"/>
      <c r="W67" s="324"/>
    </row>
    <row r="68" spans="1:23" ht="30" customHeight="1">
      <c r="A68" s="742"/>
      <c r="B68" s="743"/>
      <c r="C68" s="738"/>
      <c r="D68" s="421"/>
      <c r="E68" s="741">
        <v>10000</v>
      </c>
      <c r="F68" s="741"/>
      <c r="G68" s="741"/>
      <c r="H68" s="741"/>
      <c r="I68" s="741"/>
      <c r="J68" s="99" t="s">
        <v>3163</v>
      </c>
      <c r="K68" s="99"/>
      <c r="L68" s="99"/>
      <c r="M68" s="99"/>
      <c r="N68" s="99"/>
      <c r="O68" s="99"/>
      <c r="P68" s="99"/>
      <c r="Q68" s="99"/>
      <c r="R68" s="99"/>
      <c r="S68" s="100"/>
      <c r="T68" s="69"/>
      <c r="U68" s="69"/>
      <c r="V68" s="101"/>
      <c r="W68" s="325"/>
    </row>
    <row r="69" spans="1:23" ht="25.5" customHeight="1">
      <c r="A69" s="60"/>
      <c r="B69" s="60"/>
      <c r="C69" s="60"/>
      <c r="D69" s="61"/>
      <c r="E69" s="61"/>
      <c r="F69" s="61"/>
      <c r="G69" s="61"/>
      <c r="H69" s="62"/>
      <c r="I69" s="62"/>
      <c r="J69" s="62"/>
      <c r="K69" s="62"/>
      <c r="L69" s="60"/>
      <c r="M69" s="10"/>
      <c r="N69" s="62"/>
      <c r="O69" s="62"/>
      <c r="P69" s="62"/>
      <c r="Q69" s="10"/>
      <c r="R69" s="10"/>
      <c r="S69" s="10"/>
      <c r="T69" s="10"/>
      <c r="U69" s="10"/>
      <c r="V69" s="10"/>
      <c r="W69" s="74" t="s">
        <v>3158</v>
      </c>
    </row>
    <row r="70" spans="1:23" ht="30" customHeight="1">
      <c r="A70" s="70" t="s">
        <v>2989</v>
      </c>
      <c r="B70" s="71" t="s">
        <v>3385</v>
      </c>
      <c r="C70" s="738">
        <v>150000</v>
      </c>
      <c r="D70" s="738"/>
      <c r="E70" s="738"/>
      <c r="F70" s="738"/>
      <c r="G70" s="738"/>
      <c r="H70" s="738"/>
      <c r="I70" s="738"/>
      <c r="J70" s="738"/>
      <c r="K70" s="738"/>
      <c r="L70" s="738"/>
      <c r="M70" s="738"/>
      <c r="N70" s="738"/>
      <c r="O70" s="738"/>
      <c r="P70" s="738"/>
      <c r="Q70" s="738"/>
      <c r="R70" s="738"/>
      <c r="S70" s="738"/>
      <c r="T70" s="738"/>
      <c r="U70" s="738"/>
      <c r="V70" s="746"/>
      <c r="W70" s="72" t="s">
        <v>2983</v>
      </c>
    </row>
    <row r="71" spans="1:23" ht="30" customHeight="1">
      <c r="A71" s="75"/>
      <c r="B71" s="75"/>
      <c r="C71" s="76"/>
      <c r="D71" s="76"/>
      <c r="E71" s="76"/>
      <c r="F71" s="76"/>
      <c r="G71" s="76"/>
      <c r="H71" s="76"/>
      <c r="I71" s="76"/>
      <c r="J71" s="76"/>
      <c r="K71" s="76"/>
      <c r="L71" s="76"/>
      <c r="M71" s="76"/>
      <c r="N71" s="76"/>
      <c r="O71" s="76"/>
      <c r="P71" s="76"/>
      <c r="Q71" s="76"/>
      <c r="R71" s="76"/>
      <c r="S71" s="76"/>
      <c r="T71" s="76"/>
      <c r="U71" s="76"/>
      <c r="V71" s="76"/>
      <c r="W71" s="74"/>
    </row>
    <row r="72" spans="1:23" ht="25.5" customHeight="1">
      <c r="A72" s="732" t="s">
        <v>3164</v>
      </c>
      <c r="B72" s="732"/>
      <c r="C72" s="732"/>
      <c r="D72" s="732"/>
      <c r="E72" s="732"/>
      <c r="F72" s="732"/>
      <c r="G72" s="732"/>
      <c r="H72" s="732"/>
      <c r="I72" s="732"/>
      <c r="J72" s="732"/>
      <c r="K72" s="732"/>
      <c r="L72" s="732"/>
      <c r="M72" s="732"/>
      <c r="N72" s="732"/>
      <c r="O72" s="732"/>
      <c r="P72" s="732"/>
      <c r="Q72" s="732"/>
      <c r="R72" s="732"/>
      <c r="S72" s="732"/>
      <c r="T72" s="732"/>
      <c r="U72" s="732"/>
      <c r="V72" s="732"/>
      <c r="W72" s="732"/>
    </row>
    <row r="73" spans="1:23" ht="25.5" customHeight="1">
      <c r="A73" s="732"/>
      <c r="B73" s="732"/>
      <c r="C73" s="732"/>
      <c r="D73" s="732"/>
      <c r="E73" s="732"/>
      <c r="F73" s="732"/>
      <c r="G73" s="732"/>
      <c r="H73" s="732"/>
      <c r="I73" s="732"/>
      <c r="J73" s="732"/>
      <c r="K73" s="732"/>
      <c r="L73" s="732"/>
      <c r="M73" s="732"/>
      <c r="N73" s="732"/>
      <c r="O73" s="732"/>
      <c r="P73" s="732"/>
      <c r="Q73" s="732"/>
      <c r="R73" s="732"/>
      <c r="S73" s="732"/>
      <c r="T73" s="732"/>
      <c r="U73" s="732"/>
      <c r="V73" s="732"/>
      <c r="W73" s="732"/>
    </row>
  </sheetData>
  <sheetProtection algorithmName="SHA-512" hashValue="FNkcB8FXsda7bSoZdyFP0JvyVHyoMI2F/hFrabEJT10yWueEAW/UO/d7vUQUoFCZxEDX+5gW8a2BNSI6bv9Mmw==" saltValue="VyVb2m9x0A9Q5i5Gfb2opQ==" spinCount="100000" sheet="1" selectLockedCells="1" selectUnlockedCells="1"/>
  <mergeCells count="135">
    <mergeCell ref="A3:A5"/>
    <mergeCell ref="B3:B5"/>
    <mergeCell ref="C3:C5"/>
    <mergeCell ref="E3:I3"/>
    <mergeCell ref="K3:R3"/>
    <mergeCell ref="W3:W5"/>
    <mergeCell ref="E4:I4"/>
    <mergeCell ref="K4:R4"/>
    <mergeCell ref="M5:V5"/>
    <mergeCell ref="A7:A9"/>
    <mergeCell ref="B7:B9"/>
    <mergeCell ref="C7:C9"/>
    <mergeCell ref="E7:I7"/>
    <mergeCell ref="K7:R7"/>
    <mergeCell ref="W7:W9"/>
    <mergeCell ref="E8:I8"/>
    <mergeCell ref="K8:R8"/>
    <mergeCell ref="M9:V9"/>
    <mergeCell ref="C18:C20"/>
    <mergeCell ref="E18:I18"/>
    <mergeCell ref="K18:R18"/>
    <mergeCell ref="A11:A16"/>
    <mergeCell ref="B11:B16"/>
    <mergeCell ref="C11:C13"/>
    <mergeCell ref="E11:I11"/>
    <mergeCell ref="K11:R11"/>
    <mergeCell ref="W11:W16"/>
    <mergeCell ref="E12:I12"/>
    <mergeCell ref="K12:R12"/>
    <mergeCell ref="M13:V13"/>
    <mergeCell ref="C14:C16"/>
    <mergeCell ref="E14:I14"/>
    <mergeCell ref="K14:R14"/>
    <mergeCell ref="E15:I15"/>
    <mergeCell ref="K15:R15"/>
    <mergeCell ref="M16:V16"/>
    <mergeCell ref="E23:I23"/>
    <mergeCell ref="K23:R23"/>
    <mergeCell ref="M24:V24"/>
    <mergeCell ref="A26:A28"/>
    <mergeCell ref="B26:B28"/>
    <mergeCell ref="C26:C28"/>
    <mergeCell ref="E26:I26"/>
    <mergeCell ref="K26:R26"/>
    <mergeCell ref="W18:W20"/>
    <mergeCell ref="E19:I19"/>
    <mergeCell ref="K19:R19"/>
    <mergeCell ref="M20:V20"/>
    <mergeCell ref="A22:A24"/>
    <mergeCell ref="B22:B24"/>
    <mergeCell ref="C22:C24"/>
    <mergeCell ref="E22:I22"/>
    <mergeCell ref="K22:R22"/>
    <mergeCell ref="W22:W24"/>
    <mergeCell ref="W26:W28"/>
    <mergeCell ref="E27:I27"/>
    <mergeCell ref="K27:R27"/>
    <mergeCell ref="M28:V28"/>
    <mergeCell ref="A18:A20"/>
    <mergeCell ref="B18:B20"/>
    <mergeCell ref="A30:A32"/>
    <mergeCell ref="B30:B32"/>
    <mergeCell ref="C30:V30"/>
    <mergeCell ref="W30:W32"/>
    <mergeCell ref="C31:L31"/>
    <mergeCell ref="M31:Q31"/>
    <mergeCell ref="T31:V31"/>
    <mergeCell ref="C32:L32"/>
    <mergeCell ref="M32:Q32"/>
    <mergeCell ref="T32:V32"/>
    <mergeCell ref="W37:W39"/>
    <mergeCell ref="C38:G38"/>
    <mergeCell ref="H38:L38"/>
    <mergeCell ref="M38:Q38"/>
    <mergeCell ref="R38:V38"/>
    <mergeCell ref="C39:G39"/>
    <mergeCell ref="H39:L39"/>
    <mergeCell ref="M39:V39"/>
    <mergeCell ref="A37:A39"/>
    <mergeCell ref="B37:B39"/>
    <mergeCell ref="C37:G37"/>
    <mergeCell ref="H37:L37"/>
    <mergeCell ref="M37:Q37"/>
    <mergeCell ref="R37:V37"/>
    <mergeCell ref="W41:W44"/>
    <mergeCell ref="C43:C44"/>
    <mergeCell ref="D43:V44"/>
    <mergeCell ref="A41:A44"/>
    <mergeCell ref="B41:B44"/>
    <mergeCell ref="C41:C42"/>
    <mergeCell ref="D41:V42"/>
    <mergeCell ref="C54:K55"/>
    <mergeCell ref="L54:O54"/>
    <mergeCell ref="L55:V55"/>
    <mergeCell ref="C57:V57"/>
    <mergeCell ref="C59:V59"/>
    <mergeCell ref="C61:C63"/>
    <mergeCell ref="E61:I61"/>
    <mergeCell ref="K61:R61"/>
    <mergeCell ref="C46:V46"/>
    <mergeCell ref="C48:V48"/>
    <mergeCell ref="C70:V70"/>
    <mergeCell ref="A72:W72"/>
    <mergeCell ref="A50:A55"/>
    <mergeCell ref="C50:K51"/>
    <mergeCell ref="L50:O50"/>
    <mergeCell ref="W50:W55"/>
    <mergeCell ref="L51:V51"/>
    <mergeCell ref="C52:K53"/>
    <mergeCell ref="L52:O52"/>
    <mergeCell ref="L53:V53"/>
    <mergeCell ref="A34:A35"/>
    <mergeCell ref="B34:B35"/>
    <mergeCell ref="C34:C35"/>
    <mergeCell ref="D34:I34"/>
    <mergeCell ref="K34:V34"/>
    <mergeCell ref="W34:W35"/>
    <mergeCell ref="M35:V35"/>
    <mergeCell ref="A73:W73"/>
    <mergeCell ref="W64:W65"/>
    <mergeCell ref="E65:I65"/>
    <mergeCell ref="K65:R65"/>
    <mergeCell ref="M66:V66"/>
    <mergeCell ref="C67:C68"/>
    <mergeCell ref="E67:I67"/>
    <mergeCell ref="K67:R67"/>
    <mergeCell ref="E68:I68"/>
    <mergeCell ref="A61:A68"/>
    <mergeCell ref="B61:B68"/>
    <mergeCell ref="E62:I62"/>
    <mergeCell ref="K62:R62"/>
    <mergeCell ref="M63:V63"/>
    <mergeCell ref="C64:C66"/>
    <mergeCell ref="E64:I64"/>
    <mergeCell ref="K64:R64"/>
  </mergeCells>
  <phoneticPr fontId="36"/>
  <conditionalFormatting sqref="A41:A44 C43:D43 W41:XFD44 C41:D41">
    <cfRule type="expression" dxfId="23" priority="13">
      <formula>A41&lt;A41</formula>
    </cfRule>
    <cfRule type="expression" dxfId="22" priority="14">
      <formula>A41&gt;A41</formula>
    </cfRule>
  </conditionalFormatting>
  <conditionalFormatting sqref="A1:XFD33 X65:XFD65 A45:A68 A36:XFD36 X34:XFD35 A37:A40 C37:XFD40 C45:XFD64 C65:V65 C66:XFD68">
    <cfRule type="expression" dxfId="21" priority="9">
      <formula>A1&lt;#REF!</formula>
    </cfRule>
    <cfRule type="expression" dxfId="20" priority="10">
      <formula>A1&gt;#REF!</formula>
    </cfRule>
  </conditionalFormatting>
  <conditionalFormatting sqref="A71:XFD1048576 A69:A70 C69:XFD70">
    <cfRule type="expression" dxfId="19" priority="11">
      <formula>A69&lt;#REF!</formula>
    </cfRule>
    <cfRule type="expression" dxfId="18" priority="12">
      <formula>A69&gt;#REF!</formula>
    </cfRule>
  </conditionalFormatting>
  <conditionalFormatting sqref="A34:W35">
    <cfRule type="expression" dxfId="17" priority="7">
      <formula>A34&lt;#REF!</formula>
    </cfRule>
    <cfRule type="expression" dxfId="16" priority="8">
      <formula>A34&gt;#REF!</formula>
    </cfRule>
  </conditionalFormatting>
  <conditionalFormatting sqref="B41:B44">
    <cfRule type="expression" dxfId="15" priority="5">
      <formula>B41&lt;B41</formula>
    </cfRule>
    <cfRule type="expression" dxfId="14" priority="6">
      <formula>B41&gt;B41</formula>
    </cfRule>
  </conditionalFormatting>
  <conditionalFormatting sqref="B45:B68 B37:B40">
    <cfRule type="expression" dxfId="13" priority="1">
      <formula>B37&lt;#REF!</formula>
    </cfRule>
    <cfRule type="expression" dxfId="12" priority="2">
      <formula>B37&gt;#REF!</formula>
    </cfRule>
  </conditionalFormatting>
  <conditionalFormatting sqref="B69:B70">
    <cfRule type="expression" dxfId="11" priority="3">
      <formula>B69&lt;#REF!</formula>
    </cfRule>
    <cfRule type="expression" dxfId="10" priority="4">
      <formula>B69&gt;#REF!</formula>
    </cfRule>
  </conditionalFormatting>
  <printOptions horizontalCentered="1"/>
  <pageMargins left="0.39370078740157483" right="0.39370078740157483" top="0.78740157480314965" bottom="0.39370078740157483" header="0.39370078740157483" footer="0.15748031496062992"/>
  <pageSetup paperSize="9" scale="4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5"/>
  <sheetViews>
    <sheetView view="pageBreakPreview" zoomScale="115" zoomScaleNormal="100" zoomScaleSheetLayoutView="115" workbookViewId="0">
      <selection activeCell="C30" sqref="C30"/>
    </sheetView>
  </sheetViews>
  <sheetFormatPr defaultRowHeight="13.5"/>
  <cols>
    <col min="1" max="1" width="11.625" style="404" customWidth="1"/>
    <col min="2" max="2" width="14.625" style="404" customWidth="1"/>
    <col min="3" max="3" width="20.125" style="404" customWidth="1"/>
    <col min="4" max="4" width="5.75" style="404" customWidth="1"/>
    <col min="5" max="16384" width="9" style="396"/>
  </cols>
  <sheetData>
    <row r="1" spans="1:6" ht="18.75">
      <c r="A1" s="403" t="s">
        <v>3346</v>
      </c>
    </row>
    <row r="2" spans="1:6" ht="25.5" customHeight="1"/>
    <row r="3" spans="1:6" s="407" customFormat="1" ht="14.25">
      <c r="A3" s="405" t="s">
        <v>3347</v>
      </c>
      <c r="B3" s="405" t="s">
        <v>3348</v>
      </c>
      <c r="C3" s="405" t="s">
        <v>3349</v>
      </c>
      <c r="D3" s="406"/>
    </row>
    <row r="4" spans="1:6" s="407" customFormat="1" ht="15.75" customHeight="1">
      <c r="A4" s="815" t="s">
        <v>3350</v>
      </c>
      <c r="B4" s="408" t="s">
        <v>3351</v>
      </c>
      <c r="C4" s="409">
        <v>4460</v>
      </c>
      <c r="D4" s="406"/>
      <c r="F4" s="410"/>
    </row>
    <row r="5" spans="1:6" s="407" customFormat="1" ht="15.75" customHeight="1">
      <c r="A5" s="816"/>
      <c r="B5" s="411" t="s">
        <v>3352</v>
      </c>
      <c r="C5" s="412">
        <v>4840</v>
      </c>
      <c r="D5" s="406"/>
      <c r="F5" s="410"/>
    </row>
    <row r="6" spans="1:6" s="407" customFormat="1" ht="15.75" customHeight="1">
      <c r="A6" s="817"/>
      <c r="B6" s="413" t="s">
        <v>3353</v>
      </c>
      <c r="C6" s="414">
        <v>5530</v>
      </c>
      <c r="D6" s="406"/>
      <c r="F6" s="410"/>
    </row>
    <row r="7" spans="1:6" s="407" customFormat="1" ht="15.75" customHeight="1">
      <c r="A7" s="815" t="s">
        <v>3354</v>
      </c>
      <c r="B7" s="408" t="s">
        <v>3351</v>
      </c>
      <c r="C7" s="409">
        <v>2700</v>
      </c>
      <c r="D7" s="406"/>
      <c r="F7" s="410"/>
    </row>
    <row r="8" spans="1:6" s="407" customFormat="1" ht="15.75" customHeight="1">
      <c r="A8" s="816"/>
      <c r="B8" s="411" t="s">
        <v>3352</v>
      </c>
      <c r="C8" s="415">
        <v>3080</v>
      </c>
      <c r="D8" s="406"/>
      <c r="F8" s="410"/>
    </row>
    <row r="9" spans="1:6" s="407" customFormat="1" ht="15.75" customHeight="1">
      <c r="A9" s="817"/>
      <c r="B9" s="413" t="s">
        <v>3353</v>
      </c>
      <c r="C9" s="416">
        <v>3770</v>
      </c>
      <c r="D9" s="406"/>
      <c r="F9" s="410"/>
    </row>
    <row r="10" spans="1:6" s="407" customFormat="1" ht="15.75" customHeight="1">
      <c r="A10" s="815" t="s">
        <v>3355</v>
      </c>
      <c r="B10" s="408" t="s">
        <v>3351</v>
      </c>
      <c r="C10" s="409">
        <v>1940</v>
      </c>
      <c r="D10" s="406"/>
      <c r="F10" s="410"/>
    </row>
    <row r="11" spans="1:6" s="407" customFormat="1" ht="15.75" customHeight="1">
      <c r="A11" s="816"/>
      <c r="B11" s="411" t="s">
        <v>3352</v>
      </c>
      <c r="C11" s="415">
        <v>2330</v>
      </c>
      <c r="D11" s="406"/>
      <c r="F11" s="410"/>
    </row>
    <row r="12" spans="1:6" s="407" customFormat="1" ht="15.75" customHeight="1">
      <c r="A12" s="817"/>
      <c r="B12" s="413" t="s">
        <v>3353</v>
      </c>
      <c r="C12" s="416">
        <v>3010</v>
      </c>
      <c r="D12" s="406"/>
      <c r="F12" s="410"/>
    </row>
    <row r="13" spans="1:6" s="407" customFormat="1" ht="15.75" customHeight="1">
      <c r="A13" s="815" t="s">
        <v>3356</v>
      </c>
      <c r="B13" s="408" t="s">
        <v>3351</v>
      </c>
      <c r="C13" s="417">
        <v>1760</v>
      </c>
      <c r="D13" s="406"/>
      <c r="F13" s="410"/>
    </row>
    <row r="14" spans="1:6" s="407" customFormat="1" ht="15.75" customHeight="1">
      <c r="A14" s="816"/>
      <c r="B14" s="411" t="s">
        <v>3352</v>
      </c>
      <c r="C14" s="415">
        <v>2140</v>
      </c>
      <c r="D14" s="406"/>
      <c r="F14" s="410"/>
    </row>
    <row r="15" spans="1:6" s="407" customFormat="1" ht="15.75" customHeight="1">
      <c r="A15" s="817"/>
      <c r="B15" s="413" t="s">
        <v>3353</v>
      </c>
      <c r="C15" s="416">
        <v>2830</v>
      </c>
      <c r="D15" s="406"/>
      <c r="F15" s="410"/>
    </row>
    <row r="16" spans="1:6" s="407" customFormat="1" ht="15.75" customHeight="1">
      <c r="A16" s="815" t="s">
        <v>3357</v>
      </c>
      <c r="B16" s="408" t="s">
        <v>3351</v>
      </c>
      <c r="C16" s="409">
        <v>1690</v>
      </c>
      <c r="D16" s="406"/>
      <c r="F16" s="410"/>
    </row>
    <row r="17" spans="1:6" s="407" customFormat="1" ht="15.75" customHeight="1">
      <c r="A17" s="816"/>
      <c r="B17" s="411" t="s">
        <v>3352</v>
      </c>
      <c r="C17" s="415">
        <v>2070</v>
      </c>
      <c r="D17" s="406"/>
      <c r="F17" s="410"/>
    </row>
    <row r="18" spans="1:6" s="407" customFormat="1" ht="15.75" customHeight="1">
      <c r="A18" s="817"/>
      <c r="B18" s="413" t="s">
        <v>3353</v>
      </c>
      <c r="C18" s="416">
        <v>2760</v>
      </c>
      <c r="D18" s="406"/>
      <c r="F18" s="410"/>
    </row>
    <row r="19" spans="1:6" s="407" customFormat="1" ht="15.75" customHeight="1">
      <c r="A19" s="815" t="s">
        <v>3358</v>
      </c>
      <c r="B19" s="408" t="s">
        <v>3351</v>
      </c>
      <c r="C19" s="409">
        <v>1440</v>
      </c>
      <c r="D19" s="406"/>
      <c r="F19" s="410"/>
    </row>
    <row r="20" spans="1:6" s="407" customFormat="1" ht="15.75" customHeight="1">
      <c r="A20" s="816"/>
      <c r="B20" s="411" t="s">
        <v>3352</v>
      </c>
      <c r="C20" s="415">
        <v>1820</v>
      </c>
      <c r="D20" s="406"/>
      <c r="F20" s="410"/>
    </row>
    <row r="21" spans="1:6" s="407" customFormat="1" ht="15.75" customHeight="1">
      <c r="A21" s="817"/>
      <c r="B21" s="413" t="s">
        <v>3353</v>
      </c>
      <c r="C21" s="416">
        <v>2510</v>
      </c>
      <c r="D21" s="406"/>
      <c r="F21" s="410"/>
    </row>
    <row r="22" spans="1:6" s="407" customFormat="1" ht="15.75" customHeight="1">
      <c r="A22" s="815" t="s">
        <v>3359</v>
      </c>
      <c r="B22" s="408" t="s">
        <v>3351</v>
      </c>
      <c r="C22" s="409">
        <v>1270</v>
      </c>
      <c r="D22" s="406"/>
      <c r="F22" s="410"/>
    </row>
    <row r="23" spans="1:6" s="407" customFormat="1" ht="15.75" customHeight="1">
      <c r="A23" s="816"/>
      <c r="B23" s="411" t="s">
        <v>3352</v>
      </c>
      <c r="C23" s="415">
        <v>1650</v>
      </c>
      <c r="D23" s="406"/>
      <c r="F23" s="410"/>
    </row>
    <row r="24" spans="1:6" s="407" customFormat="1" ht="15.75" customHeight="1">
      <c r="A24" s="817"/>
      <c r="B24" s="413" t="s">
        <v>3353</v>
      </c>
      <c r="C24" s="416">
        <v>2340</v>
      </c>
      <c r="D24" s="406"/>
      <c r="F24" s="410"/>
    </row>
    <row r="25" spans="1:6" s="407" customFormat="1" ht="15.75" customHeight="1">
      <c r="A25" s="815" t="s">
        <v>3360</v>
      </c>
      <c r="B25" s="408" t="s">
        <v>3351</v>
      </c>
      <c r="C25" s="409">
        <v>1180</v>
      </c>
      <c r="D25" s="406"/>
      <c r="F25" s="410"/>
    </row>
    <row r="26" spans="1:6" s="407" customFormat="1" ht="15.75" customHeight="1">
      <c r="A26" s="816"/>
      <c r="B26" s="411" t="s">
        <v>3352</v>
      </c>
      <c r="C26" s="415">
        <v>1560</v>
      </c>
      <c r="D26" s="406"/>
      <c r="F26" s="410"/>
    </row>
    <row r="27" spans="1:6" s="407" customFormat="1" ht="15.75" customHeight="1">
      <c r="A27" s="817"/>
      <c r="B27" s="413" t="s">
        <v>3353</v>
      </c>
      <c r="C27" s="416">
        <v>2250</v>
      </c>
      <c r="D27" s="406"/>
      <c r="F27" s="410"/>
    </row>
    <row r="28" spans="1:6" s="407" customFormat="1" ht="15.75" customHeight="1">
      <c r="A28" s="815" t="s">
        <v>3361</v>
      </c>
      <c r="B28" s="408" t="s">
        <v>3351</v>
      </c>
      <c r="C28" s="409">
        <v>1080</v>
      </c>
      <c r="D28" s="406"/>
      <c r="F28" s="410"/>
    </row>
    <row r="29" spans="1:6" s="407" customFormat="1" ht="15.75" customHeight="1">
      <c r="A29" s="816"/>
      <c r="B29" s="411" t="s">
        <v>3352</v>
      </c>
      <c r="C29" s="415">
        <v>1460</v>
      </c>
      <c r="D29" s="406"/>
      <c r="F29" s="410"/>
    </row>
    <row r="30" spans="1:6" s="407" customFormat="1" ht="15.75" customHeight="1">
      <c r="A30" s="817"/>
      <c r="B30" s="413" t="s">
        <v>3353</v>
      </c>
      <c r="C30" s="416">
        <v>2150</v>
      </c>
      <c r="D30" s="406"/>
      <c r="F30" s="410"/>
    </row>
    <row r="31" spans="1:6" s="407" customFormat="1" ht="15.75" customHeight="1">
      <c r="A31" s="815" t="s">
        <v>3362</v>
      </c>
      <c r="B31" s="408" t="s">
        <v>3351</v>
      </c>
      <c r="C31" s="409">
        <v>1020</v>
      </c>
      <c r="D31" s="406"/>
      <c r="F31" s="410"/>
    </row>
    <row r="32" spans="1:6" s="407" customFormat="1" ht="15.75" customHeight="1">
      <c r="A32" s="816"/>
      <c r="B32" s="411" t="s">
        <v>3352</v>
      </c>
      <c r="C32" s="415">
        <v>1400</v>
      </c>
      <c r="D32" s="406"/>
      <c r="F32" s="410"/>
    </row>
    <row r="33" spans="1:6" s="407" customFormat="1" ht="15.75" customHeight="1">
      <c r="A33" s="817"/>
      <c r="B33" s="413" t="s">
        <v>3353</v>
      </c>
      <c r="C33" s="416">
        <v>2090</v>
      </c>
      <c r="D33" s="406"/>
      <c r="F33" s="410"/>
    </row>
    <row r="34" spans="1:6" s="407" customFormat="1" ht="15.75" customHeight="1">
      <c r="A34" s="815" t="s">
        <v>3363</v>
      </c>
      <c r="B34" s="408" t="s">
        <v>3351</v>
      </c>
      <c r="C34" s="409">
        <v>960</v>
      </c>
      <c r="D34" s="406"/>
      <c r="F34" s="410"/>
    </row>
    <row r="35" spans="1:6" s="407" customFormat="1" ht="15.75" customHeight="1">
      <c r="A35" s="816"/>
      <c r="B35" s="411" t="s">
        <v>3352</v>
      </c>
      <c r="C35" s="415">
        <v>1340</v>
      </c>
      <c r="D35" s="406"/>
      <c r="F35" s="410"/>
    </row>
    <row r="36" spans="1:6" s="407" customFormat="1" ht="15.75" customHeight="1">
      <c r="A36" s="817"/>
      <c r="B36" s="413" t="s">
        <v>3353</v>
      </c>
      <c r="C36" s="416">
        <v>2030</v>
      </c>
      <c r="D36" s="406"/>
      <c r="F36" s="410"/>
    </row>
    <row r="37" spans="1:6" s="407" customFormat="1" ht="15.75" customHeight="1">
      <c r="A37" s="815" t="s">
        <v>3364</v>
      </c>
      <c r="B37" s="408" t="s">
        <v>3351</v>
      </c>
      <c r="C37" s="409">
        <v>870</v>
      </c>
      <c r="D37" s="406"/>
      <c r="F37" s="410"/>
    </row>
    <row r="38" spans="1:6" s="407" customFormat="1" ht="15.75" customHeight="1">
      <c r="A38" s="816"/>
      <c r="B38" s="411" t="s">
        <v>3352</v>
      </c>
      <c r="C38" s="415">
        <v>1260</v>
      </c>
      <c r="D38" s="406"/>
      <c r="F38" s="410"/>
    </row>
    <row r="39" spans="1:6" s="407" customFormat="1" ht="15.75" customHeight="1">
      <c r="A39" s="817"/>
      <c r="B39" s="413" t="s">
        <v>3353</v>
      </c>
      <c r="C39" s="416">
        <v>1940</v>
      </c>
      <c r="D39" s="406"/>
      <c r="F39" s="410"/>
    </row>
    <row r="40" spans="1:6" s="407" customFormat="1" ht="15.75" customHeight="1">
      <c r="A40" s="815" t="s">
        <v>3365</v>
      </c>
      <c r="B40" s="408" t="s">
        <v>3351</v>
      </c>
      <c r="C40" s="409">
        <v>810</v>
      </c>
      <c r="D40" s="406"/>
      <c r="F40" s="410"/>
    </row>
    <row r="41" spans="1:6" s="407" customFormat="1" ht="15.75" customHeight="1">
      <c r="A41" s="816"/>
      <c r="B41" s="411" t="s">
        <v>3352</v>
      </c>
      <c r="C41" s="415">
        <v>1200</v>
      </c>
      <c r="D41" s="406"/>
      <c r="F41" s="410"/>
    </row>
    <row r="42" spans="1:6" s="407" customFormat="1" ht="15.75" customHeight="1">
      <c r="A42" s="817"/>
      <c r="B42" s="413" t="s">
        <v>3353</v>
      </c>
      <c r="C42" s="416">
        <v>1880</v>
      </c>
      <c r="D42" s="406"/>
      <c r="F42" s="410"/>
    </row>
    <row r="43" spans="1:6" s="407" customFormat="1" ht="15.75" customHeight="1">
      <c r="A43" s="815" t="s">
        <v>3366</v>
      </c>
      <c r="B43" s="408" t="s">
        <v>3351</v>
      </c>
      <c r="C43" s="409">
        <v>770</v>
      </c>
      <c r="D43" s="406"/>
      <c r="F43" s="410"/>
    </row>
    <row r="44" spans="1:6" s="407" customFormat="1" ht="15.75" customHeight="1">
      <c r="A44" s="816"/>
      <c r="B44" s="411" t="s">
        <v>3352</v>
      </c>
      <c r="C44" s="415">
        <v>1150</v>
      </c>
      <c r="D44" s="406"/>
      <c r="F44" s="410"/>
    </row>
    <row r="45" spans="1:6" s="407" customFormat="1" ht="15.75" customHeight="1">
      <c r="A45" s="817"/>
      <c r="B45" s="413" t="s">
        <v>3353</v>
      </c>
      <c r="C45" s="416">
        <v>1840</v>
      </c>
      <c r="D45" s="406"/>
      <c r="F45" s="410"/>
    </row>
    <row r="46" spans="1:6" s="407" customFormat="1" ht="15.75" customHeight="1">
      <c r="A46" s="815" t="s">
        <v>3367</v>
      </c>
      <c r="B46" s="408" t="s">
        <v>3351</v>
      </c>
      <c r="C46" s="409">
        <v>730</v>
      </c>
      <c r="D46" s="406"/>
      <c r="F46" s="410"/>
    </row>
    <row r="47" spans="1:6" s="407" customFormat="1" ht="15.75" customHeight="1">
      <c r="A47" s="816"/>
      <c r="B47" s="411" t="s">
        <v>3352</v>
      </c>
      <c r="C47" s="415">
        <v>1120</v>
      </c>
      <c r="D47" s="406"/>
      <c r="F47" s="410"/>
    </row>
    <row r="48" spans="1:6" s="407" customFormat="1" ht="15.75" customHeight="1">
      <c r="A48" s="817"/>
      <c r="B48" s="413" t="s">
        <v>3353</v>
      </c>
      <c r="C48" s="416">
        <v>1800</v>
      </c>
      <c r="D48" s="406"/>
      <c r="F48" s="410"/>
    </row>
    <row r="49" spans="1:6" s="407" customFormat="1" ht="15.75" customHeight="1">
      <c r="A49" s="815" t="s">
        <v>3368</v>
      </c>
      <c r="B49" s="408" t="s">
        <v>3351</v>
      </c>
      <c r="C49" s="409">
        <v>710</v>
      </c>
      <c r="D49" s="406"/>
      <c r="F49" s="410"/>
    </row>
    <row r="50" spans="1:6" s="407" customFormat="1" ht="15.75" customHeight="1">
      <c r="A50" s="816"/>
      <c r="B50" s="411" t="s">
        <v>3352</v>
      </c>
      <c r="C50" s="415">
        <v>1090</v>
      </c>
      <c r="D50" s="406"/>
      <c r="F50" s="410"/>
    </row>
    <row r="51" spans="1:6" s="407" customFormat="1" ht="15.75" customHeight="1">
      <c r="A51" s="817"/>
      <c r="B51" s="413" t="s">
        <v>3353</v>
      </c>
      <c r="C51" s="416">
        <v>1780</v>
      </c>
      <c r="D51" s="406"/>
      <c r="F51" s="410"/>
    </row>
    <row r="52" spans="1:6" s="407" customFormat="1" ht="15.75" customHeight="1">
      <c r="A52" s="815" t="s">
        <v>3369</v>
      </c>
      <c r="B52" s="408" t="s">
        <v>3351</v>
      </c>
      <c r="C52" s="409">
        <v>640</v>
      </c>
      <c r="D52" s="406"/>
      <c r="F52" s="410"/>
    </row>
    <row r="53" spans="1:6" s="407" customFormat="1" ht="15.75" customHeight="1">
      <c r="A53" s="816"/>
      <c r="B53" s="411" t="s">
        <v>3352</v>
      </c>
      <c r="C53" s="415">
        <v>1030</v>
      </c>
      <c r="D53" s="406"/>
      <c r="F53" s="410"/>
    </row>
    <row r="54" spans="1:6" s="407" customFormat="1" ht="15.75" customHeight="1">
      <c r="A54" s="817"/>
      <c r="B54" s="413" t="s">
        <v>3353</v>
      </c>
      <c r="C54" s="416">
        <v>1720</v>
      </c>
      <c r="D54" s="406"/>
      <c r="F54" s="410"/>
    </row>
    <row r="55" spans="1:6" ht="14.25" customHeight="1">
      <c r="D55" s="406"/>
    </row>
    <row r="56" spans="1:6" ht="14.25">
      <c r="D56" s="406"/>
    </row>
    <row r="57" spans="1:6" ht="14.25">
      <c r="D57" s="406"/>
    </row>
    <row r="58" spans="1:6" ht="14.25">
      <c r="D58" s="406"/>
    </row>
    <row r="59" spans="1:6" ht="14.25" customHeight="1">
      <c r="D59" s="406"/>
    </row>
    <row r="60" spans="1:6" ht="14.25">
      <c r="D60" s="406"/>
    </row>
    <row r="61" spans="1:6" ht="14.25">
      <c r="D61" s="406"/>
    </row>
    <row r="62" spans="1:6" ht="14.25">
      <c r="D62" s="406"/>
    </row>
    <row r="63" spans="1:6" ht="14.25" customHeight="1">
      <c r="D63" s="406"/>
    </row>
    <row r="64" spans="1:6" ht="14.25">
      <c r="D64" s="406"/>
    </row>
    <row r="65" spans="4:4" ht="14.25">
      <c r="D65" s="406"/>
    </row>
    <row r="66" spans="4:4" ht="14.25">
      <c r="D66" s="406"/>
    </row>
    <row r="67" spans="4:4" ht="14.25" customHeight="1">
      <c r="D67" s="406"/>
    </row>
    <row r="68" spans="4:4" ht="14.25">
      <c r="D68" s="406"/>
    </row>
    <row r="69" spans="4:4" ht="14.25">
      <c r="D69" s="406"/>
    </row>
    <row r="70" spans="4:4" ht="14.25">
      <c r="D70" s="406"/>
    </row>
    <row r="71" spans="4:4" ht="14.25" customHeight="1">
      <c r="D71" s="406"/>
    </row>
    <row r="72" spans="4:4" ht="14.25">
      <c r="D72" s="406"/>
    </row>
    <row r="73" spans="4:4" ht="14.25">
      <c r="D73" s="406"/>
    </row>
    <row r="74" spans="4:4" ht="14.25">
      <c r="D74" s="406"/>
    </row>
    <row r="75" spans="4:4" ht="14.25" customHeight="1">
      <c r="D75" s="406"/>
    </row>
    <row r="76" spans="4:4" ht="14.25">
      <c r="D76" s="406"/>
    </row>
    <row r="77" spans="4:4" ht="14.25">
      <c r="D77" s="406"/>
    </row>
    <row r="78" spans="4:4" ht="14.25">
      <c r="D78" s="406"/>
    </row>
    <row r="79" spans="4:4" ht="14.25" customHeight="1">
      <c r="D79" s="406"/>
    </row>
    <row r="80" spans="4:4" ht="14.25">
      <c r="D80" s="406"/>
    </row>
    <row r="81" spans="4:4" ht="14.25">
      <c r="D81" s="406"/>
    </row>
    <row r="82" spans="4:4" ht="14.25">
      <c r="D82" s="406"/>
    </row>
    <row r="83" spans="4:4" ht="14.25" customHeight="1">
      <c r="D83" s="406"/>
    </row>
    <row r="84" spans="4:4" ht="14.25">
      <c r="D84" s="406"/>
    </row>
    <row r="85" spans="4:4" ht="14.25">
      <c r="D85" s="406"/>
    </row>
    <row r="86" spans="4:4" ht="14.25">
      <c r="D86" s="406"/>
    </row>
    <row r="87" spans="4:4" ht="14.25" customHeight="1">
      <c r="D87" s="406"/>
    </row>
    <row r="88" spans="4:4" ht="14.25">
      <c r="D88" s="406"/>
    </row>
    <row r="89" spans="4:4" ht="14.25">
      <c r="D89" s="406"/>
    </row>
    <row r="90" spans="4:4" ht="14.25">
      <c r="D90" s="406"/>
    </row>
    <row r="91" spans="4:4" ht="14.25" customHeight="1">
      <c r="D91" s="406"/>
    </row>
    <row r="92" spans="4:4" ht="14.25">
      <c r="D92" s="406"/>
    </row>
    <row r="93" spans="4:4" ht="14.25">
      <c r="D93" s="406"/>
    </row>
    <row r="94" spans="4:4" ht="14.25">
      <c r="D94" s="406"/>
    </row>
    <row r="95" spans="4:4" ht="14.25" customHeight="1">
      <c r="D95" s="406"/>
    </row>
    <row r="96" spans="4:4" ht="14.25">
      <c r="D96" s="406"/>
    </row>
    <row r="97" spans="4:4" ht="14.25">
      <c r="D97" s="406"/>
    </row>
    <row r="98" spans="4:4" ht="14.25">
      <c r="D98" s="406"/>
    </row>
    <row r="99" spans="4:4" ht="14.25" customHeight="1">
      <c r="D99" s="406"/>
    </row>
    <row r="100" spans="4:4" ht="14.25">
      <c r="D100" s="406"/>
    </row>
    <row r="101" spans="4:4" ht="14.25">
      <c r="D101" s="406"/>
    </row>
    <row r="102" spans="4:4" ht="14.25">
      <c r="D102" s="406"/>
    </row>
    <row r="103" spans="4:4" ht="14.25" customHeight="1">
      <c r="D103" s="406"/>
    </row>
    <row r="104" spans="4:4" ht="14.25">
      <c r="D104" s="406"/>
    </row>
    <row r="105" spans="4:4" ht="14.25">
      <c r="D105" s="406"/>
    </row>
    <row r="106" spans="4:4" ht="14.25">
      <c r="D106" s="406"/>
    </row>
    <row r="107" spans="4:4" ht="14.25" customHeight="1">
      <c r="D107" s="406"/>
    </row>
    <row r="108" spans="4:4" ht="14.25">
      <c r="D108" s="406"/>
    </row>
    <row r="109" spans="4:4" ht="14.25">
      <c r="D109" s="406"/>
    </row>
    <row r="110" spans="4:4" ht="14.25">
      <c r="D110" s="406"/>
    </row>
    <row r="111" spans="4:4" ht="14.25" customHeight="1">
      <c r="D111" s="406"/>
    </row>
    <row r="112" spans="4:4" ht="14.25">
      <c r="D112" s="406"/>
    </row>
    <row r="113" spans="4:4" ht="14.25">
      <c r="D113" s="406"/>
    </row>
    <row r="114" spans="4:4" ht="14.25">
      <c r="D114" s="406"/>
    </row>
    <row r="115" spans="4:4" ht="14.25" customHeight="1">
      <c r="D115" s="406"/>
    </row>
    <row r="116" spans="4:4" ht="14.25">
      <c r="D116" s="406"/>
    </row>
    <row r="117" spans="4:4" ht="14.25">
      <c r="D117" s="406"/>
    </row>
    <row r="118" spans="4:4" ht="14.25">
      <c r="D118" s="406"/>
    </row>
    <row r="119" spans="4:4" ht="14.25" customHeight="1">
      <c r="D119" s="406"/>
    </row>
    <row r="120" spans="4:4" ht="14.25">
      <c r="D120" s="406"/>
    </row>
    <row r="121" spans="4:4" ht="14.25">
      <c r="D121" s="406"/>
    </row>
    <row r="122" spans="4:4" ht="14.25">
      <c r="D122" s="406"/>
    </row>
    <row r="123" spans="4:4" ht="14.25" customHeight="1">
      <c r="D123" s="406"/>
    </row>
    <row r="124" spans="4:4" ht="14.25">
      <c r="D124" s="406"/>
    </row>
    <row r="125" spans="4:4" ht="14.25">
      <c r="D125" s="406"/>
    </row>
    <row r="126" spans="4:4" ht="14.25">
      <c r="D126" s="406"/>
    </row>
    <row r="127" spans="4:4" ht="14.25" customHeight="1">
      <c r="D127" s="406"/>
    </row>
    <row r="128" spans="4:4" ht="14.25">
      <c r="D128" s="406"/>
    </row>
    <row r="129" spans="4:4" ht="14.25">
      <c r="D129" s="406"/>
    </row>
    <row r="130" spans="4:4" ht="14.25">
      <c r="D130" s="406"/>
    </row>
    <row r="131" spans="4:4" ht="14.25" customHeight="1">
      <c r="D131" s="406"/>
    </row>
    <row r="132" spans="4:4" ht="14.25">
      <c r="D132" s="406"/>
    </row>
    <row r="133" spans="4:4" ht="14.25">
      <c r="D133" s="406"/>
    </row>
    <row r="134" spans="4:4" ht="14.25">
      <c r="D134" s="406"/>
    </row>
    <row r="135" spans="4:4" ht="14.25" customHeight="1">
      <c r="D135" s="406"/>
    </row>
    <row r="136" spans="4:4" ht="14.25">
      <c r="D136" s="406"/>
    </row>
    <row r="137" spans="4:4" ht="14.25">
      <c r="D137" s="406"/>
    </row>
    <row r="138" spans="4:4" ht="14.25">
      <c r="D138" s="406"/>
    </row>
    <row r="139" spans="4:4" ht="14.25" customHeight="1">
      <c r="D139" s="406"/>
    </row>
    <row r="140" spans="4:4" ht="14.25">
      <c r="D140" s="406"/>
    </row>
    <row r="141" spans="4:4" ht="14.25">
      <c r="D141" s="406"/>
    </row>
    <row r="142" spans="4:4" ht="14.25">
      <c r="D142" s="406"/>
    </row>
    <row r="143" spans="4:4" ht="14.25" customHeight="1">
      <c r="D143" s="406"/>
    </row>
    <row r="144" spans="4:4" ht="14.25">
      <c r="D144" s="406"/>
    </row>
    <row r="145" spans="4:4" ht="14.25">
      <c r="D145" s="406"/>
    </row>
    <row r="146" spans="4:4" ht="14.25">
      <c r="D146" s="406"/>
    </row>
    <row r="147" spans="4:4" ht="14.25" customHeight="1">
      <c r="D147" s="406"/>
    </row>
    <row r="148" spans="4:4" ht="14.25">
      <c r="D148" s="406"/>
    </row>
    <row r="149" spans="4:4" ht="14.25">
      <c r="D149" s="406"/>
    </row>
    <row r="150" spans="4:4" ht="14.25">
      <c r="D150" s="406"/>
    </row>
    <row r="151" spans="4:4" ht="14.25" customHeight="1">
      <c r="D151" s="406"/>
    </row>
    <row r="152" spans="4:4" ht="14.25">
      <c r="D152" s="406"/>
    </row>
    <row r="153" spans="4:4" ht="14.25">
      <c r="D153" s="406"/>
    </row>
    <row r="154" spans="4:4" ht="14.25">
      <c r="D154" s="406"/>
    </row>
    <row r="155" spans="4:4" ht="14.25" customHeight="1">
      <c r="D155" s="406"/>
    </row>
    <row r="156" spans="4:4" ht="14.25">
      <c r="D156" s="406"/>
    </row>
    <row r="157" spans="4:4" ht="14.25">
      <c r="D157" s="406"/>
    </row>
    <row r="158" spans="4:4" ht="14.25">
      <c r="D158" s="406"/>
    </row>
    <row r="159" spans="4:4" ht="14.25" customHeight="1">
      <c r="D159" s="406"/>
    </row>
    <row r="160" spans="4:4" ht="14.25">
      <c r="D160" s="406"/>
    </row>
    <row r="161" spans="4:4" ht="14.25">
      <c r="D161" s="406"/>
    </row>
    <row r="162" spans="4:4" ht="14.25">
      <c r="D162" s="406"/>
    </row>
    <row r="163" spans="4:4" ht="14.25" customHeight="1">
      <c r="D163" s="406"/>
    </row>
    <row r="164" spans="4:4" ht="14.25">
      <c r="D164" s="406"/>
    </row>
    <row r="165" spans="4:4" ht="14.25">
      <c r="D165" s="406"/>
    </row>
    <row r="166" spans="4:4" ht="14.25">
      <c r="D166" s="406"/>
    </row>
    <row r="167" spans="4:4" ht="14.25" customHeight="1">
      <c r="D167" s="406"/>
    </row>
    <row r="168" spans="4:4" ht="14.25">
      <c r="D168" s="406"/>
    </row>
    <row r="169" spans="4:4" ht="14.25">
      <c r="D169" s="406"/>
    </row>
    <row r="170" spans="4:4" ht="14.25">
      <c r="D170" s="406"/>
    </row>
    <row r="171" spans="4:4" ht="14.25" customHeight="1">
      <c r="D171" s="406"/>
    </row>
    <row r="172" spans="4:4" ht="14.25">
      <c r="D172" s="406"/>
    </row>
    <row r="173" spans="4:4" ht="14.25">
      <c r="D173" s="406"/>
    </row>
    <row r="174" spans="4:4" ht="14.25">
      <c r="D174" s="406"/>
    </row>
    <row r="175" spans="4:4" ht="14.25" customHeight="1">
      <c r="D175" s="406"/>
    </row>
    <row r="176" spans="4:4" ht="14.25">
      <c r="D176" s="406"/>
    </row>
    <row r="177" spans="4:4" ht="14.25">
      <c r="D177" s="406"/>
    </row>
    <row r="178" spans="4:4" ht="14.25">
      <c r="D178" s="406"/>
    </row>
    <row r="179" spans="4:4" ht="14.25" customHeight="1">
      <c r="D179" s="406"/>
    </row>
    <row r="180" spans="4:4" ht="14.25">
      <c r="D180" s="406"/>
    </row>
    <row r="181" spans="4:4" ht="14.25">
      <c r="D181" s="406"/>
    </row>
    <row r="182" spans="4:4" ht="14.25">
      <c r="D182" s="406"/>
    </row>
    <row r="183" spans="4:4" ht="14.25" customHeight="1">
      <c r="D183" s="406"/>
    </row>
    <row r="184" spans="4:4" ht="14.25">
      <c r="D184" s="406"/>
    </row>
    <row r="185" spans="4:4" ht="14.25">
      <c r="D185" s="406"/>
    </row>
    <row r="186" spans="4:4" ht="14.25">
      <c r="D186" s="406"/>
    </row>
    <row r="187" spans="4:4" ht="14.25" customHeight="1">
      <c r="D187" s="406"/>
    </row>
    <row r="188" spans="4:4" ht="14.25">
      <c r="D188" s="406"/>
    </row>
    <row r="189" spans="4:4" ht="14.25">
      <c r="D189" s="406"/>
    </row>
    <row r="190" spans="4:4" ht="14.25">
      <c r="D190" s="406"/>
    </row>
    <row r="191" spans="4:4" ht="14.25" customHeight="1"/>
    <row r="195" ht="14.25" customHeight="1"/>
    <row r="199" ht="14.25" customHeight="1"/>
    <row r="203" ht="14.25" customHeight="1"/>
    <row r="207" ht="14.25" customHeight="1"/>
    <row r="211" ht="14.25" customHeight="1"/>
    <row r="215" ht="14.25" customHeight="1"/>
  </sheetData>
  <sheetProtection algorithmName="SHA-512" hashValue="NvKf6BigtQSOMb9qKaRaL/ahcv/7HeZgnsUcHSf/crflCgLSwLlkxOqjKT0xiGs1s+LikSFby1Wtv4bs0vUzZw==" saltValue="OxEICfJgGz4xwnF21QwRwA==" spinCount="100000" sheet="1" selectLockedCells="1" selectUnlockedCells="1"/>
  <mergeCells count="17">
    <mergeCell ref="A37:A39"/>
    <mergeCell ref="A4:A6"/>
    <mergeCell ref="A7:A9"/>
    <mergeCell ref="A10:A12"/>
    <mergeCell ref="A13:A15"/>
    <mergeCell ref="A16:A18"/>
    <mergeCell ref="A19:A21"/>
    <mergeCell ref="A22:A24"/>
    <mergeCell ref="A25:A27"/>
    <mergeCell ref="A28:A30"/>
    <mergeCell ref="A31:A33"/>
    <mergeCell ref="A34:A36"/>
    <mergeCell ref="A40:A42"/>
    <mergeCell ref="A43:A45"/>
    <mergeCell ref="A46:A48"/>
    <mergeCell ref="A49:A51"/>
    <mergeCell ref="A52:A54"/>
  </mergeCells>
  <phoneticPr fontId="36"/>
  <conditionalFormatting sqref="A3:B3">
    <cfRule type="expression" dxfId="9" priority="9">
      <formula>A3&lt;#REF!</formula>
    </cfRule>
    <cfRule type="expression" dxfId="8" priority="10">
      <formula>A3&gt;#REF!</formula>
    </cfRule>
  </conditionalFormatting>
  <conditionalFormatting sqref="C3">
    <cfRule type="expression" dxfId="7" priority="7">
      <formula>C3&lt;#REF!</formula>
    </cfRule>
    <cfRule type="expression" dxfId="6" priority="8">
      <formula>C3&gt;#REF!</formula>
    </cfRule>
  </conditionalFormatting>
  <conditionalFormatting sqref="A7:A54 A4:B6">
    <cfRule type="expression" dxfId="5" priority="5">
      <formula>A4&lt;#REF!</formula>
    </cfRule>
    <cfRule type="expression" dxfId="4" priority="6">
      <formula>A4&gt;#REF!</formula>
    </cfRule>
  </conditionalFormatting>
  <conditionalFormatting sqref="B7 B9:B10 B12:B13 B15:B16 B18:B19 B21:B22 B24:B25 B27:B28 B30:B31 B33:B34 B36:B37 B39:B40 B42:B43 B45:B46 B48:B49 B51:B52 B54">
    <cfRule type="expression" dxfId="3" priority="3">
      <formula>B7&lt;#REF!</formula>
    </cfRule>
    <cfRule type="expression" dxfId="2" priority="4">
      <formula>B7&gt;#REF!</formula>
    </cfRule>
  </conditionalFormatting>
  <conditionalFormatting sqref="B8 B11 B14 B17 B20 B23 B26 B29 B32 B35 B38 B41 B44 B47 B50 B53">
    <cfRule type="expression" dxfId="1" priority="1">
      <formula>B8&lt;#REF!</formula>
    </cfRule>
    <cfRule type="expression" dxfId="0" priority="2">
      <formula>B8&gt;#REF!</formula>
    </cfRule>
  </conditionalFormatting>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0" tint="-0.14999847407452621"/>
  </sheetPr>
  <dimension ref="B1:V19"/>
  <sheetViews>
    <sheetView zoomScale="82" zoomScaleNormal="82" workbookViewId="0"/>
  </sheetViews>
  <sheetFormatPr defaultColWidth="9" defaultRowHeight="13.5"/>
  <cols>
    <col min="1" max="2" width="9" style="289"/>
    <col min="3" max="3" width="11.375" style="289" bestFit="1" customWidth="1"/>
    <col min="4" max="7" width="9" style="289"/>
    <col min="8" max="8" width="20.625" style="289" bestFit="1" customWidth="1"/>
    <col min="9" max="9" width="23.5" style="289" bestFit="1" customWidth="1"/>
    <col min="10" max="10" width="16.75" style="289" bestFit="1" customWidth="1"/>
    <col min="11" max="11" width="21" style="81" bestFit="1" customWidth="1"/>
    <col min="12" max="12" width="21" style="81" customWidth="1"/>
    <col min="13" max="14" width="9" style="289"/>
    <col min="15" max="15" width="17" style="51" customWidth="1"/>
    <col min="16" max="18" width="8.5" style="51" customWidth="1"/>
    <col min="19" max="19" width="9" style="289"/>
    <col min="20" max="20" width="93.25" style="290" customWidth="1"/>
    <col min="21" max="21" width="62.5" style="289" customWidth="1"/>
    <col min="22" max="22" width="26.125" style="289" customWidth="1"/>
    <col min="23" max="16384" width="9" style="289"/>
  </cols>
  <sheetData>
    <row r="1" spans="2:22">
      <c r="B1" s="288"/>
      <c r="C1" s="288"/>
      <c r="D1" s="818" t="s">
        <v>236</v>
      </c>
      <c r="E1" s="819"/>
      <c r="F1" s="288"/>
      <c r="G1" s="288"/>
      <c r="H1" s="288"/>
      <c r="O1" s="820" t="s">
        <v>235</v>
      </c>
      <c r="P1" s="820"/>
      <c r="Q1" s="820"/>
      <c r="R1" s="820"/>
    </row>
    <row r="2" spans="2:22" ht="40.5">
      <c r="B2" s="288" t="s">
        <v>234</v>
      </c>
      <c r="C2" s="288" t="s">
        <v>233</v>
      </c>
      <c r="D2" s="291" t="s">
        <v>232</v>
      </c>
      <c r="E2" s="291" t="s">
        <v>231</v>
      </c>
      <c r="F2" s="292" t="s">
        <v>230</v>
      </c>
      <c r="G2" s="292" t="s">
        <v>229</v>
      </c>
      <c r="H2" s="292" t="s">
        <v>228</v>
      </c>
      <c r="I2" s="289" t="s">
        <v>227</v>
      </c>
      <c r="J2" s="289" t="s">
        <v>226</v>
      </c>
      <c r="K2" s="48" t="s">
        <v>225</v>
      </c>
      <c r="L2" s="82" t="s">
        <v>2994</v>
      </c>
      <c r="M2" s="289" t="s">
        <v>224</v>
      </c>
      <c r="O2" s="293" t="s">
        <v>223</v>
      </c>
      <c r="P2" s="293" t="s">
        <v>92</v>
      </c>
      <c r="Q2" s="294" t="s">
        <v>91</v>
      </c>
      <c r="R2" s="294" t="s">
        <v>222</v>
      </c>
      <c r="S2" s="51" t="s">
        <v>221</v>
      </c>
      <c r="T2" s="295" t="s">
        <v>2988</v>
      </c>
      <c r="U2" s="296" t="s">
        <v>3124</v>
      </c>
      <c r="V2" s="297" t="s">
        <v>3126</v>
      </c>
    </row>
    <row r="3" spans="2:22">
      <c r="B3" s="289">
        <v>0</v>
      </c>
      <c r="C3" s="292" t="s">
        <v>220</v>
      </c>
      <c r="D3" s="289">
        <v>20</v>
      </c>
      <c r="E3" s="289">
        <v>15</v>
      </c>
      <c r="F3" s="292" t="s">
        <v>213</v>
      </c>
      <c r="G3" s="298" t="s">
        <v>3341</v>
      </c>
      <c r="H3" s="292" t="s">
        <v>73</v>
      </c>
      <c r="I3" s="292" t="s">
        <v>219</v>
      </c>
      <c r="J3" s="289">
        <v>0</v>
      </c>
      <c r="K3" s="47">
        <v>0</v>
      </c>
      <c r="L3" s="85">
        <v>0</v>
      </c>
      <c r="M3" s="289">
        <v>0</v>
      </c>
      <c r="O3" s="51" t="s">
        <v>89</v>
      </c>
      <c r="P3" s="83">
        <v>0.12</v>
      </c>
      <c r="Q3" s="83">
        <v>7.0000000000000007E-2</v>
      </c>
      <c r="R3" s="299">
        <v>-0.02</v>
      </c>
      <c r="S3" s="81"/>
      <c r="T3" s="290" t="s">
        <v>214</v>
      </c>
      <c r="U3" s="297" t="s">
        <v>3125</v>
      </c>
      <c r="V3" s="297" t="s">
        <v>3127</v>
      </c>
    </row>
    <row r="4" spans="2:22">
      <c r="B4" s="289">
        <v>1</v>
      </c>
      <c r="C4" s="292" t="s">
        <v>218</v>
      </c>
      <c r="D4" s="289">
        <v>21</v>
      </c>
      <c r="E4" s="289">
        <v>16</v>
      </c>
      <c r="F4" s="292" t="s">
        <v>207</v>
      </c>
      <c r="G4" s="292"/>
      <c r="H4" s="292" t="s">
        <v>217</v>
      </c>
      <c r="I4" s="292" t="s">
        <v>216</v>
      </c>
      <c r="J4" s="289">
        <v>1</v>
      </c>
      <c r="K4" s="47">
        <v>0</v>
      </c>
      <c r="L4" s="84">
        <v>1</v>
      </c>
      <c r="M4" s="289">
        <v>1</v>
      </c>
      <c r="O4" s="51" t="s">
        <v>215</v>
      </c>
      <c r="P4" s="83">
        <v>0.12</v>
      </c>
      <c r="Q4" s="83">
        <v>0.06</v>
      </c>
      <c r="R4" s="83"/>
      <c r="S4" s="51" t="s">
        <v>214</v>
      </c>
      <c r="T4" s="290" t="s">
        <v>3145</v>
      </c>
      <c r="U4" s="297" t="s">
        <v>3143</v>
      </c>
      <c r="V4" s="297" t="s">
        <v>3129</v>
      </c>
    </row>
    <row r="5" spans="2:22">
      <c r="B5" s="289">
        <v>2</v>
      </c>
      <c r="C5" s="292" t="s">
        <v>212</v>
      </c>
      <c r="D5" s="289">
        <v>31</v>
      </c>
      <c r="E5" s="289">
        <v>26</v>
      </c>
      <c r="H5" s="292" t="s">
        <v>211</v>
      </c>
      <c r="I5" s="292" t="s">
        <v>210</v>
      </c>
      <c r="J5" s="289">
        <v>2</v>
      </c>
      <c r="K5" s="47">
        <v>46</v>
      </c>
      <c r="L5" s="84">
        <v>2</v>
      </c>
      <c r="M5" s="289">
        <v>2</v>
      </c>
      <c r="O5" s="51" t="s">
        <v>209</v>
      </c>
      <c r="P5" s="83">
        <v>0.11</v>
      </c>
      <c r="Q5" s="83">
        <v>0.06</v>
      </c>
      <c r="R5" s="83"/>
      <c r="S5" s="51" t="s">
        <v>208</v>
      </c>
      <c r="T5" s="290" t="s">
        <v>3146</v>
      </c>
      <c r="U5" s="297" t="s">
        <v>3144</v>
      </c>
      <c r="V5" s="297" t="s">
        <v>3130</v>
      </c>
    </row>
    <row r="6" spans="2:22">
      <c r="B6" s="289">
        <v>3</v>
      </c>
      <c r="C6" s="292" t="s">
        <v>206</v>
      </c>
      <c r="D6" s="289">
        <v>41</v>
      </c>
      <c r="E6" s="289">
        <v>36</v>
      </c>
      <c r="H6" s="292" t="s">
        <v>204</v>
      </c>
      <c r="I6" s="292" t="s">
        <v>203</v>
      </c>
      <c r="J6" s="289">
        <v>3</v>
      </c>
      <c r="K6" s="47">
        <v>151</v>
      </c>
      <c r="L6" s="84">
        <v>3</v>
      </c>
      <c r="M6" s="289">
        <v>3</v>
      </c>
      <c r="O6" s="51" t="s">
        <v>202</v>
      </c>
      <c r="P6" s="83">
        <v>0.1</v>
      </c>
      <c r="Q6" s="83">
        <v>0.06</v>
      </c>
      <c r="R6" s="83"/>
      <c r="T6" s="290" t="s">
        <v>3121</v>
      </c>
    </row>
    <row r="7" spans="2:22" ht="13.5" customHeight="1">
      <c r="B7" s="289">
        <v>4</v>
      </c>
      <c r="C7" s="292" t="s">
        <v>201</v>
      </c>
      <c r="D7" s="289">
        <v>51</v>
      </c>
      <c r="E7" s="289">
        <v>46</v>
      </c>
      <c r="H7" s="292" t="s">
        <v>200</v>
      </c>
      <c r="I7" s="289" t="s">
        <v>199</v>
      </c>
      <c r="J7" s="292">
        <v>3.5</v>
      </c>
      <c r="K7" s="47">
        <v>241</v>
      </c>
      <c r="L7" s="84">
        <v>4</v>
      </c>
      <c r="M7" s="289">
        <v>3.5</v>
      </c>
      <c r="O7" s="51" t="s">
        <v>198</v>
      </c>
      <c r="P7" s="83">
        <v>0.09</v>
      </c>
      <c r="Q7" s="83">
        <v>0.06</v>
      </c>
      <c r="R7" s="83"/>
    </row>
    <row r="8" spans="2:22">
      <c r="B8" s="289">
        <v>5</v>
      </c>
      <c r="C8" s="292" t="s">
        <v>197</v>
      </c>
      <c r="D8" s="289">
        <v>61</v>
      </c>
      <c r="E8" s="289">
        <v>61</v>
      </c>
      <c r="H8" s="292" t="s">
        <v>196</v>
      </c>
      <c r="J8" s="292">
        <v>4</v>
      </c>
      <c r="K8" s="47">
        <v>271</v>
      </c>
      <c r="L8" s="84">
        <v>5</v>
      </c>
      <c r="M8" s="289">
        <v>4</v>
      </c>
      <c r="O8" s="51" t="s">
        <v>195</v>
      </c>
      <c r="P8" s="83">
        <v>0.08</v>
      </c>
      <c r="Q8" s="83">
        <v>0.06</v>
      </c>
      <c r="R8" s="83"/>
    </row>
    <row r="9" spans="2:22">
      <c r="B9" s="289">
        <v>6</v>
      </c>
      <c r="C9" s="292" t="s">
        <v>194</v>
      </c>
      <c r="D9" s="289">
        <v>71</v>
      </c>
      <c r="E9" s="289">
        <v>76</v>
      </c>
      <c r="J9" s="292">
        <v>4.5</v>
      </c>
      <c r="K9" s="47">
        <v>271</v>
      </c>
      <c r="L9" s="84">
        <v>6</v>
      </c>
      <c r="M9" s="289">
        <v>4.5</v>
      </c>
      <c r="O9" s="51" t="s">
        <v>193</v>
      </c>
      <c r="P9" s="83">
        <v>7.0000000000000007E-2</v>
      </c>
      <c r="Q9" s="83">
        <v>0.06</v>
      </c>
      <c r="R9" s="83"/>
    </row>
    <row r="10" spans="2:22">
      <c r="B10" s="289">
        <v>7</v>
      </c>
      <c r="C10" s="292" t="s">
        <v>192</v>
      </c>
      <c r="D10" s="289">
        <v>81</v>
      </c>
      <c r="E10" s="289">
        <v>91</v>
      </c>
      <c r="J10" s="292">
        <v>5</v>
      </c>
      <c r="K10" s="47">
        <v>271</v>
      </c>
      <c r="L10" s="84">
        <v>7</v>
      </c>
      <c r="M10" s="289">
        <v>5</v>
      </c>
      <c r="O10" s="51" t="s">
        <v>191</v>
      </c>
      <c r="P10" s="83">
        <v>0.06</v>
      </c>
      <c r="Q10" s="83">
        <v>0.06</v>
      </c>
      <c r="R10" s="83"/>
    </row>
    <row r="11" spans="2:22">
      <c r="B11" s="289">
        <v>8</v>
      </c>
      <c r="D11" s="289">
        <v>91</v>
      </c>
      <c r="E11" s="289">
        <v>106</v>
      </c>
      <c r="J11" s="289">
        <v>5.5</v>
      </c>
      <c r="K11" s="47">
        <v>301</v>
      </c>
      <c r="L11" s="84">
        <v>8</v>
      </c>
      <c r="M11" s="289">
        <v>5.5</v>
      </c>
      <c r="O11" s="51" t="s">
        <v>190</v>
      </c>
      <c r="P11" s="83">
        <v>0.05</v>
      </c>
      <c r="Q11" s="83">
        <v>0.06</v>
      </c>
      <c r="R11" s="83"/>
    </row>
    <row r="12" spans="2:22">
      <c r="B12" s="289">
        <v>9</v>
      </c>
      <c r="D12" s="289">
        <v>101</v>
      </c>
      <c r="E12" s="289">
        <v>121</v>
      </c>
      <c r="J12" s="289">
        <v>6</v>
      </c>
      <c r="K12" s="47">
        <v>301</v>
      </c>
      <c r="L12" s="84">
        <v>9</v>
      </c>
      <c r="M12" s="289">
        <v>6</v>
      </c>
      <c r="O12" s="51" t="s">
        <v>189</v>
      </c>
      <c r="P12" s="83">
        <v>0.04</v>
      </c>
      <c r="Q12" s="83">
        <v>0.06</v>
      </c>
      <c r="R12" s="83"/>
    </row>
    <row r="13" spans="2:22">
      <c r="B13" s="289">
        <v>10</v>
      </c>
      <c r="D13" s="289">
        <v>111</v>
      </c>
      <c r="E13" s="289">
        <v>136</v>
      </c>
      <c r="J13" s="289">
        <v>6.5</v>
      </c>
      <c r="K13" s="47">
        <v>451</v>
      </c>
      <c r="L13" s="84">
        <v>10</v>
      </c>
      <c r="M13" s="289">
        <v>6.5</v>
      </c>
      <c r="O13" s="51" t="s">
        <v>188</v>
      </c>
      <c r="P13" s="83">
        <v>0.03</v>
      </c>
      <c r="Q13" s="83">
        <v>0.06</v>
      </c>
      <c r="R13" s="83"/>
    </row>
    <row r="14" spans="2:22">
      <c r="B14" s="289">
        <v>11</v>
      </c>
      <c r="D14" s="289">
        <v>121</v>
      </c>
      <c r="E14" s="289">
        <v>151</v>
      </c>
      <c r="J14" s="289">
        <v>7</v>
      </c>
      <c r="K14" s="47">
        <v>451</v>
      </c>
      <c r="L14" s="84">
        <v>11</v>
      </c>
      <c r="M14" s="289">
        <v>7</v>
      </c>
      <c r="O14" s="51" t="s">
        <v>187</v>
      </c>
      <c r="P14" s="83">
        <v>0.02</v>
      </c>
      <c r="Q14" s="83">
        <v>0.06</v>
      </c>
      <c r="R14" s="83"/>
    </row>
    <row r="15" spans="2:22">
      <c r="B15" s="289">
        <v>12</v>
      </c>
      <c r="D15" s="289">
        <v>131</v>
      </c>
      <c r="E15" s="289">
        <v>181</v>
      </c>
      <c r="J15" s="289">
        <v>7.5</v>
      </c>
      <c r="K15" s="47">
        <v>451</v>
      </c>
      <c r="L15" s="84">
        <v>12</v>
      </c>
      <c r="M15" s="289">
        <v>7.5</v>
      </c>
    </row>
    <row r="16" spans="2:22">
      <c r="B16" s="289">
        <v>13</v>
      </c>
      <c r="D16" s="289">
        <v>141</v>
      </c>
      <c r="E16" s="289">
        <v>211</v>
      </c>
      <c r="J16" s="289">
        <v>8</v>
      </c>
      <c r="K16" s="47">
        <v>451</v>
      </c>
      <c r="L16" s="84"/>
      <c r="M16" s="289">
        <v>8</v>
      </c>
    </row>
    <row r="17" spans="2:12">
      <c r="B17" s="289">
        <v>14</v>
      </c>
      <c r="D17" s="289">
        <v>151</v>
      </c>
      <c r="E17" s="289">
        <v>241</v>
      </c>
      <c r="L17" s="47"/>
    </row>
    <row r="18" spans="2:12">
      <c r="B18" s="289">
        <v>15</v>
      </c>
      <c r="D18" s="289">
        <v>161</v>
      </c>
      <c r="E18" s="289">
        <v>271</v>
      </c>
    </row>
    <row r="19" spans="2:12">
      <c r="B19" s="289">
        <v>16</v>
      </c>
      <c r="D19" s="289">
        <v>171</v>
      </c>
      <c r="E19" s="289">
        <v>301</v>
      </c>
    </row>
  </sheetData>
  <sheetProtection algorithmName="SHA-512" hashValue="utyzar+38AqXdcNOED4A68SRb0sKlY4U2NgzfIe4GMF8qmPrVoo62xq/KhtQwyTGO2bjU8mya+U7H3RZnnRd4Q==" saltValue="/I7YpPvpcsnv+X7rLsaiJg==" spinCount="100000" sheet="1" selectLockedCells="1" selectUnlockedCells="1"/>
  <mergeCells count="2">
    <mergeCell ref="D1:E1"/>
    <mergeCell ref="O1:R1"/>
  </mergeCells>
  <phoneticPr fontId="1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AW182"/>
  <sheetViews>
    <sheetView zoomScale="55" zoomScaleNormal="55" workbookViewId="0"/>
  </sheetViews>
  <sheetFormatPr defaultColWidth="8.875" defaultRowHeight="13.5"/>
  <cols>
    <col min="1" max="16384" width="8.875" style="300"/>
  </cols>
  <sheetData>
    <row r="2" spans="1:49" s="81" customFormat="1">
      <c r="A2" s="81" t="s">
        <v>130</v>
      </c>
      <c r="C2" s="81" t="s">
        <v>2027</v>
      </c>
      <c r="D2" s="81" t="s">
        <v>2026</v>
      </c>
      <c r="E2" s="81" t="s">
        <v>2025</v>
      </c>
      <c r="F2" s="81" t="s">
        <v>2024</v>
      </c>
      <c r="G2" s="81" t="s">
        <v>2023</v>
      </c>
      <c r="H2" s="81" t="s">
        <v>2022</v>
      </c>
      <c r="I2" s="81" t="s">
        <v>2021</v>
      </c>
      <c r="J2" s="81" t="s">
        <v>2020</v>
      </c>
      <c r="K2" s="81" t="s">
        <v>2019</v>
      </c>
      <c r="L2" s="81" t="s">
        <v>2018</v>
      </c>
      <c r="M2" s="81" t="s">
        <v>2017</v>
      </c>
      <c r="N2" s="81" t="s">
        <v>2016</v>
      </c>
      <c r="O2" s="81" t="s">
        <v>129</v>
      </c>
      <c r="P2" s="81" t="s">
        <v>2015</v>
      </c>
      <c r="Q2" s="81" t="s">
        <v>2014</v>
      </c>
      <c r="R2" s="81" t="s">
        <v>2013</v>
      </c>
      <c r="S2" s="81" t="s">
        <v>2012</v>
      </c>
      <c r="T2" s="81" t="s">
        <v>2011</v>
      </c>
      <c r="U2" s="81" t="s">
        <v>2010</v>
      </c>
      <c r="V2" s="81" t="s">
        <v>2009</v>
      </c>
      <c r="W2" s="81" t="s">
        <v>2008</v>
      </c>
      <c r="X2" s="81" t="s">
        <v>2007</v>
      </c>
      <c r="Y2" s="81" t="s">
        <v>2006</v>
      </c>
      <c r="Z2" s="81" t="s">
        <v>2005</v>
      </c>
      <c r="AA2" s="81" t="s">
        <v>2004</v>
      </c>
      <c r="AB2" s="81" t="s">
        <v>2003</v>
      </c>
      <c r="AC2" s="81" t="s">
        <v>2002</v>
      </c>
      <c r="AD2" s="81" t="s">
        <v>2001</v>
      </c>
      <c r="AE2" s="81" t="s">
        <v>2000</v>
      </c>
      <c r="AF2" s="81" t="s">
        <v>1999</v>
      </c>
      <c r="AG2" s="81" t="s">
        <v>1998</v>
      </c>
      <c r="AH2" s="81" t="s">
        <v>1997</v>
      </c>
      <c r="AI2" s="81" t="s">
        <v>1996</v>
      </c>
      <c r="AJ2" s="81" t="s">
        <v>1995</v>
      </c>
      <c r="AK2" s="81" t="s">
        <v>1994</v>
      </c>
      <c r="AL2" s="81" t="s">
        <v>1993</v>
      </c>
      <c r="AM2" s="81" t="s">
        <v>1992</v>
      </c>
      <c r="AN2" s="81" t="s">
        <v>1991</v>
      </c>
      <c r="AO2" s="81" t="s">
        <v>1990</v>
      </c>
      <c r="AP2" s="81" t="s">
        <v>1989</v>
      </c>
      <c r="AQ2" s="81" t="s">
        <v>1988</v>
      </c>
      <c r="AR2" s="81" t="s">
        <v>1987</v>
      </c>
      <c r="AS2" s="81" t="s">
        <v>1986</v>
      </c>
      <c r="AT2" s="81" t="s">
        <v>1985</v>
      </c>
      <c r="AU2" s="81" t="s">
        <v>1984</v>
      </c>
      <c r="AV2" s="81" t="s">
        <v>1983</v>
      </c>
      <c r="AW2" s="81" t="s">
        <v>1982</v>
      </c>
    </row>
    <row r="3" spans="1:49" s="81" customFormat="1">
      <c r="G3" s="51" t="s">
        <v>1981</v>
      </c>
    </row>
    <row r="4" spans="1:49" s="81" customFormat="1">
      <c r="A4" s="81" t="s">
        <v>128</v>
      </c>
      <c r="C4" s="81" t="s">
        <v>1980</v>
      </c>
      <c r="D4" s="81" t="s">
        <v>1979</v>
      </c>
      <c r="E4" s="81" t="s">
        <v>1978</v>
      </c>
      <c r="F4" s="81" t="s">
        <v>1977</v>
      </c>
      <c r="G4" s="81" t="s">
        <v>1976</v>
      </c>
      <c r="H4" s="81" t="s">
        <v>1975</v>
      </c>
      <c r="I4" s="81" t="s">
        <v>1974</v>
      </c>
      <c r="J4" s="81" t="s">
        <v>1973</v>
      </c>
      <c r="K4" s="81" t="s">
        <v>1972</v>
      </c>
      <c r="L4" s="81" t="s">
        <v>1971</v>
      </c>
      <c r="M4" s="81" t="s">
        <v>1970</v>
      </c>
      <c r="N4" s="81" t="s">
        <v>1969</v>
      </c>
      <c r="O4" s="81" t="s">
        <v>127</v>
      </c>
      <c r="P4" s="81" t="s">
        <v>1968</v>
      </c>
      <c r="Q4" s="81" t="s">
        <v>1967</v>
      </c>
      <c r="R4" s="81" t="s">
        <v>1966</v>
      </c>
      <c r="S4" s="81" t="s">
        <v>1965</v>
      </c>
      <c r="T4" s="81" t="s">
        <v>1964</v>
      </c>
      <c r="U4" s="81" t="s">
        <v>1963</v>
      </c>
      <c r="V4" s="81" t="s">
        <v>1962</v>
      </c>
      <c r="W4" s="81" t="s">
        <v>1961</v>
      </c>
      <c r="X4" s="81" t="s">
        <v>1960</v>
      </c>
      <c r="Y4" s="81" t="s">
        <v>1959</v>
      </c>
      <c r="Z4" s="81" t="s">
        <v>1958</v>
      </c>
      <c r="AA4" s="81" t="s">
        <v>1957</v>
      </c>
      <c r="AB4" s="81" t="s">
        <v>1956</v>
      </c>
      <c r="AC4" s="81" t="s">
        <v>1955</v>
      </c>
      <c r="AD4" s="81" t="s">
        <v>1954</v>
      </c>
      <c r="AE4" s="81" t="s">
        <v>1953</v>
      </c>
      <c r="AF4" s="81" t="s">
        <v>1952</v>
      </c>
      <c r="AG4" s="81" t="s">
        <v>1951</v>
      </c>
      <c r="AH4" s="81" t="s">
        <v>1950</v>
      </c>
      <c r="AI4" s="81" t="s">
        <v>1949</v>
      </c>
      <c r="AJ4" s="81" t="s">
        <v>1948</v>
      </c>
      <c r="AK4" s="81" t="s">
        <v>1947</v>
      </c>
      <c r="AL4" s="81" t="s">
        <v>1946</v>
      </c>
      <c r="AM4" s="81" t="s">
        <v>1945</v>
      </c>
      <c r="AN4" s="81" t="s">
        <v>1944</v>
      </c>
      <c r="AO4" s="81" t="s">
        <v>1943</v>
      </c>
      <c r="AP4" s="81" t="s">
        <v>1942</v>
      </c>
      <c r="AQ4" s="81" t="s">
        <v>1941</v>
      </c>
      <c r="AR4" s="81" t="s">
        <v>1940</v>
      </c>
      <c r="AS4" s="81" t="s">
        <v>1939</v>
      </c>
      <c r="AT4" s="81" t="s">
        <v>1938</v>
      </c>
      <c r="AU4" s="81" t="s">
        <v>1937</v>
      </c>
      <c r="AV4" s="81" t="s">
        <v>1936</v>
      </c>
      <c r="AW4" s="81" t="s">
        <v>1935</v>
      </c>
    </row>
    <row r="5" spans="1:49" s="81" customFormat="1">
      <c r="C5" s="81" t="s">
        <v>1934</v>
      </c>
      <c r="D5" s="81" t="s">
        <v>1933</v>
      </c>
      <c r="E5" s="81" t="s">
        <v>1932</v>
      </c>
      <c r="F5" s="81" t="s">
        <v>1931</v>
      </c>
      <c r="G5" s="81" t="s">
        <v>1930</v>
      </c>
      <c r="H5" s="81" t="s">
        <v>1929</v>
      </c>
      <c r="I5" s="81" t="s">
        <v>1928</v>
      </c>
      <c r="J5" s="81" t="s">
        <v>1927</v>
      </c>
      <c r="K5" s="81" t="s">
        <v>1926</v>
      </c>
      <c r="L5" s="81" t="s">
        <v>1925</v>
      </c>
      <c r="M5" s="81" t="s">
        <v>1924</v>
      </c>
      <c r="N5" s="81" t="s">
        <v>1923</v>
      </c>
      <c r="O5" s="81" t="s">
        <v>1922</v>
      </c>
      <c r="P5" s="81" t="s">
        <v>1921</v>
      </c>
      <c r="Q5" s="81" t="s">
        <v>1920</v>
      </c>
      <c r="R5" s="81" t="s">
        <v>1919</v>
      </c>
      <c r="S5" s="81" t="s">
        <v>1918</v>
      </c>
      <c r="T5" s="81" t="s">
        <v>1917</v>
      </c>
      <c r="U5" s="81" t="s">
        <v>1916</v>
      </c>
      <c r="V5" s="81" t="s">
        <v>1915</v>
      </c>
      <c r="W5" s="81" t="s">
        <v>1914</v>
      </c>
      <c r="X5" s="81" t="s">
        <v>1913</v>
      </c>
      <c r="Y5" s="81" t="s">
        <v>1912</v>
      </c>
      <c r="Z5" s="81" t="s">
        <v>1911</v>
      </c>
      <c r="AA5" s="81" t="s">
        <v>1910</v>
      </c>
      <c r="AB5" s="81" t="s">
        <v>1909</v>
      </c>
      <c r="AC5" s="81" t="s">
        <v>1908</v>
      </c>
      <c r="AD5" s="81" t="s">
        <v>1907</v>
      </c>
      <c r="AE5" s="81" t="s">
        <v>1906</v>
      </c>
      <c r="AF5" s="81" t="s">
        <v>1905</v>
      </c>
      <c r="AG5" s="81" t="s">
        <v>1904</v>
      </c>
      <c r="AH5" s="81" t="s">
        <v>1903</v>
      </c>
      <c r="AI5" s="81" t="s">
        <v>1902</v>
      </c>
      <c r="AJ5" s="81" t="s">
        <v>1901</v>
      </c>
      <c r="AK5" s="81" t="s">
        <v>1900</v>
      </c>
      <c r="AL5" s="81" t="s">
        <v>1899</v>
      </c>
      <c r="AM5" s="81" t="s">
        <v>1898</v>
      </c>
      <c r="AN5" s="81" t="s">
        <v>1897</v>
      </c>
      <c r="AO5" s="81" t="s">
        <v>1896</v>
      </c>
      <c r="AP5" s="81" t="s">
        <v>1895</v>
      </c>
      <c r="AQ5" s="81" t="s">
        <v>1894</v>
      </c>
      <c r="AR5" s="81" t="s">
        <v>1893</v>
      </c>
      <c r="AS5" s="81" t="s">
        <v>1892</v>
      </c>
      <c r="AT5" s="81" t="s">
        <v>1891</v>
      </c>
      <c r="AU5" s="81" t="s">
        <v>1890</v>
      </c>
      <c r="AV5" s="81" t="s">
        <v>1889</v>
      </c>
      <c r="AW5" s="81" t="s">
        <v>1888</v>
      </c>
    </row>
    <row r="6" spans="1:49" s="81" customFormat="1">
      <c r="C6" s="81" t="s">
        <v>1887</v>
      </c>
      <c r="D6" s="81" t="s">
        <v>1886</v>
      </c>
      <c r="E6" s="81" t="s">
        <v>1885</v>
      </c>
      <c r="F6" s="81" t="s">
        <v>1884</v>
      </c>
      <c r="G6" s="81" t="s">
        <v>1883</v>
      </c>
      <c r="H6" s="81" t="s">
        <v>1882</v>
      </c>
      <c r="I6" s="81" t="s">
        <v>1881</v>
      </c>
      <c r="J6" s="81" t="s">
        <v>1880</v>
      </c>
      <c r="K6" s="81" t="s">
        <v>1879</v>
      </c>
      <c r="L6" s="81" t="s">
        <v>1878</v>
      </c>
      <c r="M6" s="81" t="s">
        <v>1877</v>
      </c>
      <c r="N6" s="81" t="s">
        <v>1876</v>
      </c>
      <c r="O6" s="81" t="s">
        <v>1875</v>
      </c>
      <c r="P6" s="81" t="s">
        <v>1874</v>
      </c>
      <c r="Q6" s="81" t="s">
        <v>1873</v>
      </c>
      <c r="R6" s="81" t="s">
        <v>1872</v>
      </c>
      <c r="S6" s="81" t="s">
        <v>1871</v>
      </c>
      <c r="T6" s="81" t="s">
        <v>1870</v>
      </c>
      <c r="U6" s="81" t="s">
        <v>1869</v>
      </c>
      <c r="V6" s="81" t="s">
        <v>1868</v>
      </c>
      <c r="W6" s="81" t="s">
        <v>1867</v>
      </c>
      <c r="X6" s="81" t="s">
        <v>1866</v>
      </c>
      <c r="Y6" s="81" t="s">
        <v>1865</v>
      </c>
      <c r="Z6" s="81" t="s">
        <v>1864</v>
      </c>
      <c r="AA6" s="81" t="s">
        <v>1863</v>
      </c>
      <c r="AB6" s="81" t="s">
        <v>1862</v>
      </c>
      <c r="AC6" s="81" t="s">
        <v>1861</v>
      </c>
      <c r="AD6" s="81" t="s">
        <v>1860</v>
      </c>
      <c r="AE6" s="81" t="s">
        <v>1859</v>
      </c>
      <c r="AF6" s="81" t="s">
        <v>1858</v>
      </c>
      <c r="AG6" s="81" t="s">
        <v>1857</v>
      </c>
      <c r="AH6" s="81" t="s">
        <v>1856</v>
      </c>
      <c r="AI6" s="81" t="s">
        <v>1855</v>
      </c>
      <c r="AJ6" s="81" t="s">
        <v>1854</v>
      </c>
      <c r="AK6" s="81" t="s">
        <v>1853</v>
      </c>
      <c r="AL6" s="81" t="s">
        <v>1852</v>
      </c>
      <c r="AM6" s="81" t="s">
        <v>1851</v>
      </c>
      <c r="AN6" s="81" t="s">
        <v>1850</v>
      </c>
      <c r="AO6" s="81" t="s">
        <v>1849</v>
      </c>
      <c r="AP6" s="81" t="s">
        <v>1848</v>
      </c>
      <c r="AQ6" s="81" t="s">
        <v>1847</v>
      </c>
      <c r="AR6" s="81" t="s">
        <v>1846</v>
      </c>
      <c r="AS6" s="81" t="s">
        <v>1845</v>
      </c>
      <c r="AT6" s="81" t="s">
        <v>1844</v>
      </c>
      <c r="AU6" s="81" t="s">
        <v>1843</v>
      </c>
      <c r="AV6" s="81" t="s">
        <v>1842</v>
      </c>
      <c r="AW6" s="81" t="s">
        <v>1841</v>
      </c>
    </row>
    <row r="7" spans="1:49" s="81" customFormat="1">
      <c r="C7" s="81" t="s">
        <v>1840</v>
      </c>
      <c r="D7" s="81" t="s">
        <v>1839</v>
      </c>
      <c r="E7" s="81" t="s">
        <v>1838</v>
      </c>
      <c r="F7" s="81" t="s">
        <v>1837</v>
      </c>
      <c r="G7" s="81" t="s">
        <v>1836</v>
      </c>
      <c r="H7" s="81" t="s">
        <v>1835</v>
      </c>
      <c r="I7" s="81" t="s">
        <v>1834</v>
      </c>
      <c r="J7" s="81" t="s">
        <v>1833</v>
      </c>
      <c r="K7" s="81" t="s">
        <v>1832</v>
      </c>
      <c r="L7" s="81" t="s">
        <v>1831</v>
      </c>
      <c r="M7" s="81" t="s">
        <v>1830</v>
      </c>
      <c r="N7" s="81" t="s">
        <v>1829</v>
      </c>
      <c r="O7" s="81" t="s">
        <v>1828</v>
      </c>
      <c r="P7" s="81" t="s">
        <v>1827</v>
      </c>
      <c r="Q7" s="81" t="s">
        <v>1826</v>
      </c>
      <c r="R7" s="81" t="s">
        <v>1825</v>
      </c>
      <c r="S7" s="81" t="s">
        <v>1824</v>
      </c>
      <c r="T7" s="81" t="s">
        <v>1823</v>
      </c>
      <c r="U7" s="81" t="s">
        <v>1822</v>
      </c>
      <c r="V7" s="81" t="s">
        <v>1821</v>
      </c>
      <c r="W7" s="81" t="s">
        <v>1820</v>
      </c>
      <c r="X7" s="81" t="s">
        <v>1819</v>
      </c>
      <c r="Y7" s="81" t="s">
        <v>1818</v>
      </c>
      <c r="Z7" s="81" t="s">
        <v>1817</v>
      </c>
      <c r="AA7" s="81" t="s">
        <v>1816</v>
      </c>
      <c r="AB7" s="81" t="s">
        <v>1815</v>
      </c>
      <c r="AC7" s="81" t="s">
        <v>1814</v>
      </c>
      <c r="AD7" s="81" t="s">
        <v>1813</v>
      </c>
      <c r="AE7" s="81" t="s">
        <v>1812</v>
      </c>
      <c r="AF7" s="81" t="s">
        <v>1811</v>
      </c>
      <c r="AG7" s="81" t="s">
        <v>1810</v>
      </c>
      <c r="AH7" s="81" t="s">
        <v>1809</v>
      </c>
      <c r="AI7" s="81" t="s">
        <v>1808</v>
      </c>
      <c r="AJ7" s="81" t="s">
        <v>1807</v>
      </c>
      <c r="AK7" s="81" t="s">
        <v>1806</v>
      </c>
      <c r="AL7" s="81" t="s">
        <v>1805</v>
      </c>
      <c r="AM7" s="81" t="s">
        <v>1804</v>
      </c>
      <c r="AN7" s="81" t="s">
        <v>1803</v>
      </c>
      <c r="AO7" s="81" t="s">
        <v>1802</v>
      </c>
      <c r="AP7" s="81" t="s">
        <v>1801</v>
      </c>
      <c r="AQ7" s="81" t="s">
        <v>1800</v>
      </c>
      <c r="AR7" s="81" t="s">
        <v>1799</v>
      </c>
      <c r="AS7" s="81" t="s">
        <v>1798</v>
      </c>
      <c r="AT7" s="81" t="s">
        <v>1797</v>
      </c>
      <c r="AU7" s="81" t="s">
        <v>1796</v>
      </c>
      <c r="AV7" s="81" t="s">
        <v>1795</v>
      </c>
      <c r="AW7" s="81" t="s">
        <v>1794</v>
      </c>
    </row>
    <row r="8" spans="1:49" s="81" customFormat="1">
      <c r="C8" s="81" t="s">
        <v>1793</v>
      </c>
      <c r="D8" s="81" t="s">
        <v>1792</v>
      </c>
      <c r="E8" s="81" t="s">
        <v>1791</v>
      </c>
      <c r="F8" s="81" t="s">
        <v>1790</v>
      </c>
      <c r="G8" s="81" t="s">
        <v>1789</v>
      </c>
      <c r="H8" s="81" t="s">
        <v>1788</v>
      </c>
      <c r="I8" s="81" t="s">
        <v>1787</v>
      </c>
      <c r="J8" s="81" t="s">
        <v>1786</v>
      </c>
      <c r="K8" s="81" t="s">
        <v>1785</v>
      </c>
      <c r="L8" s="81" t="s">
        <v>1784</v>
      </c>
      <c r="M8" s="81" t="s">
        <v>1783</v>
      </c>
      <c r="N8" s="81" t="s">
        <v>1782</v>
      </c>
      <c r="O8" s="81" t="s">
        <v>1781</v>
      </c>
      <c r="P8" s="81" t="s">
        <v>1780</v>
      </c>
      <c r="Q8" s="81" t="s">
        <v>1779</v>
      </c>
      <c r="R8" s="81" t="s">
        <v>1778</v>
      </c>
      <c r="S8" s="81" t="s">
        <v>1777</v>
      </c>
      <c r="T8" s="81" t="s">
        <v>1776</v>
      </c>
      <c r="U8" s="81" t="s">
        <v>1775</v>
      </c>
      <c r="V8" s="81" t="s">
        <v>1774</v>
      </c>
      <c r="W8" s="81" t="s">
        <v>1773</v>
      </c>
      <c r="X8" s="81" t="s">
        <v>1772</v>
      </c>
      <c r="Y8" s="81" t="s">
        <v>1771</v>
      </c>
      <c r="Z8" s="81" t="s">
        <v>1770</v>
      </c>
      <c r="AA8" s="81" t="s">
        <v>1769</v>
      </c>
      <c r="AB8" s="81" t="s">
        <v>1768</v>
      </c>
      <c r="AC8" s="81" t="s">
        <v>1767</v>
      </c>
      <c r="AD8" s="81" t="s">
        <v>1766</v>
      </c>
      <c r="AE8" s="81" t="s">
        <v>1765</v>
      </c>
      <c r="AF8" s="81" t="s">
        <v>1764</v>
      </c>
      <c r="AG8" s="81" t="s">
        <v>1763</v>
      </c>
      <c r="AH8" s="81" t="s">
        <v>1762</v>
      </c>
      <c r="AI8" s="81" t="s">
        <v>1761</v>
      </c>
      <c r="AJ8" s="81" t="s">
        <v>1760</v>
      </c>
      <c r="AK8" s="81" t="s">
        <v>1759</v>
      </c>
      <c r="AL8" s="81" t="s">
        <v>1758</v>
      </c>
      <c r="AM8" s="81" t="s">
        <v>1757</v>
      </c>
      <c r="AN8" s="81" t="s">
        <v>1756</v>
      </c>
      <c r="AO8" s="81" t="s">
        <v>1755</v>
      </c>
      <c r="AP8" s="81" t="s">
        <v>1754</v>
      </c>
      <c r="AQ8" s="81" t="s">
        <v>1753</v>
      </c>
      <c r="AR8" s="81" t="s">
        <v>1752</v>
      </c>
      <c r="AS8" s="81" t="s">
        <v>1751</v>
      </c>
      <c r="AT8" s="81" t="s">
        <v>1750</v>
      </c>
      <c r="AU8" s="81" t="s">
        <v>1749</v>
      </c>
      <c r="AV8" s="81" t="s">
        <v>1748</v>
      </c>
      <c r="AW8" s="81" t="s">
        <v>1747</v>
      </c>
    </row>
    <row r="9" spans="1:49" s="81" customFormat="1">
      <c r="C9" s="81" t="s">
        <v>1746</v>
      </c>
      <c r="D9" s="81" t="s">
        <v>1745</v>
      </c>
      <c r="E9" s="81" t="s">
        <v>1744</v>
      </c>
      <c r="F9" s="81" t="s">
        <v>1743</v>
      </c>
      <c r="G9" s="81" t="s">
        <v>1742</v>
      </c>
      <c r="H9" s="81" t="s">
        <v>1741</v>
      </c>
      <c r="I9" s="81" t="s">
        <v>1740</v>
      </c>
      <c r="J9" s="81" t="s">
        <v>1739</v>
      </c>
      <c r="K9" s="81" t="s">
        <v>1738</v>
      </c>
      <c r="L9" s="81" t="s">
        <v>1737</v>
      </c>
      <c r="M9" s="81" t="s">
        <v>1736</v>
      </c>
      <c r="N9" s="81" t="s">
        <v>1735</v>
      </c>
      <c r="O9" s="81" t="s">
        <v>1734</v>
      </c>
      <c r="P9" s="81" t="s">
        <v>1733</v>
      </c>
      <c r="Q9" s="81" t="s">
        <v>1732</v>
      </c>
      <c r="R9" s="81" t="s">
        <v>1731</v>
      </c>
      <c r="S9" s="81" t="s">
        <v>1730</v>
      </c>
      <c r="T9" s="81" t="s">
        <v>1729</v>
      </c>
      <c r="U9" s="81" t="s">
        <v>1728</v>
      </c>
      <c r="V9" s="81" t="s">
        <v>1727</v>
      </c>
      <c r="W9" s="81" t="s">
        <v>1726</v>
      </c>
      <c r="X9" s="81" t="s">
        <v>1725</v>
      </c>
      <c r="Y9" s="81" t="s">
        <v>1724</v>
      </c>
      <c r="Z9" s="81" t="s">
        <v>1723</v>
      </c>
      <c r="AA9" s="81" t="s">
        <v>1722</v>
      </c>
      <c r="AB9" s="81" t="s">
        <v>1721</v>
      </c>
      <c r="AC9" s="81" t="s">
        <v>1720</v>
      </c>
      <c r="AD9" s="81" t="s">
        <v>1719</v>
      </c>
      <c r="AE9" s="81" t="s">
        <v>1718</v>
      </c>
      <c r="AF9" s="81" t="s">
        <v>1717</v>
      </c>
      <c r="AG9" s="81" t="s">
        <v>1716</v>
      </c>
      <c r="AH9" s="81" t="s">
        <v>1715</v>
      </c>
      <c r="AI9" s="81" t="s">
        <v>1714</v>
      </c>
      <c r="AJ9" s="81" t="s">
        <v>1713</v>
      </c>
      <c r="AK9" s="81" t="s">
        <v>1712</v>
      </c>
      <c r="AL9" s="81" t="s">
        <v>1711</v>
      </c>
      <c r="AM9" s="81" t="s">
        <v>1710</v>
      </c>
      <c r="AN9" s="81" t="s">
        <v>1709</v>
      </c>
      <c r="AO9" s="81" t="s">
        <v>1708</v>
      </c>
      <c r="AP9" s="81" t="s">
        <v>1707</v>
      </c>
      <c r="AQ9" s="81" t="s">
        <v>1706</v>
      </c>
      <c r="AR9" s="81" t="s">
        <v>1705</v>
      </c>
      <c r="AS9" s="81" t="s">
        <v>1704</v>
      </c>
      <c r="AT9" s="81" t="s">
        <v>1703</v>
      </c>
      <c r="AU9" s="81" t="s">
        <v>1702</v>
      </c>
      <c r="AV9" s="81" t="s">
        <v>1701</v>
      </c>
      <c r="AW9" s="81" t="s">
        <v>1700</v>
      </c>
    </row>
    <row r="10" spans="1:49" s="81" customFormat="1">
      <c r="C10" s="81" t="s">
        <v>1699</v>
      </c>
      <c r="D10" s="81" t="s">
        <v>1698</v>
      </c>
      <c r="E10" s="81" t="s">
        <v>1697</v>
      </c>
      <c r="F10" s="81" t="s">
        <v>1696</v>
      </c>
      <c r="G10" s="81" t="s">
        <v>1695</v>
      </c>
      <c r="H10" s="81" t="s">
        <v>1694</v>
      </c>
      <c r="I10" s="81" t="s">
        <v>1693</v>
      </c>
      <c r="J10" s="81" t="s">
        <v>1692</v>
      </c>
      <c r="K10" s="81" t="s">
        <v>1691</v>
      </c>
      <c r="L10" s="81" t="s">
        <v>1690</v>
      </c>
      <c r="M10" s="81" t="s">
        <v>1689</v>
      </c>
      <c r="N10" s="81" t="s">
        <v>1688</v>
      </c>
      <c r="O10" s="81" t="s">
        <v>1687</v>
      </c>
      <c r="P10" s="81" t="s">
        <v>1686</v>
      </c>
      <c r="Q10" s="81" t="s">
        <v>1685</v>
      </c>
      <c r="R10" s="81" t="s">
        <v>1684</v>
      </c>
      <c r="S10" s="81" t="s">
        <v>1683</v>
      </c>
      <c r="T10" s="81" t="s">
        <v>1682</v>
      </c>
      <c r="U10" s="81" t="s">
        <v>1681</v>
      </c>
      <c r="V10" s="81" t="s">
        <v>1680</v>
      </c>
      <c r="W10" s="81" t="s">
        <v>1679</v>
      </c>
      <c r="X10" s="81" t="s">
        <v>1678</v>
      </c>
      <c r="Y10" s="81" t="s">
        <v>1677</v>
      </c>
      <c r="Z10" s="81" t="s">
        <v>1676</v>
      </c>
      <c r="AA10" s="81" t="s">
        <v>1675</v>
      </c>
      <c r="AB10" s="81" t="s">
        <v>1674</v>
      </c>
      <c r="AC10" s="81" t="s">
        <v>1673</v>
      </c>
      <c r="AD10" s="81" t="s">
        <v>1672</v>
      </c>
      <c r="AE10" s="81" t="s">
        <v>1671</v>
      </c>
      <c r="AF10" s="81" t="s">
        <v>1670</v>
      </c>
      <c r="AG10" s="81" t="s">
        <v>1669</v>
      </c>
      <c r="AH10" s="81" t="s">
        <v>1668</v>
      </c>
      <c r="AI10" s="81" t="s">
        <v>1667</v>
      </c>
      <c r="AJ10" s="81" t="s">
        <v>815</v>
      </c>
      <c r="AK10" s="81" t="s">
        <v>1666</v>
      </c>
      <c r="AL10" s="81" t="s">
        <v>1665</v>
      </c>
      <c r="AM10" s="81" t="s">
        <v>1664</v>
      </c>
      <c r="AN10" s="81" t="s">
        <v>1663</v>
      </c>
      <c r="AO10" s="81" t="s">
        <v>1662</v>
      </c>
      <c r="AP10" s="81" t="s">
        <v>1661</v>
      </c>
      <c r="AQ10" s="81" t="s">
        <v>1660</v>
      </c>
      <c r="AR10" s="81" t="s">
        <v>1659</v>
      </c>
      <c r="AS10" s="81" t="s">
        <v>1658</v>
      </c>
      <c r="AT10" s="81" t="s">
        <v>1657</v>
      </c>
      <c r="AU10" s="81" t="s">
        <v>1656</v>
      </c>
      <c r="AV10" s="81" t="s">
        <v>1655</v>
      </c>
      <c r="AW10" s="81" t="s">
        <v>1654</v>
      </c>
    </row>
    <row r="11" spans="1:49" s="81" customFormat="1">
      <c r="C11" s="81" t="s">
        <v>1653</v>
      </c>
      <c r="D11" s="81" t="s">
        <v>1652</v>
      </c>
      <c r="E11" s="81" t="s">
        <v>1651</v>
      </c>
      <c r="F11" s="81" t="s">
        <v>1650</v>
      </c>
      <c r="G11" s="81" t="s">
        <v>1649</v>
      </c>
      <c r="H11" s="81" t="s">
        <v>1648</v>
      </c>
      <c r="I11" s="81" t="s">
        <v>1647</v>
      </c>
      <c r="J11" s="81" t="s">
        <v>1646</v>
      </c>
      <c r="K11" s="81" t="s">
        <v>1645</v>
      </c>
      <c r="L11" s="81" t="s">
        <v>1644</v>
      </c>
      <c r="M11" s="81" t="s">
        <v>1643</v>
      </c>
      <c r="N11" s="81" t="s">
        <v>1642</v>
      </c>
      <c r="O11" s="81" t="s">
        <v>1641</v>
      </c>
      <c r="P11" s="81" t="s">
        <v>1640</v>
      </c>
      <c r="Q11" s="81" t="s">
        <v>1639</v>
      </c>
      <c r="R11" s="81" t="s">
        <v>1638</v>
      </c>
      <c r="S11" s="81" t="s">
        <v>1637</v>
      </c>
      <c r="T11" s="81" t="s">
        <v>1636</v>
      </c>
      <c r="U11" s="81" t="s">
        <v>1635</v>
      </c>
      <c r="V11" s="81" t="s">
        <v>1634</v>
      </c>
      <c r="W11" s="81" t="s">
        <v>1633</v>
      </c>
      <c r="X11" s="81" t="s">
        <v>1632</v>
      </c>
      <c r="Y11" s="81" t="s">
        <v>1631</v>
      </c>
      <c r="Z11" s="81" t="s">
        <v>1630</v>
      </c>
      <c r="AA11" s="81" t="s">
        <v>1629</v>
      </c>
      <c r="AB11" s="81" t="s">
        <v>1628</v>
      </c>
      <c r="AC11" s="81" t="s">
        <v>1627</v>
      </c>
      <c r="AD11" s="81" t="s">
        <v>1626</v>
      </c>
      <c r="AE11" s="81" t="s">
        <v>1625</v>
      </c>
      <c r="AF11" s="81" t="s">
        <v>1624</v>
      </c>
      <c r="AG11" s="81" t="s">
        <v>1623</v>
      </c>
      <c r="AH11" s="81" t="s">
        <v>1622</v>
      </c>
      <c r="AI11" s="81" t="s">
        <v>1621</v>
      </c>
      <c r="AJ11" s="81" t="s">
        <v>1620</v>
      </c>
      <c r="AK11" s="81" t="s">
        <v>1619</v>
      </c>
      <c r="AL11" s="81" t="s">
        <v>1618</v>
      </c>
      <c r="AM11" s="81" t="s">
        <v>1617</v>
      </c>
      <c r="AN11" s="81" t="s">
        <v>1616</v>
      </c>
      <c r="AO11" s="81" t="s">
        <v>1615</v>
      </c>
      <c r="AP11" s="81" t="s">
        <v>1614</v>
      </c>
      <c r="AQ11" s="81" t="s">
        <v>1613</v>
      </c>
      <c r="AR11" s="81" t="s">
        <v>1612</v>
      </c>
      <c r="AS11" s="81" t="s">
        <v>1611</v>
      </c>
      <c r="AT11" s="81" t="s">
        <v>1610</v>
      </c>
      <c r="AU11" s="81" t="s">
        <v>1609</v>
      </c>
      <c r="AV11" s="81" t="s">
        <v>1608</v>
      </c>
      <c r="AW11" s="81" t="s">
        <v>1607</v>
      </c>
    </row>
    <row r="12" spans="1:49" s="81" customFormat="1">
      <c r="C12" s="81" t="s">
        <v>1606</v>
      </c>
      <c r="D12" s="81" t="s">
        <v>1605</v>
      </c>
      <c r="E12" s="81" t="s">
        <v>1604</v>
      </c>
      <c r="F12" s="81" t="s">
        <v>1603</v>
      </c>
      <c r="G12" s="81" t="s">
        <v>1602</v>
      </c>
      <c r="H12" s="81" t="s">
        <v>1601</v>
      </c>
      <c r="I12" s="81" t="s">
        <v>1600</v>
      </c>
      <c r="J12" s="81" t="s">
        <v>1599</v>
      </c>
      <c r="K12" s="81" t="s">
        <v>1598</v>
      </c>
      <c r="L12" s="81" t="s">
        <v>1597</v>
      </c>
      <c r="M12" s="81" t="s">
        <v>1596</v>
      </c>
      <c r="N12" s="81" t="s">
        <v>1595</v>
      </c>
      <c r="O12" s="81" t="s">
        <v>1594</v>
      </c>
      <c r="P12" s="81" t="s">
        <v>1593</v>
      </c>
      <c r="Q12" s="81" t="s">
        <v>1592</v>
      </c>
      <c r="R12" s="81" t="s">
        <v>1591</v>
      </c>
      <c r="S12" s="81" t="s">
        <v>1590</v>
      </c>
      <c r="T12" s="81" t="s">
        <v>1589</v>
      </c>
      <c r="U12" s="81" t="s">
        <v>1588</v>
      </c>
      <c r="V12" s="81" t="s">
        <v>1587</v>
      </c>
      <c r="W12" s="81" t="s">
        <v>1586</v>
      </c>
      <c r="X12" s="81" t="s">
        <v>1585</v>
      </c>
      <c r="Y12" s="81" t="s">
        <v>1584</v>
      </c>
      <c r="Z12" s="81" t="s">
        <v>1583</v>
      </c>
      <c r="AA12" s="81" t="s">
        <v>1582</v>
      </c>
      <c r="AB12" s="81" t="s">
        <v>1581</v>
      </c>
      <c r="AC12" s="81" t="s">
        <v>1580</v>
      </c>
      <c r="AD12" s="81" t="s">
        <v>1579</v>
      </c>
      <c r="AE12" s="81" t="s">
        <v>1578</v>
      </c>
      <c r="AF12" s="81" t="s">
        <v>1577</v>
      </c>
      <c r="AG12" s="81" t="s">
        <v>1576</v>
      </c>
      <c r="AH12" s="81" t="s">
        <v>1575</v>
      </c>
      <c r="AI12" s="81" t="s">
        <v>1574</v>
      </c>
      <c r="AJ12" s="81" t="s">
        <v>1573</v>
      </c>
      <c r="AK12" s="81" t="s">
        <v>1572</v>
      </c>
      <c r="AL12" s="81" t="s">
        <v>1571</v>
      </c>
      <c r="AM12" s="81" t="s">
        <v>1570</v>
      </c>
      <c r="AN12" s="81" t="s">
        <v>1569</v>
      </c>
      <c r="AO12" s="81" t="s">
        <v>1568</v>
      </c>
      <c r="AP12" s="81" t="s">
        <v>1567</v>
      </c>
      <c r="AQ12" s="81" t="s">
        <v>1566</v>
      </c>
      <c r="AR12" s="81" t="s">
        <v>1565</v>
      </c>
      <c r="AS12" s="81" t="s">
        <v>1564</v>
      </c>
      <c r="AT12" s="81" t="s">
        <v>1563</v>
      </c>
      <c r="AU12" s="81" t="s">
        <v>1562</v>
      </c>
      <c r="AV12" s="81" t="s">
        <v>1561</v>
      </c>
      <c r="AW12" s="81" t="s">
        <v>1560</v>
      </c>
    </row>
    <row r="13" spans="1:49" s="81" customFormat="1">
      <c r="C13" s="81" t="s">
        <v>1559</v>
      </c>
      <c r="D13" s="81" t="s">
        <v>1558</v>
      </c>
      <c r="E13" s="81" t="s">
        <v>1557</v>
      </c>
      <c r="F13" s="81" t="s">
        <v>1556</v>
      </c>
      <c r="G13" s="81" t="s">
        <v>1555</v>
      </c>
      <c r="H13" s="81" t="s">
        <v>1554</v>
      </c>
      <c r="I13" s="81" t="s">
        <v>1553</v>
      </c>
      <c r="J13" s="81" t="s">
        <v>1552</v>
      </c>
      <c r="K13" s="81" t="s">
        <v>1551</v>
      </c>
      <c r="L13" s="81" t="s">
        <v>1550</v>
      </c>
      <c r="M13" s="81" t="s">
        <v>1549</v>
      </c>
      <c r="N13" s="81" t="s">
        <v>1548</v>
      </c>
      <c r="O13" s="81" t="s">
        <v>1547</v>
      </c>
      <c r="P13" s="81" t="s">
        <v>1546</v>
      </c>
      <c r="Q13" s="81" t="s">
        <v>1545</v>
      </c>
      <c r="R13" s="81" t="s">
        <v>1544</v>
      </c>
      <c r="S13" s="81" t="s">
        <v>1543</v>
      </c>
      <c r="T13" s="81" t="s">
        <v>1542</v>
      </c>
      <c r="U13" s="81" t="s">
        <v>1541</v>
      </c>
      <c r="V13" s="81" t="s">
        <v>1540</v>
      </c>
      <c r="W13" s="81" t="s">
        <v>1539</v>
      </c>
      <c r="X13" s="81" t="s">
        <v>1538</v>
      </c>
      <c r="Y13" s="81" t="s">
        <v>1537</v>
      </c>
      <c r="Z13" s="81" t="s">
        <v>1536</v>
      </c>
      <c r="AA13" s="81" t="s">
        <v>1535</v>
      </c>
      <c r="AB13" s="81" t="s">
        <v>1534</v>
      </c>
      <c r="AC13" s="81" t="s">
        <v>1533</v>
      </c>
      <c r="AD13" s="81" t="s">
        <v>1532</v>
      </c>
      <c r="AE13" s="81" t="s">
        <v>1531</v>
      </c>
      <c r="AF13" s="81" t="s">
        <v>1530</v>
      </c>
      <c r="AG13" s="81" t="s">
        <v>1529</v>
      </c>
      <c r="AH13" s="81" t="s">
        <v>1528</v>
      </c>
      <c r="AI13" s="81" t="s">
        <v>1527</v>
      </c>
      <c r="AJ13" s="81" t="s">
        <v>1526</v>
      </c>
      <c r="AK13" s="81" t="s">
        <v>1525</v>
      </c>
      <c r="AL13" s="81" t="s">
        <v>1524</v>
      </c>
      <c r="AM13" s="81" t="s">
        <v>1523</v>
      </c>
      <c r="AN13" s="81" t="s">
        <v>1522</v>
      </c>
      <c r="AO13" s="81" t="s">
        <v>1521</v>
      </c>
      <c r="AP13" s="81" t="s">
        <v>1520</v>
      </c>
      <c r="AQ13" s="81" t="s">
        <v>1519</v>
      </c>
      <c r="AR13" s="81" t="s">
        <v>1518</v>
      </c>
      <c r="AS13" s="81" t="s">
        <v>1517</v>
      </c>
      <c r="AT13" s="81" t="s">
        <v>1516</v>
      </c>
      <c r="AU13" s="81" t="s">
        <v>1515</v>
      </c>
      <c r="AV13" s="81" t="s">
        <v>1514</v>
      </c>
      <c r="AW13" s="81" t="s">
        <v>1513</v>
      </c>
    </row>
    <row r="14" spans="1:49" s="81" customFormat="1">
      <c r="C14" s="81" t="s">
        <v>1512</v>
      </c>
      <c r="D14" s="81" t="s">
        <v>1511</v>
      </c>
      <c r="E14" s="81" t="s">
        <v>1510</v>
      </c>
      <c r="F14" s="81" t="s">
        <v>1509</v>
      </c>
      <c r="G14" s="81" t="s">
        <v>1508</v>
      </c>
      <c r="H14" s="81" t="s">
        <v>1507</v>
      </c>
      <c r="I14" s="81" t="s">
        <v>1506</v>
      </c>
      <c r="J14" s="81" t="s">
        <v>1505</v>
      </c>
      <c r="K14" s="81" t="s">
        <v>1504</v>
      </c>
      <c r="L14" s="81" t="s">
        <v>1503</v>
      </c>
      <c r="M14" s="81" t="s">
        <v>1502</v>
      </c>
      <c r="N14" s="81" t="s">
        <v>1501</v>
      </c>
      <c r="O14" s="81" t="s">
        <v>1500</v>
      </c>
      <c r="P14" s="81" t="s">
        <v>1499</v>
      </c>
      <c r="Q14" s="81" t="s">
        <v>1498</v>
      </c>
      <c r="R14" s="81" t="s">
        <v>1497</v>
      </c>
      <c r="S14" s="81" t="s">
        <v>1496</v>
      </c>
      <c r="T14" s="81" t="s">
        <v>288</v>
      </c>
      <c r="U14" s="81" t="s">
        <v>1495</v>
      </c>
      <c r="V14" s="81" t="s">
        <v>1494</v>
      </c>
      <c r="W14" s="81" t="s">
        <v>1493</v>
      </c>
      <c r="X14" s="81" t="s">
        <v>1492</v>
      </c>
      <c r="Y14" s="81" t="s">
        <v>1491</v>
      </c>
      <c r="Z14" s="81" t="s">
        <v>1490</v>
      </c>
      <c r="AA14" s="81" t="s">
        <v>1489</v>
      </c>
      <c r="AB14" s="81" t="s">
        <v>1488</v>
      </c>
      <c r="AC14" s="81" t="s">
        <v>1487</v>
      </c>
      <c r="AD14" s="81" t="s">
        <v>1486</v>
      </c>
      <c r="AE14" s="81" t="s">
        <v>1485</v>
      </c>
      <c r="AF14" s="81" t="s">
        <v>1484</v>
      </c>
      <c r="AG14" s="81" t="s">
        <v>1483</v>
      </c>
      <c r="AH14" s="81" t="s">
        <v>1482</v>
      </c>
      <c r="AI14" s="81" t="s">
        <v>1481</v>
      </c>
      <c r="AJ14" s="81" t="s">
        <v>1480</v>
      </c>
      <c r="AK14" s="81" t="s">
        <v>1479</v>
      </c>
      <c r="AL14" s="81" t="s">
        <v>1478</v>
      </c>
      <c r="AM14" s="81" t="s">
        <v>1477</v>
      </c>
      <c r="AN14" s="81" t="s">
        <v>1476</v>
      </c>
      <c r="AO14" s="81" t="s">
        <v>1475</v>
      </c>
      <c r="AP14" s="81" t="s">
        <v>1474</v>
      </c>
      <c r="AQ14" s="81" t="s">
        <v>1473</v>
      </c>
      <c r="AR14" s="81" t="s">
        <v>1472</v>
      </c>
      <c r="AS14" s="81" t="s">
        <v>1471</v>
      </c>
      <c r="AT14" s="81" t="s">
        <v>1470</v>
      </c>
      <c r="AU14" s="81" t="s">
        <v>1469</v>
      </c>
      <c r="AV14" s="81" t="s">
        <v>1468</v>
      </c>
      <c r="AW14" s="81" t="s">
        <v>1467</v>
      </c>
    </row>
    <row r="15" spans="1:49" s="81" customFormat="1">
      <c r="C15" s="81" t="s">
        <v>1466</v>
      </c>
      <c r="D15" s="81" t="s">
        <v>1465</v>
      </c>
      <c r="E15" s="81" t="s">
        <v>1464</v>
      </c>
      <c r="F15" s="81" t="s">
        <v>1463</v>
      </c>
      <c r="G15" s="81" t="s">
        <v>1462</v>
      </c>
      <c r="H15" s="81" t="s">
        <v>1461</v>
      </c>
      <c r="I15" s="81" t="s">
        <v>748</v>
      </c>
      <c r="J15" s="81" t="s">
        <v>1460</v>
      </c>
      <c r="K15" s="81" t="s">
        <v>1459</v>
      </c>
      <c r="L15" s="81" t="s">
        <v>1458</v>
      </c>
      <c r="M15" s="81" t="s">
        <v>1457</v>
      </c>
      <c r="N15" s="81" t="s">
        <v>1456</v>
      </c>
      <c r="O15" s="81" t="s">
        <v>1455</v>
      </c>
      <c r="P15" s="81" t="s">
        <v>1454</v>
      </c>
      <c r="Q15" s="81" t="s">
        <v>1453</v>
      </c>
      <c r="R15" s="81" t="s">
        <v>1452</v>
      </c>
      <c r="S15" s="81" t="s">
        <v>1451</v>
      </c>
      <c r="T15" s="81" t="s">
        <v>1450</v>
      </c>
      <c r="U15" s="81" t="s">
        <v>1449</v>
      </c>
      <c r="V15" s="81" t="s">
        <v>1448</v>
      </c>
      <c r="W15" s="81" t="s">
        <v>1447</v>
      </c>
      <c r="X15" s="81" t="s">
        <v>1446</v>
      </c>
      <c r="Y15" s="81" t="s">
        <v>1445</v>
      </c>
      <c r="Z15" s="81" t="s">
        <v>1444</v>
      </c>
      <c r="AA15" s="81" t="s">
        <v>1443</v>
      </c>
      <c r="AB15" s="81" t="s">
        <v>1442</v>
      </c>
      <c r="AC15" s="81" t="s">
        <v>1441</v>
      </c>
      <c r="AD15" s="81" t="s">
        <v>1440</v>
      </c>
      <c r="AE15" s="81" t="s">
        <v>1439</v>
      </c>
      <c r="AF15" s="81" t="s">
        <v>1438</v>
      </c>
      <c r="AG15" s="81" t="s">
        <v>1437</v>
      </c>
      <c r="AH15" s="81" t="s">
        <v>978</v>
      </c>
      <c r="AI15" s="81" t="s">
        <v>1436</v>
      </c>
      <c r="AJ15" s="81" t="s">
        <v>1435</v>
      </c>
      <c r="AK15" s="81" t="s">
        <v>1434</v>
      </c>
      <c r="AL15" s="81" t="s">
        <v>1433</v>
      </c>
      <c r="AM15" s="81" t="s">
        <v>1432</v>
      </c>
      <c r="AN15" s="81" t="s">
        <v>1431</v>
      </c>
      <c r="AO15" s="81" t="s">
        <v>1430</v>
      </c>
      <c r="AP15" s="81" t="s">
        <v>1429</v>
      </c>
      <c r="AQ15" s="81" t="s">
        <v>1428</v>
      </c>
      <c r="AR15" s="81" t="s">
        <v>1427</v>
      </c>
      <c r="AS15" s="81" t="s">
        <v>1426</v>
      </c>
      <c r="AT15" s="81" t="s">
        <v>1425</v>
      </c>
      <c r="AU15" s="81" t="s">
        <v>1424</v>
      </c>
      <c r="AV15" s="81" t="s">
        <v>1423</v>
      </c>
      <c r="AW15" s="81" t="s">
        <v>1422</v>
      </c>
    </row>
    <row r="16" spans="1:49" s="81" customFormat="1">
      <c r="C16" s="81" t="s">
        <v>1421</v>
      </c>
      <c r="D16" s="81" t="s">
        <v>1420</v>
      </c>
      <c r="E16" s="81" t="s">
        <v>1419</v>
      </c>
      <c r="F16" s="81" t="s">
        <v>1418</v>
      </c>
      <c r="G16" s="81" t="s">
        <v>1417</v>
      </c>
      <c r="H16" s="81" t="s">
        <v>1416</v>
      </c>
      <c r="I16" s="81" t="s">
        <v>1415</v>
      </c>
      <c r="J16" s="81" t="s">
        <v>1414</v>
      </c>
      <c r="K16" s="81" t="s">
        <v>1413</v>
      </c>
      <c r="L16" s="81" t="s">
        <v>1412</v>
      </c>
      <c r="M16" s="81" t="s">
        <v>1411</v>
      </c>
      <c r="N16" s="81" t="s">
        <v>1410</v>
      </c>
      <c r="O16" s="81" t="s">
        <v>1409</v>
      </c>
      <c r="P16" s="81" t="s">
        <v>1408</v>
      </c>
      <c r="Q16" s="81" t="s">
        <v>1407</v>
      </c>
      <c r="R16" s="81" t="s">
        <v>1406</v>
      </c>
      <c r="S16" s="81" t="s">
        <v>1405</v>
      </c>
      <c r="T16" s="81" t="s">
        <v>1404</v>
      </c>
      <c r="U16" s="81" t="s">
        <v>1403</v>
      </c>
      <c r="V16" s="81" t="s">
        <v>1402</v>
      </c>
      <c r="W16" s="81" t="s">
        <v>1401</v>
      </c>
      <c r="X16" s="81" t="s">
        <v>1400</v>
      </c>
      <c r="Y16" s="81" t="s">
        <v>1399</v>
      </c>
      <c r="Z16" s="81" t="s">
        <v>1398</v>
      </c>
      <c r="AA16" s="81" t="s">
        <v>1397</v>
      </c>
      <c r="AB16" s="81" t="s">
        <v>1396</v>
      </c>
      <c r="AC16" s="81" t="s">
        <v>1395</v>
      </c>
      <c r="AD16" s="81" t="s">
        <v>1394</v>
      </c>
      <c r="AE16" s="81" t="s">
        <v>1393</v>
      </c>
      <c r="AF16" s="81" t="s">
        <v>1392</v>
      </c>
      <c r="AG16" s="81" t="s">
        <v>1391</v>
      </c>
      <c r="AH16" s="81" t="s">
        <v>1390</v>
      </c>
      <c r="AI16" s="81" t="s">
        <v>1389</v>
      </c>
      <c r="AJ16" s="81" t="s">
        <v>1388</v>
      </c>
      <c r="AK16" s="81" t="s">
        <v>1387</v>
      </c>
      <c r="AL16" s="81" t="s">
        <v>1386</v>
      </c>
      <c r="AM16" s="81" t="s">
        <v>1385</v>
      </c>
      <c r="AN16" s="81" t="s">
        <v>1384</v>
      </c>
      <c r="AO16" s="81" t="s">
        <v>1383</v>
      </c>
      <c r="AP16" s="81" t="s">
        <v>1382</v>
      </c>
      <c r="AQ16" s="81" t="s">
        <v>1381</v>
      </c>
      <c r="AR16" s="81" t="s">
        <v>1380</v>
      </c>
      <c r="AS16" s="81" t="s">
        <v>1379</v>
      </c>
      <c r="AT16" s="81" t="s">
        <v>1378</v>
      </c>
      <c r="AU16" s="81" t="s">
        <v>1377</v>
      </c>
      <c r="AV16" s="81" t="s">
        <v>1376</v>
      </c>
      <c r="AW16" s="81" t="s">
        <v>1375</v>
      </c>
    </row>
    <row r="17" spans="3:49" s="81" customFormat="1">
      <c r="C17" s="81" t="s">
        <v>1374</v>
      </c>
      <c r="D17" s="81" t="s">
        <v>1373</v>
      </c>
      <c r="E17" s="81" t="s">
        <v>1372</v>
      </c>
      <c r="F17" s="81" t="s">
        <v>1371</v>
      </c>
      <c r="G17" s="81" t="s">
        <v>1370</v>
      </c>
      <c r="H17" s="81" t="s">
        <v>1369</v>
      </c>
      <c r="I17" s="81" t="s">
        <v>1368</v>
      </c>
      <c r="J17" s="81" t="s">
        <v>1367</v>
      </c>
      <c r="K17" s="81" t="s">
        <v>1366</v>
      </c>
      <c r="L17" s="81" t="s">
        <v>1365</v>
      </c>
      <c r="M17" s="81" t="s">
        <v>1364</v>
      </c>
      <c r="N17" s="81" t="s">
        <v>1363</v>
      </c>
      <c r="O17" s="81" t="s">
        <v>1362</v>
      </c>
      <c r="P17" s="81" t="s">
        <v>1361</v>
      </c>
      <c r="Q17" s="81" t="s">
        <v>1360</v>
      </c>
      <c r="R17" s="81" t="s">
        <v>1359</v>
      </c>
      <c r="S17" s="81" t="s">
        <v>1358</v>
      </c>
      <c r="T17" s="81" t="s">
        <v>488</v>
      </c>
      <c r="U17" s="81" t="s">
        <v>1357</v>
      </c>
      <c r="V17" s="81" t="s">
        <v>1356</v>
      </c>
      <c r="W17" s="81" t="s">
        <v>1355</v>
      </c>
      <c r="X17" s="81" t="s">
        <v>1354</v>
      </c>
      <c r="Y17" s="81" t="s">
        <v>1353</v>
      </c>
      <c r="Z17" s="81" t="s">
        <v>1352</v>
      </c>
      <c r="AA17" s="81" t="s">
        <v>1172</v>
      </c>
      <c r="AB17" s="81" t="s">
        <v>1351</v>
      </c>
      <c r="AC17" s="81" t="s">
        <v>1350</v>
      </c>
      <c r="AD17" s="81" t="s">
        <v>1349</v>
      </c>
      <c r="AE17" s="81" t="s">
        <v>1348</v>
      </c>
      <c r="AF17" s="81" t="s">
        <v>1347</v>
      </c>
      <c r="AG17" s="81" t="s">
        <v>1346</v>
      </c>
      <c r="AH17" s="81" t="s">
        <v>1345</v>
      </c>
      <c r="AI17" s="81" t="s">
        <v>1344</v>
      </c>
      <c r="AJ17" s="81" t="s">
        <v>1343</v>
      </c>
      <c r="AK17" s="81" t="s">
        <v>1342</v>
      </c>
      <c r="AL17" s="81" t="s">
        <v>1341</v>
      </c>
      <c r="AM17" s="81" t="s">
        <v>1340</v>
      </c>
      <c r="AN17" s="81" t="s">
        <v>627</v>
      </c>
      <c r="AO17" s="81" t="s">
        <v>1339</v>
      </c>
      <c r="AP17" s="81" t="s">
        <v>1338</v>
      </c>
      <c r="AQ17" s="81" t="s">
        <v>1337</v>
      </c>
      <c r="AR17" s="81" t="s">
        <v>1336</v>
      </c>
      <c r="AS17" s="81" t="s">
        <v>1335</v>
      </c>
      <c r="AT17" s="81" t="s">
        <v>1334</v>
      </c>
      <c r="AU17" s="81" t="s">
        <v>1333</v>
      </c>
      <c r="AV17" s="81" t="s">
        <v>1332</v>
      </c>
      <c r="AW17" s="81" t="s">
        <v>1331</v>
      </c>
    </row>
    <row r="18" spans="3:49" s="81" customFormat="1">
      <c r="C18" s="81" t="s">
        <v>1330</v>
      </c>
      <c r="D18" s="81" t="s">
        <v>1329</v>
      </c>
      <c r="E18" s="81" t="s">
        <v>1327</v>
      </c>
      <c r="F18" s="81" t="s">
        <v>1326</v>
      </c>
      <c r="G18" s="81" t="s">
        <v>1325</v>
      </c>
      <c r="H18" s="81" t="s">
        <v>1324</v>
      </c>
      <c r="I18" s="81" t="s">
        <v>1323</v>
      </c>
      <c r="J18" s="81" t="s">
        <v>1322</v>
      </c>
      <c r="K18" s="81" t="s">
        <v>1321</v>
      </c>
      <c r="L18" s="81" t="s">
        <v>1320</v>
      </c>
      <c r="M18" s="81" t="s">
        <v>1319</v>
      </c>
      <c r="N18" s="81" t="s">
        <v>1318</v>
      </c>
      <c r="O18" s="81" t="s">
        <v>1317</v>
      </c>
      <c r="P18" s="81" t="s">
        <v>1316</v>
      </c>
      <c r="Q18" s="81" t="s">
        <v>1315</v>
      </c>
      <c r="R18" s="81" t="s">
        <v>1177</v>
      </c>
      <c r="S18" s="81" t="s">
        <v>1314</v>
      </c>
      <c r="T18" s="81" t="s">
        <v>1313</v>
      </c>
      <c r="U18" s="81" t="s">
        <v>1312</v>
      </c>
      <c r="V18" s="81" t="s">
        <v>1311</v>
      </c>
      <c r="W18" s="81" t="s">
        <v>1310</v>
      </c>
      <c r="X18" s="81" t="s">
        <v>1309</v>
      </c>
      <c r="Y18" s="81" t="s">
        <v>1308</v>
      </c>
      <c r="Z18" s="81" t="s">
        <v>1307</v>
      </c>
      <c r="AA18" s="81" t="s">
        <v>1306</v>
      </c>
      <c r="AB18" s="81" t="s">
        <v>1305</v>
      </c>
      <c r="AC18" s="81" t="s">
        <v>1304</v>
      </c>
      <c r="AD18" s="81" t="s">
        <v>1303</v>
      </c>
      <c r="AE18" s="81" t="s">
        <v>1302</v>
      </c>
      <c r="AF18" s="81" t="s">
        <v>495</v>
      </c>
      <c r="AG18" s="81" t="s">
        <v>626</v>
      </c>
      <c r="AH18" s="81" t="s">
        <v>1301</v>
      </c>
      <c r="AI18" s="81" t="s">
        <v>1300</v>
      </c>
      <c r="AJ18" s="81" t="s">
        <v>1299</v>
      </c>
      <c r="AK18" s="81" t="s">
        <v>1298</v>
      </c>
      <c r="AL18" s="81" t="s">
        <v>1297</v>
      </c>
      <c r="AM18" s="81" t="s">
        <v>1296</v>
      </c>
      <c r="AN18" s="81" t="s">
        <v>1295</v>
      </c>
      <c r="AO18" s="81" t="s">
        <v>1294</v>
      </c>
      <c r="AP18" s="81" t="s">
        <v>1293</v>
      </c>
      <c r="AQ18" s="81" t="s">
        <v>1292</v>
      </c>
      <c r="AR18" s="81" t="s">
        <v>1291</v>
      </c>
      <c r="AS18" s="81" t="s">
        <v>432</v>
      </c>
      <c r="AT18" s="81" t="s">
        <v>1290</v>
      </c>
      <c r="AU18" s="81" t="s">
        <v>1289</v>
      </c>
      <c r="AV18" s="81" t="s">
        <v>1288</v>
      </c>
      <c r="AW18" s="81" t="s">
        <v>1287</v>
      </c>
    </row>
    <row r="19" spans="3:49" s="81" customFormat="1">
      <c r="C19" s="81" t="s">
        <v>1286</v>
      </c>
      <c r="D19" s="81" t="s">
        <v>1285</v>
      </c>
      <c r="E19" s="81" t="s">
        <v>1284</v>
      </c>
      <c r="F19" s="81" t="s">
        <v>1283</v>
      </c>
      <c r="G19" s="81" t="s">
        <v>1282</v>
      </c>
      <c r="H19" s="81" t="s">
        <v>1281</v>
      </c>
      <c r="I19" s="81" t="s">
        <v>1280</v>
      </c>
      <c r="J19" s="81" t="s">
        <v>1279</v>
      </c>
      <c r="K19" s="81" t="s">
        <v>1278</v>
      </c>
      <c r="L19" s="81" t="s">
        <v>1277</v>
      </c>
      <c r="M19" s="81" t="s">
        <v>1276</v>
      </c>
      <c r="N19" s="81" t="s">
        <v>1275</v>
      </c>
      <c r="O19" s="81" t="s">
        <v>1274</v>
      </c>
      <c r="P19" s="81" t="s">
        <v>1273</v>
      </c>
      <c r="Q19" s="81" t="s">
        <v>1272</v>
      </c>
      <c r="S19" s="81" t="s">
        <v>1271</v>
      </c>
      <c r="T19" s="81" t="s">
        <v>1270</v>
      </c>
      <c r="U19" s="81" t="s">
        <v>1269</v>
      </c>
      <c r="V19" s="81" t="s">
        <v>1268</v>
      </c>
      <c r="W19" s="81" t="s">
        <v>1267</v>
      </c>
      <c r="X19" s="81" t="s">
        <v>1266</v>
      </c>
      <c r="Y19" s="81" t="s">
        <v>1265</v>
      </c>
      <c r="Z19" s="81" t="s">
        <v>1264</v>
      </c>
      <c r="AA19" s="81" t="s">
        <v>1263</v>
      </c>
      <c r="AB19" s="81" t="s">
        <v>1262</v>
      </c>
      <c r="AC19" s="81" t="s">
        <v>1261</v>
      </c>
      <c r="AD19" s="81" t="s">
        <v>1260</v>
      </c>
      <c r="AE19" s="81" t="s">
        <v>1259</v>
      </c>
      <c r="AF19" s="81" t="s">
        <v>1258</v>
      </c>
      <c r="AG19" s="81" t="s">
        <v>1257</v>
      </c>
      <c r="AH19" s="81" t="s">
        <v>1256</v>
      </c>
      <c r="AI19" s="81" t="s">
        <v>1255</v>
      </c>
      <c r="AJ19" s="81" t="s">
        <v>1254</v>
      </c>
      <c r="AK19" s="81" t="s">
        <v>1253</v>
      </c>
      <c r="AL19" s="81" t="s">
        <v>1252</v>
      </c>
      <c r="AM19" s="81" t="s">
        <v>1251</v>
      </c>
      <c r="AN19" s="81" t="s">
        <v>1250</v>
      </c>
      <c r="AO19" s="81" t="s">
        <v>1249</v>
      </c>
      <c r="AP19" s="81" t="s">
        <v>1248</v>
      </c>
      <c r="AQ19" s="81" t="s">
        <v>1247</v>
      </c>
      <c r="AR19" s="81" t="s">
        <v>1246</v>
      </c>
      <c r="AS19" s="81" t="s">
        <v>1245</v>
      </c>
      <c r="AT19" s="81" t="s">
        <v>1244</v>
      </c>
      <c r="AU19" s="81" t="s">
        <v>1243</v>
      </c>
      <c r="AV19" s="81" t="s">
        <v>1242</v>
      </c>
      <c r="AW19" s="81" t="s">
        <v>1241</v>
      </c>
    </row>
    <row r="20" spans="3:49" s="81" customFormat="1">
      <c r="C20" s="81" t="s">
        <v>1240</v>
      </c>
      <c r="D20" s="81" t="s">
        <v>1239</v>
      </c>
      <c r="E20" s="81" t="s">
        <v>1238</v>
      </c>
      <c r="F20" s="81" t="s">
        <v>1237</v>
      </c>
      <c r="G20" s="81" t="s">
        <v>1236</v>
      </c>
      <c r="H20" s="81" t="s">
        <v>1235</v>
      </c>
      <c r="I20" s="81" t="s">
        <v>1234</v>
      </c>
      <c r="J20" s="81" t="s">
        <v>1233</v>
      </c>
      <c r="K20" s="81" t="s">
        <v>1232</v>
      </c>
      <c r="L20" s="81" t="s">
        <v>1231</v>
      </c>
      <c r="M20" s="81" t="s">
        <v>1230</v>
      </c>
      <c r="N20" s="81" t="s">
        <v>1229</v>
      </c>
      <c r="O20" s="81" t="s">
        <v>1228</v>
      </c>
      <c r="P20" s="81" t="s">
        <v>1227</v>
      </c>
      <c r="Q20" s="81" t="s">
        <v>1226</v>
      </c>
      <c r="S20" s="81" t="s">
        <v>1225</v>
      </c>
      <c r="T20" s="81" t="s">
        <v>1224</v>
      </c>
      <c r="U20" s="81" t="s">
        <v>626</v>
      </c>
      <c r="V20" s="81" t="s">
        <v>1223</v>
      </c>
      <c r="W20" s="81" t="s">
        <v>1222</v>
      </c>
      <c r="X20" s="81" t="s">
        <v>1221</v>
      </c>
      <c r="Y20" s="81" t="s">
        <v>1220</v>
      </c>
      <c r="Z20" s="81" t="s">
        <v>1219</v>
      </c>
      <c r="AA20" s="81" t="s">
        <v>1218</v>
      </c>
      <c r="AB20" s="81" t="s">
        <v>1217</v>
      </c>
      <c r="AC20" s="81" t="s">
        <v>1216</v>
      </c>
      <c r="AD20" s="81" t="s">
        <v>1215</v>
      </c>
      <c r="AE20" s="81" t="s">
        <v>1214</v>
      </c>
      <c r="AF20" s="81" t="s">
        <v>488</v>
      </c>
      <c r="AG20" s="81" t="s">
        <v>1213</v>
      </c>
      <c r="AH20" s="81" t="s">
        <v>1212</v>
      </c>
      <c r="AI20" s="81" t="s">
        <v>1211</v>
      </c>
      <c r="AJ20" s="81" t="s">
        <v>1210</v>
      </c>
      <c r="AK20" s="81" t="s">
        <v>1209</v>
      </c>
      <c r="AL20" s="81" t="s">
        <v>1208</v>
      </c>
      <c r="AM20" s="81" t="s">
        <v>1207</v>
      </c>
      <c r="AN20" s="81" t="s">
        <v>1206</v>
      </c>
      <c r="AO20" s="81" t="s">
        <v>1205</v>
      </c>
      <c r="AP20" s="81" t="s">
        <v>1204</v>
      </c>
      <c r="AQ20" s="81" t="s">
        <v>1203</v>
      </c>
      <c r="AR20" s="81" t="s">
        <v>1202</v>
      </c>
      <c r="AS20" s="81" t="s">
        <v>1201</v>
      </c>
      <c r="AT20" s="81" t="s">
        <v>1200</v>
      </c>
      <c r="AU20" s="81" t="s">
        <v>1199</v>
      </c>
      <c r="AV20" s="81" t="s">
        <v>1198</v>
      </c>
      <c r="AW20" s="81" t="s">
        <v>1197</v>
      </c>
    </row>
    <row r="21" spans="3:49" s="81" customFormat="1">
      <c r="C21" s="81" t="s">
        <v>1196</v>
      </c>
      <c r="D21" s="81" t="s">
        <v>1195</v>
      </c>
      <c r="E21" s="81" t="s">
        <v>1194</v>
      </c>
      <c r="F21" s="81" t="s">
        <v>1193</v>
      </c>
      <c r="G21" s="81" t="s">
        <v>1192</v>
      </c>
      <c r="H21" s="81" t="s">
        <v>1177</v>
      </c>
      <c r="I21" s="81" t="s">
        <v>1191</v>
      </c>
      <c r="J21" s="81" t="s">
        <v>1190</v>
      </c>
      <c r="K21" s="81" t="s">
        <v>1189</v>
      </c>
      <c r="L21" s="81" t="s">
        <v>1027</v>
      </c>
      <c r="M21" s="81" t="s">
        <v>1188</v>
      </c>
      <c r="N21" s="81" t="s">
        <v>1187</v>
      </c>
      <c r="O21" s="81" t="s">
        <v>1186</v>
      </c>
      <c r="P21" s="81" t="s">
        <v>1185</v>
      </c>
      <c r="Q21" s="81" t="s">
        <v>1184</v>
      </c>
      <c r="S21" s="81" t="s">
        <v>1183</v>
      </c>
      <c r="U21" s="81" t="s">
        <v>1182</v>
      </c>
      <c r="V21" s="81" t="s">
        <v>1181</v>
      </c>
      <c r="W21" s="81" t="s">
        <v>1180</v>
      </c>
      <c r="X21" s="81" t="s">
        <v>1179</v>
      </c>
      <c r="Y21" s="81" t="s">
        <v>1178</v>
      </c>
      <c r="Z21" s="81" t="s">
        <v>1177</v>
      </c>
      <c r="AA21" s="81" t="s">
        <v>1176</v>
      </c>
      <c r="AB21" s="81" t="s">
        <v>1175</v>
      </c>
      <c r="AC21" s="81" t="s">
        <v>1174</v>
      </c>
      <c r="AD21" s="81" t="s">
        <v>1173</v>
      </c>
      <c r="AE21" s="81" t="s">
        <v>821</v>
      </c>
      <c r="AF21" s="81" t="s">
        <v>307</v>
      </c>
      <c r="AG21" s="81" t="s">
        <v>1172</v>
      </c>
      <c r="AH21" s="81" t="s">
        <v>1171</v>
      </c>
      <c r="AI21" s="81" t="s">
        <v>1170</v>
      </c>
      <c r="AJ21" s="81" t="s">
        <v>1169</v>
      </c>
      <c r="AK21" s="81" t="s">
        <v>1168</v>
      </c>
      <c r="AL21" s="81" t="s">
        <v>1167</v>
      </c>
      <c r="AN21" s="81" t="s">
        <v>1166</v>
      </c>
      <c r="AO21" s="81" t="s">
        <v>1165</v>
      </c>
      <c r="AP21" s="81" t="s">
        <v>1164</v>
      </c>
      <c r="AQ21" s="81" t="s">
        <v>1163</v>
      </c>
      <c r="AR21" s="81" t="s">
        <v>1162</v>
      </c>
      <c r="AS21" s="81" t="s">
        <v>1161</v>
      </c>
      <c r="AT21" s="81" t="s">
        <v>1160</v>
      </c>
      <c r="AU21" s="81" t="s">
        <v>1159</v>
      </c>
      <c r="AV21" s="81" t="s">
        <v>1158</v>
      </c>
      <c r="AW21" s="81" t="s">
        <v>1157</v>
      </c>
    </row>
    <row r="22" spans="3:49" s="81" customFormat="1">
      <c r="C22" s="81" t="s">
        <v>1156</v>
      </c>
      <c r="D22" s="81" t="s">
        <v>1155</v>
      </c>
      <c r="E22" s="81" t="s">
        <v>1154</v>
      </c>
      <c r="F22" s="81" t="s">
        <v>1153</v>
      </c>
      <c r="G22" s="81" t="s">
        <v>1152</v>
      </c>
      <c r="H22" s="81" t="s">
        <v>1151</v>
      </c>
      <c r="I22" s="81" t="s">
        <v>1150</v>
      </c>
      <c r="J22" s="81" t="s">
        <v>1149</v>
      </c>
      <c r="K22" s="81" t="s">
        <v>1148</v>
      </c>
      <c r="L22" s="81" t="s">
        <v>1147</v>
      </c>
      <c r="M22" s="81" t="s">
        <v>1146</v>
      </c>
      <c r="N22" s="81" t="s">
        <v>1145</v>
      </c>
      <c r="O22" s="81" t="s">
        <v>1144</v>
      </c>
      <c r="P22" s="81" t="s">
        <v>1143</v>
      </c>
      <c r="Q22" s="81" t="s">
        <v>1142</v>
      </c>
      <c r="S22" s="81" t="s">
        <v>1141</v>
      </c>
      <c r="U22" s="81" t="s">
        <v>1140</v>
      </c>
      <c r="V22" s="81" t="s">
        <v>1139</v>
      </c>
      <c r="W22" s="81" t="s">
        <v>1138</v>
      </c>
      <c r="X22" s="81" t="s">
        <v>1137</v>
      </c>
      <c r="Y22" s="81" t="s">
        <v>1136</v>
      </c>
      <c r="Z22" s="81" t="s">
        <v>1135</v>
      </c>
      <c r="AA22" s="81" t="s">
        <v>1134</v>
      </c>
      <c r="AB22" s="81" t="s">
        <v>1133</v>
      </c>
      <c r="AC22" s="81" t="s">
        <v>1132</v>
      </c>
      <c r="AD22" s="81" t="s">
        <v>1131</v>
      </c>
      <c r="AE22" s="81" t="s">
        <v>1130</v>
      </c>
      <c r="AF22" s="81" t="s">
        <v>1129</v>
      </c>
      <c r="AG22" s="81" t="s">
        <v>1128</v>
      </c>
      <c r="AH22" s="81" t="s">
        <v>1127</v>
      </c>
      <c r="AI22" s="81" t="s">
        <v>1126</v>
      </c>
      <c r="AJ22" s="81" t="s">
        <v>1125</v>
      </c>
      <c r="AK22" s="81" t="s">
        <v>1124</v>
      </c>
      <c r="AL22" s="81" t="s">
        <v>1123</v>
      </c>
      <c r="AN22" s="81" t="s">
        <v>1122</v>
      </c>
      <c r="AO22" s="81" t="s">
        <v>1121</v>
      </c>
      <c r="AP22" s="81" t="s">
        <v>1120</v>
      </c>
      <c r="AQ22" s="81" t="s">
        <v>1119</v>
      </c>
      <c r="AR22" s="81" t="s">
        <v>1118</v>
      </c>
      <c r="AS22" s="81" t="s">
        <v>1117</v>
      </c>
      <c r="AU22" s="81" t="s">
        <v>1116</v>
      </c>
      <c r="AV22" s="81" t="s">
        <v>1115</v>
      </c>
      <c r="AW22" s="81" t="s">
        <v>1114</v>
      </c>
    </row>
    <row r="23" spans="3:49" s="81" customFormat="1">
      <c r="C23" s="81" t="s">
        <v>1113</v>
      </c>
      <c r="D23" s="81" t="s">
        <v>1112</v>
      </c>
      <c r="E23" s="81" t="s">
        <v>1111</v>
      </c>
      <c r="F23" s="81" t="s">
        <v>463</v>
      </c>
      <c r="G23" s="81" t="s">
        <v>1110</v>
      </c>
      <c r="H23" s="81" t="s">
        <v>1109</v>
      </c>
      <c r="I23" s="81" t="s">
        <v>1108</v>
      </c>
      <c r="J23" s="81" t="s">
        <v>1107</v>
      </c>
      <c r="K23" s="81" t="s">
        <v>1106</v>
      </c>
      <c r="L23" s="81" t="s">
        <v>1105</v>
      </c>
      <c r="M23" s="81" t="s">
        <v>1104</v>
      </c>
      <c r="N23" s="81" t="s">
        <v>1103</v>
      </c>
      <c r="O23" s="81" t="s">
        <v>1102</v>
      </c>
      <c r="P23" s="81" t="s">
        <v>1101</v>
      </c>
      <c r="Q23" s="81" t="s">
        <v>1100</v>
      </c>
      <c r="U23" s="81" t="s">
        <v>1099</v>
      </c>
      <c r="V23" s="81" t="s">
        <v>1098</v>
      </c>
      <c r="W23" s="81" t="s">
        <v>1097</v>
      </c>
      <c r="X23" s="81" t="s">
        <v>1096</v>
      </c>
      <c r="Y23" s="81" t="s">
        <v>1095</v>
      </c>
      <c r="Z23" s="81" t="s">
        <v>1094</v>
      </c>
      <c r="AB23" s="81" t="s">
        <v>1093</v>
      </c>
      <c r="AC23" s="81" t="s">
        <v>1092</v>
      </c>
      <c r="AD23" s="81" t="s">
        <v>1091</v>
      </c>
      <c r="AE23" s="81" t="s">
        <v>1090</v>
      </c>
      <c r="AF23" s="81" t="s">
        <v>1089</v>
      </c>
      <c r="AI23" s="81" t="s">
        <v>1088</v>
      </c>
      <c r="AJ23" s="81" t="s">
        <v>1087</v>
      </c>
      <c r="AL23" s="81" t="s">
        <v>1086</v>
      </c>
      <c r="AN23" s="81" t="s">
        <v>1085</v>
      </c>
      <c r="AO23" s="81" t="s">
        <v>1084</v>
      </c>
      <c r="AP23" s="81" t="s">
        <v>1083</v>
      </c>
      <c r="AQ23" s="81" t="s">
        <v>1082</v>
      </c>
      <c r="AR23" s="81" t="s">
        <v>1081</v>
      </c>
      <c r="AS23" s="81" t="s">
        <v>1080</v>
      </c>
      <c r="AU23" s="81" t="s">
        <v>1079</v>
      </c>
      <c r="AV23" s="81" t="s">
        <v>1078</v>
      </c>
      <c r="AW23" s="81" t="s">
        <v>1077</v>
      </c>
    </row>
    <row r="24" spans="3:49" s="81" customFormat="1">
      <c r="C24" s="81" t="s">
        <v>1076</v>
      </c>
      <c r="D24" s="81" t="s">
        <v>1075</v>
      </c>
      <c r="E24" s="81" t="s">
        <v>1074</v>
      </c>
      <c r="F24" s="81" t="s">
        <v>1073</v>
      </c>
      <c r="G24" s="81" t="s">
        <v>1072</v>
      </c>
      <c r="H24" s="81" t="s">
        <v>743</v>
      </c>
      <c r="I24" s="81" t="s">
        <v>1071</v>
      </c>
      <c r="J24" s="81" t="s">
        <v>1070</v>
      </c>
      <c r="K24" s="81" t="s">
        <v>1069</v>
      </c>
      <c r="L24" s="81" t="s">
        <v>1068</v>
      </c>
      <c r="M24" s="81" t="s">
        <v>1067</v>
      </c>
      <c r="N24" s="81" t="s">
        <v>1066</v>
      </c>
      <c r="O24" s="81" t="s">
        <v>1065</v>
      </c>
      <c r="P24" s="81" t="s">
        <v>1064</v>
      </c>
      <c r="Q24" s="81" t="s">
        <v>1063</v>
      </c>
      <c r="U24" s="81" t="s">
        <v>1062</v>
      </c>
      <c r="V24" s="81" t="s">
        <v>615</v>
      </c>
      <c r="W24" s="81" t="s">
        <v>1061</v>
      </c>
      <c r="X24" s="81" t="s">
        <v>1060</v>
      </c>
      <c r="Y24" s="81" t="s">
        <v>1059</v>
      </c>
      <c r="Z24" s="81" t="s">
        <v>741</v>
      </c>
      <c r="AB24" s="81" t="s">
        <v>1058</v>
      </c>
      <c r="AC24" s="81" t="s">
        <v>1057</v>
      </c>
      <c r="AD24" s="298" t="s">
        <v>2993</v>
      </c>
      <c r="AE24" s="81" t="s">
        <v>1056</v>
      </c>
      <c r="AF24" s="81" t="s">
        <v>1055</v>
      </c>
      <c r="AI24" s="81" t="s">
        <v>1054</v>
      </c>
      <c r="AJ24" s="81" t="s">
        <v>1053</v>
      </c>
      <c r="AL24" s="81" t="s">
        <v>1052</v>
      </c>
      <c r="AO24" s="81" t="s">
        <v>1051</v>
      </c>
      <c r="AP24" s="81" t="s">
        <v>1050</v>
      </c>
      <c r="AR24" s="81" t="s">
        <v>1049</v>
      </c>
      <c r="AS24" s="81" t="s">
        <v>1048</v>
      </c>
      <c r="AU24" s="81" t="s">
        <v>1047</v>
      </c>
      <c r="AV24" s="81" t="s">
        <v>1046</v>
      </c>
      <c r="AW24" s="81" t="s">
        <v>1045</v>
      </c>
    </row>
    <row r="25" spans="3:49" s="81" customFormat="1">
      <c r="C25" s="81" t="s">
        <v>1044</v>
      </c>
      <c r="D25" s="81" t="s">
        <v>1043</v>
      </c>
      <c r="E25" s="81" t="s">
        <v>1042</v>
      </c>
      <c r="F25" s="81" t="s">
        <v>1041</v>
      </c>
      <c r="G25" s="81" t="s">
        <v>1040</v>
      </c>
      <c r="H25" s="81" t="s">
        <v>1039</v>
      </c>
      <c r="I25" s="81" t="s">
        <v>1038</v>
      </c>
      <c r="J25" s="81" t="s">
        <v>1037</v>
      </c>
      <c r="K25" s="81" t="s">
        <v>1036</v>
      </c>
      <c r="L25" s="81" t="s">
        <v>1035</v>
      </c>
      <c r="M25" s="81" t="s">
        <v>1034</v>
      </c>
      <c r="N25" s="81" t="s">
        <v>1033</v>
      </c>
      <c r="O25" s="81" t="s">
        <v>1031</v>
      </c>
      <c r="P25" s="81" t="s">
        <v>1030</v>
      </c>
      <c r="Q25" s="81" t="s">
        <v>1029</v>
      </c>
      <c r="U25" s="81" t="s">
        <v>1028</v>
      </c>
      <c r="V25" s="81" t="s">
        <v>1027</v>
      </c>
      <c r="W25" s="81" t="s">
        <v>1026</v>
      </c>
      <c r="X25" s="81" t="s">
        <v>1025</v>
      </c>
      <c r="Y25" s="81" t="s">
        <v>1024</v>
      </c>
      <c r="Z25" s="81" t="s">
        <v>1023</v>
      </c>
      <c r="AB25" s="81" t="s">
        <v>1022</v>
      </c>
      <c r="AC25" s="81" t="s">
        <v>1021</v>
      </c>
      <c r="AD25" s="81" t="s">
        <v>1020</v>
      </c>
      <c r="AE25" s="81" t="s">
        <v>1019</v>
      </c>
      <c r="AF25" s="81" t="s">
        <v>1018</v>
      </c>
      <c r="AI25" s="81" t="s">
        <v>1017</v>
      </c>
      <c r="AJ25" s="81" t="s">
        <v>1016</v>
      </c>
      <c r="AL25" s="81" t="s">
        <v>1015</v>
      </c>
      <c r="AO25" s="81" t="s">
        <v>1014</v>
      </c>
      <c r="AP25" s="81" t="s">
        <v>1013</v>
      </c>
      <c r="AS25" s="81" t="s">
        <v>1012</v>
      </c>
      <c r="AU25" s="81" t="s">
        <v>1011</v>
      </c>
      <c r="AV25" s="81" t="s">
        <v>1010</v>
      </c>
      <c r="AW25" s="81" t="s">
        <v>1009</v>
      </c>
    </row>
    <row r="26" spans="3:49" s="81" customFormat="1">
      <c r="C26" s="81" t="s">
        <v>1008</v>
      </c>
      <c r="D26" s="81" t="s">
        <v>1007</v>
      </c>
      <c r="E26" s="81" t="s">
        <v>1006</v>
      </c>
      <c r="F26" s="81" t="s">
        <v>1005</v>
      </c>
      <c r="G26" s="81" t="s">
        <v>978</v>
      </c>
      <c r="H26" s="81" t="s">
        <v>1004</v>
      </c>
      <c r="I26" s="81" t="s">
        <v>1003</v>
      </c>
      <c r="J26" s="81" t="s">
        <v>1002</v>
      </c>
      <c r="K26" s="81" t="s">
        <v>1001</v>
      </c>
      <c r="L26" s="81" t="s">
        <v>1000</v>
      </c>
      <c r="M26" s="81" t="s">
        <v>999</v>
      </c>
      <c r="N26" s="81" t="s">
        <v>998</v>
      </c>
      <c r="O26" s="81" t="s">
        <v>997</v>
      </c>
      <c r="P26" s="81" t="s">
        <v>996</v>
      </c>
      <c r="Q26" s="81" t="s">
        <v>995</v>
      </c>
      <c r="U26" s="81" t="s">
        <v>994</v>
      </c>
      <c r="V26" s="81" t="s">
        <v>993</v>
      </c>
      <c r="W26" s="81" t="s">
        <v>992</v>
      </c>
      <c r="X26" s="81" t="s">
        <v>991</v>
      </c>
      <c r="Y26" s="81" t="s">
        <v>990</v>
      </c>
      <c r="Z26" s="81" t="s">
        <v>989</v>
      </c>
      <c r="AB26" s="81" t="s">
        <v>988</v>
      </c>
      <c r="AC26" s="81" t="s">
        <v>987</v>
      </c>
      <c r="AD26" s="81" t="s">
        <v>986</v>
      </c>
      <c r="AE26" s="81" t="s">
        <v>985</v>
      </c>
      <c r="AF26" s="81" t="s">
        <v>984</v>
      </c>
      <c r="AI26" s="81" t="s">
        <v>983</v>
      </c>
      <c r="AJ26" s="81" t="s">
        <v>982</v>
      </c>
      <c r="AL26" s="81" t="s">
        <v>981</v>
      </c>
      <c r="AO26" s="81" t="s">
        <v>980</v>
      </c>
      <c r="AP26" s="81" t="s">
        <v>979</v>
      </c>
      <c r="AS26" s="81" t="s">
        <v>794</v>
      </c>
      <c r="AU26" s="81" t="s">
        <v>978</v>
      </c>
      <c r="AV26" s="81" t="s">
        <v>977</v>
      </c>
      <c r="AW26" s="81" t="s">
        <v>976</v>
      </c>
    </row>
    <row r="27" spans="3:49" s="81" customFormat="1">
      <c r="C27" s="81" t="s">
        <v>975</v>
      </c>
      <c r="D27" s="81" t="s">
        <v>974</v>
      </c>
      <c r="E27" s="81" t="s">
        <v>973</v>
      </c>
      <c r="F27" s="81" t="s">
        <v>972</v>
      </c>
      <c r="G27" s="81" t="s">
        <v>971</v>
      </c>
      <c r="H27" s="81" t="s">
        <v>970</v>
      </c>
      <c r="I27" s="81" t="s">
        <v>969</v>
      </c>
      <c r="J27" s="81" t="s">
        <v>968</v>
      </c>
      <c r="K27" s="81" t="s">
        <v>967</v>
      </c>
      <c r="L27" s="81" t="s">
        <v>388</v>
      </c>
      <c r="M27" s="81" t="s">
        <v>966</v>
      </c>
      <c r="N27" s="81" t="s">
        <v>965</v>
      </c>
      <c r="O27" s="81" t="s">
        <v>964</v>
      </c>
      <c r="P27" s="81" t="s">
        <v>963</v>
      </c>
      <c r="Q27" s="81" t="s">
        <v>962</v>
      </c>
      <c r="U27" s="81" t="s">
        <v>961</v>
      </c>
      <c r="V27" s="81" t="s">
        <v>960</v>
      </c>
      <c r="W27" s="81" t="s">
        <v>959</v>
      </c>
      <c r="X27" s="81" t="s">
        <v>958</v>
      </c>
      <c r="Y27" s="81" t="s">
        <v>957</v>
      </c>
      <c r="Z27" s="81" t="s">
        <v>956</v>
      </c>
      <c r="AB27" s="81" t="s">
        <v>955</v>
      </c>
      <c r="AC27" s="81" t="s">
        <v>954</v>
      </c>
      <c r="AD27" s="81" t="s">
        <v>953</v>
      </c>
      <c r="AE27" s="81" t="s">
        <v>952</v>
      </c>
      <c r="AF27" s="81" t="s">
        <v>951</v>
      </c>
      <c r="AI27" s="81" t="s">
        <v>950</v>
      </c>
      <c r="AL27" s="81" t="s">
        <v>949</v>
      </c>
      <c r="AO27" s="81" t="s">
        <v>948</v>
      </c>
      <c r="AP27" s="81" t="s">
        <v>947</v>
      </c>
      <c r="AS27" s="81" t="s">
        <v>946</v>
      </c>
      <c r="AU27" s="81" t="s">
        <v>945</v>
      </c>
      <c r="AV27" s="81" t="s">
        <v>944</v>
      </c>
      <c r="AW27" s="81" t="s">
        <v>943</v>
      </c>
    </row>
    <row r="28" spans="3:49" s="81" customFormat="1">
      <c r="C28" s="81" t="s">
        <v>942</v>
      </c>
      <c r="D28" s="81" t="s">
        <v>941</v>
      </c>
      <c r="E28" s="81" t="s">
        <v>940</v>
      </c>
      <c r="F28" s="81" t="s">
        <v>939</v>
      </c>
      <c r="G28" s="81" t="s">
        <v>938</v>
      </c>
      <c r="H28" s="81" t="s">
        <v>937</v>
      </c>
      <c r="I28" s="81" t="s">
        <v>936</v>
      </c>
      <c r="J28" s="81" t="s">
        <v>935</v>
      </c>
      <c r="K28" s="81" t="s">
        <v>802</v>
      </c>
      <c r="L28" s="81" t="s">
        <v>934</v>
      </c>
      <c r="M28" s="81" t="s">
        <v>933</v>
      </c>
      <c r="N28" s="81" t="s">
        <v>932</v>
      </c>
      <c r="O28" s="81" t="s">
        <v>931</v>
      </c>
      <c r="P28" s="81" t="s">
        <v>930</v>
      </c>
      <c r="Q28" s="81" t="s">
        <v>929</v>
      </c>
      <c r="U28" s="81" t="s">
        <v>928</v>
      </c>
      <c r="V28" s="81" t="s">
        <v>927</v>
      </c>
      <c r="W28" s="81" t="s">
        <v>926</v>
      </c>
      <c r="X28" s="81" t="s">
        <v>925</v>
      </c>
      <c r="Y28" s="81" t="s">
        <v>924</v>
      </c>
      <c r="Z28" s="81" t="s">
        <v>923</v>
      </c>
      <c r="AB28" s="81" t="s">
        <v>922</v>
      </c>
      <c r="AC28" s="81" t="s">
        <v>921</v>
      </c>
      <c r="AD28" s="81" t="s">
        <v>920</v>
      </c>
      <c r="AE28" s="81" t="s">
        <v>919</v>
      </c>
      <c r="AF28" s="81" t="s">
        <v>918</v>
      </c>
      <c r="AI28" s="81" t="s">
        <v>917</v>
      </c>
      <c r="AO28" s="81" t="s">
        <v>916</v>
      </c>
      <c r="AP28" s="81" t="s">
        <v>915</v>
      </c>
      <c r="AS28" s="81" t="s">
        <v>571</v>
      </c>
      <c r="AU28" s="81" t="s">
        <v>914</v>
      </c>
      <c r="AV28" s="81" t="s">
        <v>913</v>
      </c>
      <c r="AW28" s="81" t="s">
        <v>912</v>
      </c>
    </row>
    <row r="29" spans="3:49" s="81" customFormat="1">
      <c r="C29" s="81" t="s">
        <v>911</v>
      </c>
      <c r="D29" s="81" t="s">
        <v>910</v>
      </c>
      <c r="E29" s="81" t="s">
        <v>909</v>
      </c>
      <c r="F29" s="81" t="s">
        <v>908</v>
      </c>
      <c r="H29" s="81" t="s">
        <v>907</v>
      </c>
      <c r="I29" s="81" t="s">
        <v>906</v>
      </c>
      <c r="J29" s="81" t="s">
        <v>905</v>
      </c>
      <c r="L29" s="81" t="s">
        <v>904</v>
      </c>
      <c r="M29" s="81" t="s">
        <v>903</v>
      </c>
      <c r="N29" s="81" t="s">
        <v>902</v>
      </c>
      <c r="O29" s="81" t="s">
        <v>901</v>
      </c>
      <c r="P29" s="81" t="s">
        <v>900</v>
      </c>
      <c r="Q29" s="81" t="s">
        <v>899</v>
      </c>
      <c r="U29" s="81" t="s">
        <v>898</v>
      </c>
      <c r="V29" s="81" t="s">
        <v>897</v>
      </c>
      <c r="W29" s="81" t="s">
        <v>896</v>
      </c>
      <c r="X29" s="81" t="s">
        <v>895</v>
      </c>
      <c r="Y29" s="81" t="s">
        <v>894</v>
      </c>
      <c r="Z29" s="81" t="s">
        <v>893</v>
      </c>
      <c r="AB29" s="81" t="s">
        <v>892</v>
      </c>
      <c r="AC29" s="81" t="s">
        <v>891</v>
      </c>
      <c r="AD29" s="81" t="s">
        <v>890</v>
      </c>
      <c r="AE29" s="81" t="s">
        <v>889</v>
      </c>
      <c r="AF29" s="81" t="s">
        <v>888</v>
      </c>
      <c r="AI29" s="81" t="s">
        <v>887</v>
      </c>
      <c r="AO29" s="81" t="s">
        <v>886</v>
      </c>
      <c r="AP29" s="81" t="s">
        <v>885</v>
      </c>
      <c r="AS29" s="81" t="s">
        <v>884</v>
      </c>
      <c r="AU29" s="81" t="s">
        <v>883</v>
      </c>
      <c r="AV29" s="81" t="s">
        <v>882</v>
      </c>
      <c r="AW29" s="81" t="s">
        <v>881</v>
      </c>
    </row>
    <row r="30" spans="3:49" s="81" customFormat="1">
      <c r="C30" s="81" t="s">
        <v>880</v>
      </c>
      <c r="D30" s="81" t="s">
        <v>879</v>
      </c>
      <c r="E30" s="81" t="s">
        <v>878</v>
      </c>
      <c r="F30" s="81" t="s">
        <v>877</v>
      </c>
      <c r="H30" s="81" t="s">
        <v>876</v>
      </c>
      <c r="I30" s="81" t="s">
        <v>875</v>
      </c>
      <c r="J30" s="81" t="s">
        <v>874</v>
      </c>
      <c r="L30" s="81" t="s">
        <v>873</v>
      </c>
      <c r="M30" s="81" t="s">
        <v>872</v>
      </c>
      <c r="N30" s="81" t="s">
        <v>871</v>
      </c>
      <c r="O30" s="81" t="s">
        <v>870</v>
      </c>
      <c r="P30" s="81" t="s">
        <v>869</v>
      </c>
      <c r="Q30" s="81" t="s">
        <v>868</v>
      </c>
      <c r="U30" s="81" t="s">
        <v>867</v>
      </c>
      <c r="V30" s="81" t="s">
        <v>866</v>
      </c>
      <c r="W30" s="81" t="s">
        <v>865</v>
      </c>
      <c r="X30" s="81" t="s">
        <v>864</v>
      </c>
      <c r="Y30" s="81" t="s">
        <v>863</v>
      </c>
      <c r="Z30" s="81" t="s">
        <v>862</v>
      </c>
      <c r="AC30" s="81" t="s">
        <v>861</v>
      </c>
      <c r="AD30" s="81" t="s">
        <v>860</v>
      </c>
      <c r="AE30" s="81" t="s">
        <v>859</v>
      </c>
      <c r="AF30" s="81" t="s">
        <v>858</v>
      </c>
      <c r="AI30" s="81" t="s">
        <v>857</v>
      </c>
      <c r="AO30" s="81" t="s">
        <v>856</v>
      </c>
      <c r="AP30" s="81" t="s">
        <v>855</v>
      </c>
      <c r="AS30" s="81" t="s">
        <v>854</v>
      </c>
      <c r="AV30" s="81" t="s">
        <v>853</v>
      </c>
      <c r="AW30" s="81" t="s">
        <v>852</v>
      </c>
    </row>
    <row r="31" spans="3:49" s="81" customFormat="1">
      <c r="C31" s="81" t="s">
        <v>851</v>
      </c>
      <c r="D31" s="81" t="s">
        <v>850</v>
      </c>
      <c r="E31" s="81" t="s">
        <v>849</v>
      </c>
      <c r="F31" s="81" t="s">
        <v>848</v>
      </c>
      <c r="H31" s="81" t="s">
        <v>847</v>
      </c>
      <c r="I31" s="81" t="s">
        <v>846</v>
      </c>
      <c r="J31" s="81" t="s">
        <v>845</v>
      </c>
      <c r="L31" s="81" t="s">
        <v>721</v>
      </c>
      <c r="M31" s="81" t="s">
        <v>844</v>
      </c>
      <c r="N31" s="81" t="s">
        <v>843</v>
      </c>
      <c r="O31" s="81" t="s">
        <v>842</v>
      </c>
      <c r="P31" s="81" t="s">
        <v>841</v>
      </c>
      <c r="Q31" s="81" t="s">
        <v>840</v>
      </c>
      <c r="V31" s="81" t="s">
        <v>839</v>
      </c>
      <c r="W31" s="81" t="s">
        <v>838</v>
      </c>
      <c r="X31" s="81" t="s">
        <v>837</v>
      </c>
      <c r="Y31" s="81" t="s">
        <v>836</v>
      </c>
      <c r="Z31" s="81" t="s">
        <v>835</v>
      </c>
      <c r="AC31" s="81" t="s">
        <v>834</v>
      </c>
      <c r="AD31" s="81" t="s">
        <v>833</v>
      </c>
      <c r="AE31" s="81" t="s">
        <v>832</v>
      </c>
      <c r="AF31" s="81" t="s">
        <v>831</v>
      </c>
      <c r="AO31" s="81" t="s">
        <v>830</v>
      </c>
      <c r="AP31" s="81" t="s">
        <v>829</v>
      </c>
      <c r="AS31" s="81" t="s">
        <v>828</v>
      </c>
      <c r="AV31" s="81" t="s">
        <v>827</v>
      </c>
      <c r="AW31" s="81" t="s">
        <v>826</v>
      </c>
    </row>
    <row r="32" spans="3:49" s="81" customFormat="1">
      <c r="C32" s="81" t="s">
        <v>825</v>
      </c>
      <c r="D32" s="81" t="s">
        <v>824</v>
      </c>
      <c r="E32" s="81" t="s">
        <v>823</v>
      </c>
      <c r="F32" s="81" t="s">
        <v>822</v>
      </c>
      <c r="H32" s="81" t="s">
        <v>821</v>
      </c>
      <c r="I32" s="81" t="s">
        <v>820</v>
      </c>
      <c r="J32" s="81" t="s">
        <v>819</v>
      </c>
      <c r="L32" s="81" t="s">
        <v>818</v>
      </c>
      <c r="M32" s="81" t="s">
        <v>817</v>
      </c>
      <c r="N32" s="81" t="s">
        <v>816</v>
      </c>
      <c r="O32" s="81" t="s">
        <v>815</v>
      </c>
      <c r="P32" s="81" t="s">
        <v>814</v>
      </c>
      <c r="Q32" s="81" t="s">
        <v>813</v>
      </c>
      <c r="V32" s="81" t="s">
        <v>812</v>
      </c>
      <c r="W32" s="81" t="s">
        <v>811</v>
      </c>
      <c r="X32" s="81" t="s">
        <v>810</v>
      </c>
      <c r="Y32" s="81" t="s">
        <v>809</v>
      </c>
      <c r="Z32" s="81" t="s">
        <v>808</v>
      </c>
      <c r="AC32" s="81" t="s">
        <v>807</v>
      </c>
      <c r="AD32" s="81" t="s">
        <v>806</v>
      </c>
      <c r="AE32" s="81" t="s">
        <v>805</v>
      </c>
      <c r="AF32" s="81" t="s">
        <v>804</v>
      </c>
      <c r="AO32" s="81" t="s">
        <v>803</v>
      </c>
      <c r="AP32" s="298" t="s">
        <v>3026</v>
      </c>
      <c r="AS32" s="81" t="s">
        <v>801</v>
      </c>
      <c r="AV32" s="81" t="s">
        <v>800</v>
      </c>
      <c r="AW32" s="81" t="s">
        <v>799</v>
      </c>
    </row>
    <row r="33" spans="3:49" s="81" customFormat="1">
      <c r="C33" s="81" t="s">
        <v>798</v>
      </c>
      <c r="D33" s="81" t="s">
        <v>797</v>
      </c>
      <c r="E33" s="81" t="s">
        <v>796</v>
      </c>
      <c r="F33" s="81" t="s">
        <v>795</v>
      </c>
      <c r="H33" s="81" t="s">
        <v>794</v>
      </c>
      <c r="I33" s="81" t="s">
        <v>793</v>
      </c>
      <c r="J33" s="81" t="s">
        <v>792</v>
      </c>
      <c r="L33" s="81" t="s">
        <v>791</v>
      </c>
      <c r="M33" s="81" t="s">
        <v>790</v>
      </c>
      <c r="N33" s="81" t="s">
        <v>789</v>
      </c>
      <c r="O33" s="81" t="s">
        <v>788</v>
      </c>
      <c r="P33" s="81" t="s">
        <v>787</v>
      </c>
      <c r="Q33" s="81" t="s">
        <v>786</v>
      </c>
      <c r="V33" s="81" t="s">
        <v>785</v>
      </c>
      <c r="W33" s="81" t="s">
        <v>784</v>
      </c>
      <c r="X33" s="81" t="s">
        <v>295</v>
      </c>
      <c r="Y33" s="81" t="s">
        <v>783</v>
      </c>
      <c r="AC33" s="81" t="s">
        <v>782</v>
      </c>
      <c r="AD33" s="81" t="s">
        <v>780</v>
      </c>
      <c r="AE33" s="81" t="s">
        <v>779</v>
      </c>
      <c r="AF33" s="81" t="s">
        <v>778</v>
      </c>
      <c r="AO33" s="81" t="s">
        <v>777</v>
      </c>
      <c r="AP33" s="81" t="s">
        <v>776</v>
      </c>
      <c r="AS33" s="81" t="s">
        <v>775</v>
      </c>
      <c r="AV33" s="81" t="s">
        <v>774</v>
      </c>
      <c r="AW33" s="81" t="s">
        <v>773</v>
      </c>
    </row>
    <row r="34" spans="3:49" s="81" customFormat="1">
      <c r="C34" s="81" t="s">
        <v>772</v>
      </c>
      <c r="D34" s="81" t="s">
        <v>771</v>
      </c>
      <c r="E34" s="81" t="s">
        <v>770</v>
      </c>
      <c r="F34" s="81" t="s">
        <v>769</v>
      </c>
      <c r="H34" s="81" t="s">
        <v>768</v>
      </c>
      <c r="I34" s="81" t="s">
        <v>767</v>
      </c>
      <c r="J34" s="81" t="s">
        <v>766</v>
      </c>
      <c r="L34" s="81" t="s">
        <v>765</v>
      </c>
      <c r="M34" s="81" t="s">
        <v>764</v>
      </c>
      <c r="N34" s="81" t="s">
        <v>763</v>
      </c>
      <c r="O34" s="81" t="s">
        <v>762</v>
      </c>
      <c r="P34" s="81" t="s">
        <v>761</v>
      </c>
      <c r="V34" s="81" t="s">
        <v>760</v>
      </c>
      <c r="W34" s="81" t="s">
        <v>759</v>
      </c>
      <c r="X34" s="81" t="s">
        <v>758</v>
      </c>
      <c r="Y34" s="81" t="s">
        <v>757</v>
      </c>
      <c r="AC34" s="81" t="s">
        <v>756</v>
      </c>
      <c r="AD34" s="81" t="s">
        <v>755</v>
      </c>
      <c r="AE34" s="81" t="s">
        <v>754</v>
      </c>
      <c r="AO34" s="81" t="s">
        <v>753</v>
      </c>
      <c r="AP34" s="81" t="s">
        <v>752</v>
      </c>
      <c r="AS34" s="81" t="s">
        <v>751</v>
      </c>
      <c r="AV34" s="81" t="s">
        <v>750</v>
      </c>
      <c r="AW34" s="81" t="s">
        <v>749</v>
      </c>
    </row>
    <row r="35" spans="3:49" s="81" customFormat="1">
      <c r="C35" s="81" t="s">
        <v>748</v>
      </c>
      <c r="D35" s="81" t="s">
        <v>747</v>
      </c>
      <c r="E35" s="81" t="s">
        <v>746</v>
      </c>
      <c r="F35" s="81" t="s">
        <v>745</v>
      </c>
      <c r="H35" s="81" t="s">
        <v>744</v>
      </c>
      <c r="I35" s="81" t="s">
        <v>743</v>
      </c>
      <c r="J35" s="81" t="s">
        <v>742</v>
      </c>
      <c r="L35" s="81" t="s">
        <v>741</v>
      </c>
      <c r="M35" s="81" t="s">
        <v>740</v>
      </c>
      <c r="N35" s="81" t="s">
        <v>739</v>
      </c>
      <c r="O35" s="81" t="s">
        <v>738</v>
      </c>
      <c r="P35" s="81" t="s">
        <v>737</v>
      </c>
      <c r="V35" s="81" t="s">
        <v>736</v>
      </c>
      <c r="W35" s="81" t="s">
        <v>288</v>
      </c>
      <c r="X35" s="81" t="s">
        <v>735</v>
      </c>
      <c r="Y35" s="81" t="s">
        <v>734</v>
      </c>
      <c r="AC35" s="81" t="s">
        <v>733</v>
      </c>
      <c r="AD35" s="81" t="s">
        <v>732</v>
      </c>
      <c r="AE35" s="81" t="s">
        <v>731</v>
      </c>
      <c r="AO35" s="81" t="s">
        <v>730</v>
      </c>
      <c r="AP35" s="81" t="s">
        <v>729</v>
      </c>
      <c r="AS35" s="81" t="s">
        <v>728</v>
      </c>
      <c r="AV35" s="81" t="s">
        <v>727</v>
      </c>
      <c r="AW35" s="81" t="s">
        <v>726</v>
      </c>
    </row>
    <row r="36" spans="3:49" s="81" customFormat="1">
      <c r="C36" s="81" t="s">
        <v>725</v>
      </c>
      <c r="D36" s="81" t="s">
        <v>724</v>
      </c>
      <c r="E36" s="81" t="s">
        <v>723</v>
      </c>
      <c r="F36" s="81" t="s">
        <v>432</v>
      </c>
      <c r="H36" s="81" t="s">
        <v>722</v>
      </c>
      <c r="I36" s="81" t="s">
        <v>721</v>
      </c>
      <c r="J36" s="81" t="s">
        <v>720</v>
      </c>
      <c r="L36" s="81" t="s">
        <v>719</v>
      </c>
      <c r="M36" s="81" t="s">
        <v>718</v>
      </c>
      <c r="N36" s="81" t="s">
        <v>717</v>
      </c>
      <c r="O36" s="81" t="s">
        <v>716</v>
      </c>
      <c r="P36" s="81" t="s">
        <v>715</v>
      </c>
      <c r="V36" s="81" t="s">
        <v>714</v>
      </c>
      <c r="W36" s="81" t="s">
        <v>713</v>
      </c>
      <c r="X36" s="81" t="s">
        <v>712</v>
      </c>
      <c r="Y36" s="81" t="s">
        <v>711</v>
      </c>
      <c r="AC36" s="81" t="s">
        <v>710</v>
      </c>
      <c r="AD36" s="81" t="s">
        <v>709</v>
      </c>
      <c r="AE36" s="81" t="s">
        <v>708</v>
      </c>
      <c r="AO36" s="81" t="s">
        <v>707</v>
      </c>
      <c r="AP36" s="81" t="s">
        <v>706</v>
      </c>
      <c r="AS36" s="81" t="s">
        <v>705</v>
      </c>
      <c r="AV36" s="81" t="s">
        <v>704</v>
      </c>
      <c r="AW36" s="81" t="s">
        <v>703</v>
      </c>
    </row>
    <row r="37" spans="3:49" s="81" customFormat="1">
      <c r="C37" s="81" t="s">
        <v>702</v>
      </c>
      <c r="D37" s="81" t="s">
        <v>701</v>
      </c>
      <c r="F37" s="81" t="s">
        <v>700</v>
      </c>
      <c r="H37" s="81" t="s">
        <v>699</v>
      </c>
      <c r="I37" s="81" t="s">
        <v>698</v>
      </c>
      <c r="J37" s="81" t="s">
        <v>697</v>
      </c>
      <c r="L37" s="81" t="s">
        <v>696</v>
      </c>
      <c r="M37" s="81" t="s">
        <v>695</v>
      </c>
      <c r="N37" s="81" t="s">
        <v>694</v>
      </c>
      <c r="O37" s="81" t="s">
        <v>693</v>
      </c>
      <c r="V37" s="81" t="s">
        <v>692</v>
      </c>
      <c r="W37" s="81" t="s">
        <v>691</v>
      </c>
      <c r="X37" s="81" t="s">
        <v>690</v>
      </c>
      <c r="Y37" s="81" t="s">
        <v>689</v>
      </c>
      <c r="AC37" s="81" t="s">
        <v>688</v>
      </c>
      <c r="AD37" s="81" t="s">
        <v>687</v>
      </c>
      <c r="AE37" s="81" t="s">
        <v>686</v>
      </c>
      <c r="AO37" s="81" t="s">
        <v>685</v>
      </c>
      <c r="AP37" s="81" t="s">
        <v>684</v>
      </c>
      <c r="AS37" s="81" t="s">
        <v>683</v>
      </c>
      <c r="AV37" s="81" t="s">
        <v>682</v>
      </c>
      <c r="AW37" s="81" t="s">
        <v>681</v>
      </c>
    </row>
    <row r="38" spans="3:49" s="81" customFormat="1">
      <c r="C38" s="81" t="s">
        <v>680</v>
      </c>
      <c r="D38" s="81" t="s">
        <v>679</v>
      </c>
      <c r="F38" s="81" t="s">
        <v>678</v>
      </c>
      <c r="H38" s="81" t="s">
        <v>677</v>
      </c>
      <c r="I38" s="81" t="s">
        <v>676</v>
      </c>
      <c r="J38" s="81" t="s">
        <v>675</v>
      </c>
      <c r="L38" s="81" t="s">
        <v>674</v>
      </c>
      <c r="M38" s="81" t="s">
        <v>673</v>
      </c>
      <c r="N38" s="81" t="s">
        <v>672</v>
      </c>
      <c r="O38" s="81" t="s">
        <v>671</v>
      </c>
      <c r="V38" s="81" t="s">
        <v>670</v>
      </c>
      <c r="W38" s="81" t="s">
        <v>669</v>
      </c>
      <c r="X38" s="81" t="s">
        <v>537</v>
      </c>
      <c r="Y38" s="81" t="s">
        <v>668</v>
      </c>
      <c r="AC38" s="81" t="s">
        <v>667</v>
      </c>
      <c r="AD38" s="81" t="s">
        <v>666</v>
      </c>
      <c r="AE38" s="81" t="s">
        <v>665</v>
      </c>
      <c r="AP38" s="81" t="s">
        <v>664</v>
      </c>
      <c r="AS38" s="81" t="s">
        <v>663</v>
      </c>
      <c r="AV38" s="81" t="s">
        <v>662</v>
      </c>
      <c r="AW38" s="81" t="s">
        <v>661</v>
      </c>
    </row>
    <row r="39" spans="3:49" s="81" customFormat="1">
      <c r="C39" s="81" t="s">
        <v>660</v>
      </c>
      <c r="D39" s="81" t="s">
        <v>659</v>
      </c>
      <c r="I39" s="81" t="s">
        <v>658</v>
      </c>
      <c r="J39" s="81" t="s">
        <v>657</v>
      </c>
      <c r="M39" s="81" t="s">
        <v>656</v>
      </c>
      <c r="N39" s="81" t="s">
        <v>655</v>
      </c>
      <c r="O39" s="81" t="s">
        <v>654</v>
      </c>
      <c r="V39" s="81" t="s">
        <v>653</v>
      </c>
      <c r="W39" s="81" t="s">
        <v>652</v>
      </c>
      <c r="Y39" s="81" t="s">
        <v>651</v>
      </c>
      <c r="AC39" s="81" t="s">
        <v>650</v>
      </c>
      <c r="AD39" s="81" t="s">
        <v>649</v>
      </c>
      <c r="AE39" s="81" t="s">
        <v>648</v>
      </c>
      <c r="AP39" s="81" t="s">
        <v>647</v>
      </c>
      <c r="AS39" s="81" t="s">
        <v>646</v>
      </c>
      <c r="AV39" s="81" t="s">
        <v>645</v>
      </c>
      <c r="AW39" s="81" t="s">
        <v>644</v>
      </c>
    </row>
    <row r="40" spans="3:49" s="81" customFormat="1">
      <c r="C40" s="81" t="s">
        <v>643</v>
      </c>
      <c r="D40" s="81" t="s">
        <v>642</v>
      </c>
      <c r="I40" s="81" t="s">
        <v>641</v>
      </c>
      <c r="J40" s="81" t="s">
        <v>640</v>
      </c>
      <c r="M40" s="81" t="s">
        <v>639</v>
      </c>
      <c r="N40" s="81" t="s">
        <v>638</v>
      </c>
      <c r="O40" s="81" t="s">
        <v>637</v>
      </c>
      <c r="V40" s="81" t="s">
        <v>636</v>
      </c>
      <c r="W40" s="81" t="s">
        <v>635</v>
      </c>
      <c r="Y40" s="81" t="s">
        <v>634</v>
      </c>
      <c r="AC40" s="81" t="s">
        <v>633</v>
      </c>
      <c r="AD40" s="81" t="s">
        <v>568</v>
      </c>
      <c r="AE40" s="81" t="s">
        <v>632</v>
      </c>
      <c r="AP40" s="81" t="s">
        <v>631</v>
      </c>
      <c r="AS40" s="81" t="s">
        <v>630</v>
      </c>
      <c r="AV40" s="81" t="s">
        <v>629</v>
      </c>
      <c r="AW40" s="81" t="s">
        <v>628</v>
      </c>
    </row>
    <row r="41" spans="3:49" s="81" customFormat="1">
      <c r="C41" s="81" t="s">
        <v>627</v>
      </c>
      <c r="D41" s="81" t="s">
        <v>626</v>
      </c>
      <c r="I41" s="81" t="s">
        <v>625</v>
      </c>
      <c r="J41" s="81" t="s">
        <v>624</v>
      </c>
      <c r="M41" s="81" t="s">
        <v>623</v>
      </c>
      <c r="N41" s="81" t="s">
        <v>622</v>
      </c>
      <c r="O41" s="81" t="s">
        <v>621</v>
      </c>
      <c r="V41" s="81" t="s">
        <v>620</v>
      </c>
      <c r="W41" s="81" t="s">
        <v>619</v>
      </c>
      <c r="Y41" s="81" t="s">
        <v>618</v>
      </c>
      <c r="AC41" s="81" t="s">
        <v>617</v>
      </c>
      <c r="AD41" s="81" t="s">
        <v>616</v>
      </c>
      <c r="AE41" s="81" t="s">
        <v>615</v>
      </c>
      <c r="AP41" s="81" t="s">
        <v>614</v>
      </c>
      <c r="AS41" s="81" t="s">
        <v>613</v>
      </c>
      <c r="AV41" s="81" t="s">
        <v>612</v>
      </c>
      <c r="AW41" s="81" t="s">
        <v>611</v>
      </c>
    </row>
    <row r="42" spans="3:49" s="81" customFormat="1">
      <c r="C42" s="81" t="s">
        <v>610</v>
      </c>
      <c r="D42" s="81" t="s">
        <v>609</v>
      </c>
      <c r="I42" s="81" t="s">
        <v>608</v>
      </c>
      <c r="J42" s="81" t="s">
        <v>607</v>
      </c>
      <c r="M42" s="81" t="s">
        <v>606</v>
      </c>
      <c r="N42" s="81" t="s">
        <v>605</v>
      </c>
      <c r="O42" s="81" t="s">
        <v>604</v>
      </c>
      <c r="V42" s="81" t="s">
        <v>603</v>
      </c>
      <c r="W42" s="81" t="s">
        <v>602</v>
      </c>
      <c r="Y42" s="81" t="s">
        <v>601</v>
      </c>
      <c r="AC42" s="81" t="s">
        <v>600</v>
      </c>
      <c r="AD42" s="81" t="s">
        <v>599</v>
      </c>
      <c r="AE42" s="81" t="s">
        <v>598</v>
      </c>
      <c r="AP42" s="81" t="s">
        <v>597</v>
      </c>
      <c r="AS42" s="81" t="s">
        <v>596</v>
      </c>
      <c r="AV42" s="81" t="s">
        <v>595</v>
      </c>
      <c r="AW42" s="81" t="s">
        <v>594</v>
      </c>
    </row>
    <row r="43" spans="3:49" s="81" customFormat="1">
      <c r="C43" s="81" t="s">
        <v>593</v>
      </c>
      <c r="D43" s="81" t="s">
        <v>592</v>
      </c>
      <c r="I43" s="81" t="s">
        <v>591</v>
      </c>
      <c r="J43" s="81" t="s">
        <v>590</v>
      </c>
      <c r="M43" s="81" t="s">
        <v>589</v>
      </c>
      <c r="N43" s="81" t="s">
        <v>588</v>
      </c>
      <c r="O43" s="81" t="s">
        <v>587</v>
      </c>
      <c r="V43" s="81" t="s">
        <v>586</v>
      </c>
      <c r="W43" s="81" t="s">
        <v>585</v>
      </c>
      <c r="Y43" s="81" t="s">
        <v>584</v>
      </c>
      <c r="AC43" s="81" t="s">
        <v>583</v>
      </c>
      <c r="AD43" s="81" t="s">
        <v>582</v>
      </c>
      <c r="AP43" s="81" t="s">
        <v>581</v>
      </c>
      <c r="AS43" s="81" t="s">
        <v>580</v>
      </c>
      <c r="AV43" s="81" t="s">
        <v>579</v>
      </c>
      <c r="AW43" s="81" t="s">
        <v>578</v>
      </c>
    </row>
    <row r="44" spans="3:49" s="81" customFormat="1">
      <c r="C44" s="81" t="s">
        <v>577</v>
      </c>
      <c r="I44" s="81" t="s">
        <v>576</v>
      </c>
      <c r="J44" s="81" t="s">
        <v>575</v>
      </c>
      <c r="M44" s="81" t="s">
        <v>574</v>
      </c>
      <c r="N44" s="81" t="s">
        <v>573</v>
      </c>
      <c r="O44" s="81" t="s">
        <v>572</v>
      </c>
      <c r="V44" s="81" t="s">
        <v>571</v>
      </c>
      <c r="W44" s="81" t="s">
        <v>570</v>
      </c>
      <c r="Y44" s="81" t="s">
        <v>569</v>
      </c>
      <c r="AC44" s="81" t="s">
        <v>568</v>
      </c>
      <c r="AD44" s="81" t="s">
        <v>567</v>
      </c>
      <c r="AP44" s="81" t="s">
        <v>566</v>
      </c>
      <c r="AS44" s="81" t="s">
        <v>565</v>
      </c>
      <c r="AV44" s="81" t="s">
        <v>564</v>
      </c>
      <c r="AW44" s="81" t="s">
        <v>563</v>
      </c>
    </row>
    <row r="45" spans="3:49" s="81" customFormat="1">
      <c r="C45" s="81" t="s">
        <v>562</v>
      </c>
      <c r="I45" s="81" t="s">
        <v>561</v>
      </c>
      <c r="J45" s="81" t="s">
        <v>560</v>
      </c>
      <c r="M45" s="81" t="s">
        <v>559</v>
      </c>
      <c r="N45" s="81" t="s">
        <v>558</v>
      </c>
      <c r="O45" s="81" t="s">
        <v>557</v>
      </c>
      <c r="V45" s="81" t="s">
        <v>556</v>
      </c>
      <c r="W45" s="81" t="s">
        <v>555</v>
      </c>
      <c r="Y45" s="81" t="s">
        <v>554</v>
      </c>
      <c r="AC45" s="81" t="s">
        <v>553</v>
      </c>
      <c r="AP45" s="81" t="s">
        <v>552</v>
      </c>
      <c r="AS45" s="81" t="s">
        <v>551</v>
      </c>
      <c r="AV45" s="81" t="s">
        <v>550</v>
      </c>
    </row>
    <row r="46" spans="3:49" s="81" customFormat="1">
      <c r="C46" s="81" t="s">
        <v>549</v>
      </c>
      <c r="I46" s="81" t="s">
        <v>548</v>
      </c>
      <c r="J46" s="81" t="s">
        <v>547</v>
      </c>
      <c r="M46" s="81" t="s">
        <v>546</v>
      </c>
      <c r="N46" s="81" t="s">
        <v>545</v>
      </c>
      <c r="O46" s="81" t="s">
        <v>544</v>
      </c>
      <c r="V46" s="81" t="s">
        <v>543</v>
      </c>
      <c r="Y46" s="81" t="s">
        <v>542</v>
      </c>
      <c r="AC46" s="81" t="s">
        <v>541</v>
      </c>
      <c r="AP46" s="81" t="s">
        <v>540</v>
      </c>
      <c r="AS46" s="81" t="s">
        <v>539</v>
      </c>
      <c r="AV46" s="81" t="s">
        <v>538</v>
      </c>
    </row>
    <row r="47" spans="3:49" s="81" customFormat="1">
      <c r="C47" s="81" t="s">
        <v>537</v>
      </c>
      <c r="I47" s="81" t="s">
        <v>536</v>
      </c>
      <c r="J47" s="81" t="s">
        <v>535</v>
      </c>
      <c r="M47" s="81" t="s">
        <v>534</v>
      </c>
      <c r="N47" s="81" t="s">
        <v>533</v>
      </c>
      <c r="O47" s="81" t="s">
        <v>532</v>
      </c>
      <c r="V47" s="81" t="s">
        <v>531</v>
      </c>
      <c r="Y47" s="81" t="s">
        <v>530</v>
      </c>
      <c r="AP47" s="81" t="s">
        <v>529</v>
      </c>
      <c r="AS47" s="81" t="s">
        <v>528</v>
      </c>
    </row>
    <row r="48" spans="3:49" s="81" customFormat="1">
      <c r="C48" s="81" t="s">
        <v>527</v>
      </c>
      <c r="I48" s="81" t="s">
        <v>526</v>
      </c>
      <c r="M48" s="81" t="s">
        <v>525</v>
      </c>
      <c r="N48" s="81" t="s">
        <v>524</v>
      </c>
      <c r="O48" s="81" t="s">
        <v>523</v>
      </c>
      <c r="V48" s="81" t="s">
        <v>522</v>
      </c>
      <c r="Y48" s="81" t="s">
        <v>521</v>
      </c>
      <c r="AP48" s="81" t="s">
        <v>520</v>
      </c>
      <c r="AS48" s="81" t="s">
        <v>519</v>
      </c>
    </row>
    <row r="49" spans="3:42" s="81" customFormat="1">
      <c r="C49" s="81" t="s">
        <v>518</v>
      </c>
      <c r="I49" s="81" t="s">
        <v>517</v>
      </c>
      <c r="M49" s="81" t="s">
        <v>516</v>
      </c>
      <c r="N49" s="81" t="s">
        <v>515</v>
      </c>
      <c r="O49" s="81" t="s">
        <v>514</v>
      </c>
      <c r="V49" s="81" t="s">
        <v>513</v>
      </c>
      <c r="Y49" s="81" t="s">
        <v>512</v>
      </c>
      <c r="AP49" s="81" t="s">
        <v>511</v>
      </c>
    </row>
    <row r="50" spans="3:42" s="81" customFormat="1">
      <c r="C50" s="81" t="s">
        <v>510</v>
      </c>
      <c r="I50" s="81" t="s">
        <v>509</v>
      </c>
      <c r="M50" s="81" t="s">
        <v>508</v>
      </c>
      <c r="N50" s="81" t="s">
        <v>507</v>
      </c>
      <c r="O50" s="81" t="s">
        <v>506</v>
      </c>
      <c r="V50" s="81" t="s">
        <v>505</v>
      </c>
      <c r="Y50" s="81" t="s">
        <v>504</v>
      </c>
      <c r="AP50" s="81" t="s">
        <v>503</v>
      </c>
    </row>
    <row r="51" spans="3:42" s="81" customFormat="1">
      <c r="C51" s="81" t="s">
        <v>502</v>
      </c>
      <c r="I51" s="81" t="s">
        <v>501</v>
      </c>
      <c r="M51" s="81" t="s">
        <v>500</v>
      </c>
      <c r="N51" s="81" t="s">
        <v>499</v>
      </c>
      <c r="O51" s="81" t="s">
        <v>498</v>
      </c>
      <c r="V51" s="81" t="s">
        <v>497</v>
      </c>
      <c r="Y51" s="81" t="s">
        <v>496</v>
      </c>
      <c r="AP51" s="81" t="s">
        <v>495</v>
      </c>
    </row>
    <row r="52" spans="3:42" s="81" customFormat="1">
      <c r="C52" s="81" t="s">
        <v>494</v>
      </c>
      <c r="I52" s="81" t="s">
        <v>493</v>
      </c>
      <c r="M52" s="81" t="s">
        <v>492</v>
      </c>
      <c r="N52" s="81" t="s">
        <v>491</v>
      </c>
      <c r="O52" s="81" t="s">
        <v>490</v>
      </c>
      <c r="V52" s="81" t="s">
        <v>489</v>
      </c>
      <c r="Y52" s="81" t="s">
        <v>488</v>
      </c>
      <c r="AP52" s="81" t="s">
        <v>487</v>
      </c>
    </row>
    <row r="53" spans="3:42" s="81" customFormat="1">
      <c r="C53" s="81" t="s">
        <v>486</v>
      </c>
      <c r="I53" s="81" t="s">
        <v>485</v>
      </c>
      <c r="M53" s="81" t="s">
        <v>484</v>
      </c>
      <c r="N53" s="81" t="s">
        <v>483</v>
      </c>
      <c r="O53" s="81" t="s">
        <v>482</v>
      </c>
      <c r="V53" s="81" t="s">
        <v>481</v>
      </c>
      <c r="Y53" s="81" t="s">
        <v>480</v>
      </c>
      <c r="AP53" s="81" t="s">
        <v>479</v>
      </c>
    </row>
    <row r="54" spans="3:42" s="81" customFormat="1">
      <c r="C54" s="81" t="s">
        <v>478</v>
      </c>
      <c r="I54" s="81" t="s">
        <v>477</v>
      </c>
      <c r="M54" s="81" t="s">
        <v>476</v>
      </c>
      <c r="N54" s="81" t="s">
        <v>475</v>
      </c>
      <c r="O54" s="81" t="s">
        <v>474</v>
      </c>
      <c r="V54" s="81" t="s">
        <v>473</v>
      </c>
      <c r="Y54" s="81" t="s">
        <v>472</v>
      </c>
      <c r="AP54" s="81" t="s">
        <v>471</v>
      </c>
    </row>
    <row r="55" spans="3:42" s="81" customFormat="1">
      <c r="C55" s="81" t="s">
        <v>470</v>
      </c>
      <c r="I55" s="81" t="s">
        <v>469</v>
      </c>
      <c r="M55" s="81" t="s">
        <v>468</v>
      </c>
      <c r="N55" s="81" t="s">
        <v>467</v>
      </c>
      <c r="O55" s="81" t="s">
        <v>466</v>
      </c>
      <c r="V55" s="81" t="s">
        <v>465</v>
      </c>
      <c r="Y55" s="81" t="s">
        <v>464</v>
      </c>
      <c r="AP55" s="81" t="s">
        <v>463</v>
      </c>
    </row>
    <row r="56" spans="3:42" s="81" customFormat="1">
      <c r="C56" s="81" t="s">
        <v>462</v>
      </c>
      <c r="I56" s="81" t="s">
        <v>461</v>
      </c>
      <c r="M56" s="81" t="s">
        <v>460</v>
      </c>
      <c r="N56" s="81" t="s">
        <v>459</v>
      </c>
      <c r="O56" s="81" t="s">
        <v>458</v>
      </c>
      <c r="V56" s="81" t="s">
        <v>457</v>
      </c>
      <c r="Y56" s="81" t="s">
        <v>456</v>
      </c>
      <c r="AP56" s="81" t="s">
        <v>455</v>
      </c>
    </row>
    <row r="57" spans="3:42" s="81" customFormat="1">
      <c r="C57" s="81" t="s">
        <v>454</v>
      </c>
      <c r="I57" s="81" t="s">
        <v>453</v>
      </c>
      <c r="M57" s="81" t="s">
        <v>452</v>
      </c>
      <c r="N57" s="81" t="s">
        <v>451</v>
      </c>
      <c r="O57" s="81" t="s">
        <v>450</v>
      </c>
      <c r="V57" s="81" t="s">
        <v>449</v>
      </c>
      <c r="Y57" s="81" t="s">
        <v>448</v>
      </c>
      <c r="AP57" s="81" t="s">
        <v>447</v>
      </c>
    </row>
    <row r="58" spans="3:42" s="81" customFormat="1">
      <c r="C58" s="81" t="s">
        <v>446</v>
      </c>
      <c r="I58" s="81" t="s">
        <v>445</v>
      </c>
      <c r="M58" s="81" t="s">
        <v>444</v>
      </c>
      <c r="O58" s="81" t="s">
        <v>443</v>
      </c>
      <c r="V58" s="81" t="s">
        <v>442</v>
      </c>
      <c r="AP58" s="81" t="s">
        <v>441</v>
      </c>
    </row>
    <row r="59" spans="3:42" s="81" customFormat="1">
      <c r="C59" s="81" t="s">
        <v>440</v>
      </c>
      <c r="I59" s="81" t="s">
        <v>439</v>
      </c>
      <c r="M59" s="81" t="s">
        <v>438</v>
      </c>
      <c r="O59" s="81" t="s">
        <v>437</v>
      </c>
      <c r="V59" s="81" t="s">
        <v>436</v>
      </c>
      <c r="AP59" s="81" t="s">
        <v>435</v>
      </c>
    </row>
    <row r="60" spans="3:42" s="81" customFormat="1">
      <c r="C60" s="81" t="s">
        <v>434</v>
      </c>
      <c r="I60" s="81" t="s">
        <v>433</v>
      </c>
      <c r="M60" s="81" t="s">
        <v>432</v>
      </c>
      <c r="O60" s="81" t="s">
        <v>431</v>
      </c>
      <c r="V60" s="81" t="s">
        <v>430</v>
      </c>
      <c r="AP60" s="81" t="s">
        <v>429</v>
      </c>
    </row>
    <row r="61" spans="3:42" s="81" customFormat="1">
      <c r="C61" s="81" t="s">
        <v>428</v>
      </c>
      <c r="I61" s="81" t="s">
        <v>427</v>
      </c>
      <c r="M61" s="81" t="s">
        <v>426</v>
      </c>
      <c r="O61" s="81" t="s">
        <v>425</v>
      </c>
      <c r="V61" s="81" t="s">
        <v>424</v>
      </c>
      <c r="AP61" s="81" t="s">
        <v>423</v>
      </c>
    </row>
    <row r="62" spans="3:42" s="81" customFormat="1">
      <c r="C62" s="81" t="s">
        <v>422</v>
      </c>
      <c r="I62" s="81" t="s">
        <v>421</v>
      </c>
      <c r="M62" s="81" t="s">
        <v>420</v>
      </c>
      <c r="O62" s="81" t="s">
        <v>419</v>
      </c>
      <c r="V62" s="81" t="s">
        <v>418</v>
      </c>
      <c r="AP62" s="81" t="s">
        <v>417</v>
      </c>
    </row>
    <row r="63" spans="3:42" s="81" customFormat="1">
      <c r="C63" s="81" t="s">
        <v>416</v>
      </c>
      <c r="M63" s="81" t="s">
        <v>415</v>
      </c>
      <c r="O63" s="81" t="s">
        <v>414</v>
      </c>
      <c r="V63" s="81" t="s">
        <v>413</v>
      </c>
      <c r="AP63" s="81" t="s">
        <v>412</v>
      </c>
    </row>
    <row r="64" spans="3:42" s="81" customFormat="1">
      <c r="C64" s="81" t="s">
        <v>411</v>
      </c>
      <c r="M64" s="81" t="s">
        <v>410</v>
      </c>
      <c r="O64" s="81" t="s">
        <v>409</v>
      </c>
      <c r="V64" s="81" t="s">
        <v>408</v>
      </c>
    </row>
    <row r="65" spans="3:22" s="81" customFormat="1">
      <c r="C65" s="81" t="s">
        <v>407</v>
      </c>
      <c r="M65" s="81" t="s">
        <v>406</v>
      </c>
      <c r="O65" s="81" t="s">
        <v>405</v>
      </c>
      <c r="V65" s="81" t="s">
        <v>404</v>
      </c>
    </row>
    <row r="66" spans="3:22" s="81" customFormat="1">
      <c r="C66" s="81" t="s">
        <v>403</v>
      </c>
      <c r="M66" s="81" t="s">
        <v>402</v>
      </c>
      <c r="V66" s="81" t="s">
        <v>401</v>
      </c>
    </row>
    <row r="67" spans="3:22" s="81" customFormat="1">
      <c r="C67" s="81" t="s">
        <v>400</v>
      </c>
      <c r="V67" s="81" t="s">
        <v>288</v>
      </c>
    </row>
    <row r="68" spans="3:22" s="81" customFormat="1">
      <c r="C68" s="81" t="s">
        <v>399</v>
      </c>
      <c r="V68" s="81" t="s">
        <v>398</v>
      </c>
    </row>
    <row r="69" spans="3:22" s="81" customFormat="1">
      <c r="C69" s="81" t="s">
        <v>397</v>
      </c>
      <c r="V69" s="81" t="s">
        <v>396</v>
      </c>
    </row>
    <row r="70" spans="3:22" s="81" customFormat="1">
      <c r="C70" s="81" t="s">
        <v>395</v>
      </c>
      <c r="V70" s="81" t="s">
        <v>394</v>
      </c>
    </row>
    <row r="71" spans="3:22" s="81" customFormat="1">
      <c r="C71" s="81" t="s">
        <v>393</v>
      </c>
      <c r="V71" s="81" t="s">
        <v>392</v>
      </c>
    </row>
    <row r="72" spans="3:22" s="81" customFormat="1">
      <c r="C72" s="81" t="s">
        <v>391</v>
      </c>
      <c r="V72" s="81" t="s">
        <v>390</v>
      </c>
    </row>
    <row r="73" spans="3:22" s="81" customFormat="1">
      <c r="C73" s="81" t="s">
        <v>389</v>
      </c>
      <c r="V73" s="81" t="s">
        <v>388</v>
      </c>
    </row>
    <row r="74" spans="3:22" s="81" customFormat="1">
      <c r="C74" s="81" t="s">
        <v>387</v>
      </c>
      <c r="V74" s="81" t="s">
        <v>386</v>
      </c>
    </row>
    <row r="75" spans="3:22" s="81" customFormat="1">
      <c r="C75" s="81" t="s">
        <v>385</v>
      </c>
      <c r="V75" s="81" t="s">
        <v>384</v>
      </c>
    </row>
    <row r="76" spans="3:22" s="81" customFormat="1">
      <c r="C76" s="81" t="s">
        <v>383</v>
      </c>
      <c r="V76" s="81" t="s">
        <v>382</v>
      </c>
    </row>
    <row r="77" spans="3:22" s="81" customFormat="1">
      <c r="C77" s="81" t="s">
        <v>381</v>
      </c>
      <c r="V77" s="81" t="s">
        <v>380</v>
      </c>
    </row>
    <row r="78" spans="3:22" s="81" customFormat="1">
      <c r="C78" s="81" t="s">
        <v>379</v>
      </c>
      <c r="V78" s="81" t="s">
        <v>378</v>
      </c>
    </row>
    <row r="79" spans="3:22" s="81" customFormat="1">
      <c r="C79" s="81" t="s">
        <v>377</v>
      </c>
      <c r="V79" s="81" t="s">
        <v>376</v>
      </c>
    </row>
    <row r="80" spans="3:22" s="81" customFormat="1">
      <c r="C80" s="81" t="s">
        <v>375</v>
      </c>
      <c r="V80" s="81" t="s">
        <v>374</v>
      </c>
    </row>
    <row r="81" spans="3:3" s="81" customFormat="1">
      <c r="C81" s="81" t="s">
        <v>373</v>
      </c>
    </row>
    <row r="82" spans="3:3" s="81" customFormat="1">
      <c r="C82" s="81" t="s">
        <v>372</v>
      </c>
    </row>
    <row r="83" spans="3:3" s="81" customFormat="1">
      <c r="C83" s="81" t="s">
        <v>371</v>
      </c>
    </row>
    <row r="84" spans="3:3" s="81" customFormat="1">
      <c r="C84" s="81" t="s">
        <v>370</v>
      </c>
    </row>
    <row r="85" spans="3:3" s="81" customFormat="1">
      <c r="C85" s="81" t="s">
        <v>369</v>
      </c>
    </row>
    <row r="86" spans="3:3" s="81" customFormat="1">
      <c r="C86" s="81" t="s">
        <v>368</v>
      </c>
    </row>
    <row r="87" spans="3:3" s="81" customFormat="1">
      <c r="C87" s="81" t="s">
        <v>367</v>
      </c>
    </row>
    <row r="88" spans="3:3" s="81" customFormat="1">
      <c r="C88" s="81" t="s">
        <v>366</v>
      </c>
    </row>
    <row r="89" spans="3:3" s="81" customFormat="1">
      <c r="C89" s="81" t="s">
        <v>365</v>
      </c>
    </row>
    <row r="90" spans="3:3" s="81" customFormat="1">
      <c r="C90" s="81" t="s">
        <v>364</v>
      </c>
    </row>
    <row r="91" spans="3:3" s="81" customFormat="1">
      <c r="C91" s="81" t="s">
        <v>363</v>
      </c>
    </row>
    <row r="92" spans="3:3" s="81" customFormat="1">
      <c r="C92" s="81" t="s">
        <v>362</v>
      </c>
    </row>
    <row r="93" spans="3:3" s="81" customFormat="1">
      <c r="C93" s="81" t="s">
        <v>361</v>
      </c>
    </row>
    <row r="94" spans="3:3" s="81" customFormat="1">
      <c r="C94" s="81" t="s">
        <v>360</v>
      </c>
    </row>
    <row r="95" spans="3:3" s="81" customFormat="1">
      <c r="C95" s="81" t="s">
        <v>359</v>
      </c>
    </row>
    <row r="96" spans="3:3" s="81" customFormat="1">
      <c r="C96" s="81" t="s">
        <v>358</v>
      </c>
    </row>
    <row r="97" spans="3:3" s="81" customFormat="1">
      <c r="C97" s="81" t="s">
        <v>357</v>
      </c>
    </row>
    <row r="98" spans="3:3" s="81" customFormat="1">
      <c r="C98" s="81" t="s">
        <v>356</v>
      </c>
    </row>
    <row r="99" spans="3:3" s="81" customFormat="1">
      <c r="C99" s="81" t="s">
        <v>355</v>
      </c>
    </row>
    <row r="100" spans="3:3" s="81" customFormat="1">
      <c r="C100" s="81" t="s">
        <v>354</v>
      </c>
    </row>
    <row r="101" spans="3:3" s="81" customFormat="1">
      <c r="C101" s="81" t="s">
        <v>353</v>
      </c>
    </row>
    <row r="102" spans="3:3" s="81" customFormat="1">
      <c r="C102" s="81" t="s">
        <v>352</v>
      </c>
    </row>
    <row r="103" spans="3:3" s="81" customFormat="1">
      <c r="C103" s="81" t="s">
        <v>351</v>
      </c>
    </row>
    <row r="104" spans="3:3" s="81" customFormat="1">
      <c r="C104" s="81" t="s">
        <v>350</v>
      </c>
    </row>
    <row r="105" spans="3:3" s="81" customFormat="1">
      <c r="C105" s="81" t="s">
        <v>349</v>
      </c>
    </row>
    <row r="106" spans="3:3" s="81" customFormat="1">
      <c r="C106" s="81" t="s">
        <v>348</v>
      </c>
    </row>
    <row r="107" spans="3:3" s="81" customFormat="1">
      <c r="C107" s="81" t="s">
        <v>347</v>
      </c>
    </row>
    <row r="108" spans="3:3" s="81" customFormat="1">
      <c r="C108" s="81" t="s">
        <v>346</v>
      </c>
    </row>
    <row r="109" spans="3:3" s="81" customFormat="1">
      <c r="C109" s="81" t="s">
        <v>345</v>
      </c>
    </row>
    <row r="110" spans="3:3" s="81" customFormat="1">
      <c r="C110" s="81" t="s">
        <v>344</v>
      </c>
    </row>
    <row r="111" spans="3:3" s="81" customFormat="1">
      <c r="C111" s="81" t="s">
        <v>343</v>
      </c>
    </row>
    <row r="112" spans="3:3" s="81" customFormat="1">
      <c r="C112" s="81" t="s">
        <v>342</v>
      </c>
    </row>
    <row r="113" spans="3:3" s="81" customFormat="1">
      <c r="C113" s="81" t="s">
        <v>341</v>
      </c>
    </row>
    <row r="114" spans="3:3" s="81" customFormat="1">
      <c r="C114" s="81" t="s">
        <v>340</v>
      </c>
    </row>
    <row r="115" spans="3:3" s="81" customFormat="1">
      <c r="C115" s="81" t="s">
        <v>339</v>
      </c>
    </row>
    <row r="116" spans="3:3" s="81" customFormat="1">
      <c r="C116" s="81" t="s">
        <v>338</v>
      </c>
    </row>
    <row r="117" spans="3:3" s="81" customFormat="1">
      <c r="C117" s="81" t="s">
        <v>337</v>
      </c>
    </row>
    <row r="118" spans="3:3" s="81" customFormat="1">
      <c r="C118" s="81" t="s">
        <v>336</v>
      </c>
    </row>
    <row r="119" spans="3:3" s="81" customFormat="1">
      <c r="C119" s="81" t="s">
        <v>335</v>
      </c>
    </row>
    <row r="120" spans="3:3" s="81" customFormat="1">
      <c r="C120" s="81" t="s">
        <v>334</v>
      </c>
    </row>
    <row r="121" spans="3:3" s="81" customFormat="1">
      <c r="C121" s="81" t="s">
        <v>333</v>
      </c>
    </row>
    <row r="122" spans="3:3" s="81" customFormat="1">
      <c r="C122" s="81" t="s">
        <v>332</v>
      </c>
    </row>
    <row r="123" spans="3:3" s="81" customFormat="1">
      <c r="C123" s="81" t="s">
        <v>331</v>
      </c>
    </row>
    <row r="124" spans="3:3" s="81" customFormat="1">
      <c r="C124" s="81" t="s">
        <v>330</v>
      </c>
    </row>
    <row r="125" spans="3:3" s="81" customFormat="1">
      <c r="C125" s="81" t="s">
        <v>329</v>
      </c>
    </row>
    <row r="126" spans="3:3" s="81" customFormat="1">
      <c r="C126" s="81" t="s">
        <v>328</v>
      </c>
    </row>
    <row r="127" spans="3:3" s="81" customFormat="1">
      <c r="C127" s="81" t="s">
        <v>327</v>
      </c>
    </row>
    <row r="128" spans="3:3" s="81" customFormat="1">
      <c r="C128" s="81" t="s">
        <v>326</v>
      </c>
    </row>
    <row r="129" spans="3:3" s="81" customFormat="1">
      <c r="C129" s="81" t="s">
        <v>325</v>
      </c>
    </row>
    <row r="130" spans="3:3" s="81" customFormat="1">
      <c r="C130" s="81" t="s">
        <v>324</v>
      </c>
    </row>
    <row r="131" spans="3:3" s="81" customFormat="1">
      <c r="C131" s="81" t="s">
        <v>323</v>
      </c>
    </row>
    <row r="132" spans="3:3" s="81" customFormat="1">
      <c r="C132" s="81" t="s">
        <v>322</v>
      </c>
    </row>
    <row r="133" spans="3:3" s="81" customFormat="1">
      <c r="C133" s="81" t="s">
        <v>321</v>
      </c>
    </row>
    <row r="134" spans="3:3" s="81" customFormat="1">
      <c r="C134" s="81" t="s">
        <v>320</v>
      </c>
    </row>
    <row r="135" spans="3:3" s="81" customFormat="1">
      <c r="C135" s="81" t="s">
        <v>319</v>
      </c>
    </row>
    <row r="136" spans="3:3" s="81" customFormat="1">
      <c r="C136" s="81" t="s">
        <v>318</v>
      </c>
    </row>
    <row r="137" spans="3:3" s="81" customFormat="1">
      <c r="C137" s="81" t="s">
        <v>317</v>
      </c>
    </row>
    <row r="138" spans="3:3" s="81" customFormat="1">
      <c r="C138" s="81" t="s">
        <v>316</v>
      </c>
    </row>
    <row r="139" spans="3:3" s="81" customFormat="1">
      <c r="C139" s="81" t="s">
        <v>315</v>
      </c>
    </row>
    <row r="140" spans="3:3" s="81" customFormat="1">
      <c r="C140" s="81" t="s">
        <v>314</v>
      </c>
    </row>
    <row r="141" spans="3:3" s="81" customFormat="1">
      <c r="C141" s="81" t="s">
        <v>313</v>
      </c>
    </row>
    <row r="142" spans="3:3" s="81" customFormat="1">
      <c r="C142" s="81" t="s">
        <v>312</v>
      </c>
    </row>
    <row r="143" spans="3:3" s="81" customFormat="1">
      <c r="C143" s="81" t="s">
        <v>311</v>
      </c>
    </row>
    <row r="144" spans="3:3" s="81" customFormat="1">
      <c r="C144" s="81" t="s">
        <v>310</v>
      </c>
    </row>
    <row r="145" spans="3:3" s="81" customFormat="1">
      <c r="C145" s="81" t="s">
        <v>309</v>
      </c>
    </row>
    <row r="146" spans="3:3" s="81" customFormat="1">
      <c r="C146" s="81" t="s">
        <v>308</v>
      </c>
    </row>
    <row r="147" spans="3:3" s="81" customFormat="1">
      <c r="C147" s="81" t="s">
        <v>307</v>
      </c>
    </row>
    <row r="148" spans="3:3" s="81" customFormat="1">
      <c r="C148" s="81" t="s">
        <v>306</v>
      </c>
    </row>
    <row r="149" spans="3:3" s="81" customFormat="1">
      <c r="C149" s="81" t="s">
        <v>305</v>
      </c>
    </row>
    <row r="150" spans="3:3" s="81" customFormat="1">
      <c r="C150" s="81" t="s">
        <v>304</v>
      </c>
    </row>
    <row r="151" spans="3:3" s="81" customFormat="1">
      <c r="C151" s="81" t="s">
        <v>303</v>
      </c>
    </row>
    <row r="152" spans="3:3" s="81" customFormat="1">
      <c r="C152" s="81" t="s">
        <v>302</v>
      </c>
    </row>
    <row r="153" spans="3:3" s="81" customFormat="1">
      <c r="C153" s="81" t="s">
        <v>301</v>
      </c>
    </row>
    <row r="154" spans="3:3" s="81" customFormat="1">
      <c r="C154" s="81" t="s">
        <v>300</v>
      </c>
    </row>
    <row r="155" spans="3:3" s="81" customFormat="1">
      <c r="C155" s="81" t="s">
        <v>299</v>
      </c>
    </row>
    <row r="156" spans="3:3" s="81" customFormat="1">
      <c r="C156" s="81" t="s">
        <v>298</v>
      </c>
    </row>
    <row r="157" spans="3:3" s="81" customFormat="1">
      <c r="C157" s="81" t="s">
        <v>297</v>
      </c>
    </row>
    <row r="158" spans="3:3" s="81" customFormat="1">
      <c r="C158" s="81" t="s">
        <v>296</v>
      </c>
    </row>
    <row r="159" spans="3:3" s="81" customFormat="1">
      <c r="C159" s="81" t="s">
        <v>295</v>
      </c>
    </row>
    <row r="160" spans="3:3" s="81" customFormat="1">
      <c r="C160" s="81" t="s">
        <v>294</v>
      </c>
    </row>
    <row r="161" spans="3:3" s="81" customFormat="1">
      <c r="C161" s="81" t="s">
        <v>293</v>
      </c>
    </row>
    <row r="162" spans="3:3" s="81" customFormat="1">
      <c r="C162" s="81" t="s">
        <v>292</v>
      </c>
    </row>
    <row r="163" spans="3:3" s="81" customFormat="1">
      <c r="C163" s="81" t="s">
        <v>291</v>
      </c>
    </row>
    <row r="164" spans="3:3" s="81" customFormat="1">
      <c r="C164" s="81" t="s">
        <v>290</v>
      </c>
    </row>
    <row r="165" spans="3:3" s="81" customFormat="1">
      <c r="C165" s="81" t="s">
        <v>289</v>
      </c>
    </row>
    <row r="166" spans="3:3" s="81" customFormat="1">
      <c r="C166" s="81" t="s">
        <v>288</v>
      </c>
    </row>
    <row r="167" spans="3:3" s="81" customFormat="1">
      <c r="C167" s="81" t="s">
        <v>287</v>
      </c>
    </row>
    <row r="168" spans="3:3" s="81" customFormat="1">
      <c r="C168" s="81" t="s">
        <v>286</v>
      </c>
    </row>
    <row r="169" spans="3:3" s="81" customFormat="1">
      <c r="C169" s="81" t="s">
        <v>285</v>
      </c>
    </row>
    <row r="170" spans="3:3" s="81" customFormat="1">
      <c r="C170" s="81" t="s">
        <v>284</v>
      </c>
    </row>
    <row r="171" spans="3:3" s="81" customFormat="1">
      <c r="C171" s="81" t="s">
        <v>283</v>
      </c>
    </row>
    <row r="172" spans="3:3" s="81" customFormat="1">
      <c r="C172" s="81" t="s">
        <v>282</v>
      </c>
    </row>
    <row r="173" spans="3:3" s="81" customFormat="1">
      <c r="C173" s="81" t="s">
        <v>281</v>
      </c>
    </row>
    <row r="174" spans="3:3" s="81" customFormat="1">
      <c r="C174" s="81" t="s">
        <v>280</v>
      </c>
    </row>
    <row r="175" spans="3:3" s="81" customFormat="1">
      <c r="C175" s="81" t="s">
        <v>279</v>
      </c>
    </row>
    <row r="176" spans="3:3" s="81" customFormat="1">
      <c r="C176" s="81" t="s">
        <v>278</v>
      </c>
    </row>
    <row r="177" spans="3:3" s="81" customFormat="1">
      <c r="C177" s="81" t="s">
        <v>277</v>
      </c>
    </row>
    <row r="178" spans="3:3" s="81" customFormat="1">
      <c r="C178" s="81" t="s">
        <v>276</v>
      </c>
    </row>
    <row r="179" spans="3:3" s="81" customFormat="1">
      <c r="C179" s="81" t="s">
        <v>275</v>
      </c>
    </row>
    <row r="180" spans="3:3" s="81" customFormat="1">
      <c r="C180" s="81" t="s">
        <v>274</v>
      </c>
    </row>
    <row r="181" spans="3:3" s="81" customFormat="1">
      <c r="C181" s="81" t="s">
        <v>273</v>
      </c>
    </row>
    <row r="182" spans="3:3" s="81" customFormat="1">
      <c r="C182" s="81" t="s">
        <v>272</v>
      </c>
    </row>
  </sheetData>
  <sheetProtection algorithmName="SHA-512" hashValue="ouA0xliB3AO/WExgSyNE6ES0fuVMGvzCLS1MEqEPT4Dv3yOLWLJZz2gho1uDUEEpoBWlx9PuX9FLDGc8BFtKnw==" saltValue="FkM+//1VOkeb94onWKgGoQ==" spinCount="100000" sheet="1" selectLockedCells="1" selectUnlockedCells="1"/>
  <phoneticPr fontId="1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tint="-0.14999847407452621"/>
  </sheetPr>
  <dimension ref="A1:S580"/>
  <sheetViews>
    <sheetView workbookViewId="0"/>
  </sheetViews>
  <sheetFormatPr defaultColWidth="9" defaultRowHeight="13.5"/>
  <cols>
    <col min="1" max="1" width="15.125" style="52" bestFit="1" customWidth="1"/>
    <col min="2" max="2" width="11.375" style="52" bestFit="1" customWidth="1"/>
    <col min="3" max="5" width="9" style="52"/>
    <col min="6" max="6" width="19.25" style="52" bestFit="1" customWidth="1"/>
    <col min="7" max="10" width="9" style="52"/>
    <col min="11" max="11" width="17.25" style="52" bestFit="1" customWidth="1"/>
    <col min="12" max="15" width="9" style="52"/>
    <col min="16" max="16" width="17.25" style="52" bestFit="1" customWidth="1"/>
    <col min="17" max="19" width="9" style="52"/>
    <col min="20" max="16384" width="9" style="50"/>
  </cols>
  <sheetData>
    <row r="1" spans="1:19">
      <c r="A1" s="52" t="s">
        <v>126</v>
      </c>
      <c r="F1" s="52" t="s">
        <v>2966</v>
      </c>
      <c r="K1" s="52" t="s">
        <v>2965</v>
      </c>
      <c r="P1" s="52" t="s">
        <v>2964</v>
      </c>
    </row>
    <row r="2" spans="1:19">
      <c r="A2" s="52" t="str">
        <f>CONCATENATE(C2,D2)</f>
        <v>東京都千代田区</v>
      </c>
      <c r="B2" s="51" t="s">
        <v>220</v>
      </c>
      <c r="C2" s="52" t="s">
        <v>129</v>
      </c>
      <c r="D2" s="51" t="s">
        <v>127</v>
      </c>
      <c r="F2" s="52" t="str">
        <f>CONCATENATE(H2,I2)</f>
        <v>北海道旭川市</v>
      </c>
      <c r="G2" s="52" t="s">
        <v>2797</v>
      </c>
      <c r="H2" s="52" t="s">
        <v>2027</v>
      </c>
      <c r="I2" s="52" t="s">
        <v>2963</v>
      </c>
      <c r="K2" s="52" t="str">
        <f>CONCATENATE(M2,N2)</f>
        <v>北海道留萌市</v>
      </c>
      <c r="L2" s="52" t="s">
        <v>2608</v>
      </c>
      <c r="M2" s="52" t="s">
        <v>2027</v>
      </c>
      <c r="N2" s="52" t="s">
        <v>2781</v>
      </c>
      <c r="P2" s="52" t="str">
        <f>CONCATENATE(R2,S2)</f>
        <v>鹿児島県鹿児島市</v>
      </c>
      <c r="Q2" s="52" t="s">
        <v>2608</v>
      </c>
      <c r="R2" s="52" t="s">
        <v>1983</v>
      </c>
      <c r="S2" s="52" t="s">
        <v>2962</v>
      </c>
    </row>
    <row r="3" spans="1:19">
      <c r="A3" s="52" t="str">
        <f t="shared" ref="A3:A67" si="0">CONCATENATE(C3,D3)</f>
        <v>東京都中央区</v>
      </c>
      <c r="B3" s="51" t="s">
        <v>220</v>
      </c>
      <c r="C3" s="52" t="s">
        <v>129</v>
      </c>
      <c r="D3" s="51" t="s">
        <v>1922</v>
      </c>
      <c r="F3" s="52" t="str">
        <f t="shared" ref="F3:F66" si="1">CONCATENATE(H3,I3)</f>
        <v>北海道帯広市</v>
      </c>
      <c r="G3" s="52" t="s">
        <v>2797</v>
      </c>
      <c r="H3" s="52" t="s">
        <v>2027</v>
      </c>
      <c r="I3" s="52" t="s">
        <v>2961</v>
      </c>
      <c r="K3" s="52" t="str">
        <f t="shared" ref="K3:K66" si="2">CONCATENATE(M3,N3)</f>
        <v>北海道稚内市</v>
      </c>
      <c r="L3" s="52" t="s">
        <v>2608</v>
      </c>
      <c r="M3" s="52" t="s">
        <v>2027</v>
      </c>
      <c r="N3" s="52" t="s">
        <v>2779</v>
      </c>
      <c r="P3" s="52" t="str">
        <f t="shared" ref="P3:P16" si="3">CONCATENATE(R3,S3)</f>
        <v>鹿児島県垂水市</v>
      </c>
      <c r="Q3" s="52" t="s">
        <v>2608</v>
      </c>
      <c r="R3" s="52" t="s">
        <v>1983</v>
      </c>
      <c r="S3" s="52" t="s">
        <v>2960</v>
      </c>
    </row>
    <row r="4" spans="1:19">
      <c r="A4" s="52" t="str">
        <f t="shared" si="0"/>
        <v>東京都港区</v>
      </c>
      <c r="B4" s="51" t="s">
        <v>220</v>
      </c>
      <c r="C4" s="52" t="s">
        <v>129</v>
      </c>
      <c r="D4" s="51" t="s">
        <v>1875</v>
      </c>
      <c r="F4" s="52" t="str">
        <f t="shared" si="1"/>
        <v>北海道北見市</v>
      </c>
      <c r="G4" s="52" t="s">
        <v>2797</v>
      </c>
      <c r="H4" s="52" t="s">
        <v>2027</v>
      </c>
      <c r="I4" s="52" t="s">
        <v>2959</v>
      </c>
      <c r="K4" s="52" t="str">
        <f t="shared" si="2"/>
        <v>北海道美唄市</v>
      </c>
      <c r="L4" s="52" t="s">
        <v>2608</v>
      </c>
      <c r="M4" s="52" t="s">
        <v>2027</v>
      </c>
      <c r="N4" s="52" t="s">
        <v>2776</v>
      </c>
      <c r="P4" s="52" t="str">
        <f t="shared" si="3"/>
        <v>鹿児島県霧島市</v>
      </c>
      <c r="Q4" s="52" t="s">
        <v>2510</v>
      </c>
      <c r="R4" s="52" t="s">
        <v>1983</v>
      </c>
      <c r="S4" s="52" t="s">
        <v>2958</v>
      </c>
    </row>
    <row r="5" spans="1:19">
      <c r="A5" s="52" t="str">
        <f t="shared" si="0"/>
        <v>東京都新宿区</v>
      </c>
      <c r="B5" s="51" t="s">
        <v>220</v>
      </c>
      <c r="C5" s="52" t="s">
        <v>129</v>
      </c>
      <c r="D5" s="51" t="s">
        <v>1828</v>
      </c>
      <c r="F5" s="52" t="str">
        <f t="shared" si="1"/>
        <v>北海道夕張市</v>
      </c>
      <c r="G5" s="52" t="s">
        <v>2797</v>
      </c>
      <c r="H5" s="52" t="s">
        <v>2027</v>
      </c>
      <c r="I5" s="52" t="s">
        <v>2957</v>
      </c>
      <c r="K5" s="52" t="str">
        <f t="shared" si="2"/>
        <v>北海道芦別市</v>
      </c>
      <c r="L5" s="52" t="s">
        <v>2608</v>
      </c>
      <c r="M5" s="52" t="s">
        <v>2027</v>
      </c>
      <c r="N5" s="52" t="s">
        <v>2773</v>
      </c>
      <c r="P5" s="52" t="str">
        <f t="shared" si="3"/>
        <v>鹿児島県鹿屋市</v>
      </c>
      <c r="Q5" s="52" t="s">
        <v>2510</v>
      </c>
      <c r="R5" s="52" t="s">
        <v>1983</v>
      </c>
      <c r="S5" s="52" t="s">
        <v>2956</v>
      </c>
    </row>
    <row r="6" spans="1:19">
      <c r="A6" s="52" t="str">
        <f t="shared" si="0"/>
        <v>東京都文京区</v>
      </c>
      <c r="B6" s="51" t="s">
        <v>220</v>
      </c>
      <c r="C6" s="52" t="s">
        <v>129</v>
      </c>
      <c r="D6" s="51" t="s">
        <v>1781</v>
      </c>
      <c r="F6" s="52" t="str">
        <f t="shared" si="1"/>
        <v>北海道赤平市</v>
      </c>
      <c r="G6" s="52" t="s">
        <v>2797</v>
      </c>
      <c r="H6" s="52" t="s">
        <v>2027</v>
      </c>
      <c r="I6" s="52" t="s">
        <v>2955</v>
      </c>
      <c r="K6" s="52" t="str">
        <f t="shared" si="2"/>
        <v>北海道赤平市</v>
      </c>
      <c r="L6" s="52" t="s">
        <v>2608</v>
      </c>
      <c r="M6" s="52" t="s">
        <v>2027</v>
      </c>
      <c r="N6" s="52" t="s">
        <v>2955</v>
      </c>
      <c r="P6" s="52" t="str">
        <f t="shared" si="3"/>
        <v>熊本県産山村</v>
      </c>
      <c r="Q6" s="52" t="s">
        <v>2608</v>
      </c>
      <c r="R6" s="52" t="s">
        <v>1986</v>
      </c>
      <c r="S6" s="52" t="s">
        <v>2954</v>
      </c>
    </row>
    <row r="7" spans="1:19">
      <c r="A7" s="52" t="str">
        <f t="shared" si="0"/>
        <v>東京都台東区</v>
      </c>
      <c r="B7" s="51" t="s">
        <v>220</v>
      </c>
      <c r="C7" s="52" t="s">
        <v>129</v>
      </c>
      <c r="D7" s="51" t="s">
        <v>1734</v>
      </c>
      <c r="F7" s="52" t="str">
        <f t="shared" si="1"/>
        <v>北海道士別市</v>
      </c>
      <c r="G7" s="52" t="s">
        <v>2797</v>
      </c>
      <c r="H7" s="52" t="s">
        <v>2027</v>
      </c>
      <c r="I7" s="52" t="s">
        <v>2953</v>
      </c>
      <c r="K7" s="52" t="str">
        <f t="shared" si="2"/>
        <v>北海道士別市</v>
      </c>
      <c r="L7" s="52" t="s">
        <v>2608</v>
      </c>
      <c r="M7" s="52" t="s">
        <v>2027</v>
      </c>
      <c r="N7" s="52" t="s">
        <v>2953</v>
      </c>
      <c r="P7" s="52" t="str">
        <f t="shared" si="3"/>
        <v>熊本県高森町</v>
      </c>
      <c r="Q7" s="52" t="s">
        <v>2608</v>
      </c>
      <c r="R7" s="52" t="s">
        <v>1986</v>
      </c>
      <c r="S7" s="52" t="s">
        <v>2952</v>
      </c>
    </row>
    <row r="8" spans="1:19">
      <c r="A8" s="52" t="str">
        <f t="shared" si="0"/>
        <v>東京都墨田区</v>
      </c>
      <c r="B8" s="51" t="s">
        <v>220</v>
      </c>
      <c r="C8" s="52" t="s">
        <v>129</v>
      </c>
      <c r="D8" s="51" t="s">
        <v>1687</v>
      </c>
      <c r="F8" s="52" t="str">
        <f t="shared" si="1"/>
        <v>北海道名寄市</v>
      </c>
      <c r="G8" s="52" t="s">
        <v>2797</v>
      </c>
      <c r="H8" s="52" t="s">
        <v>2027</v>
      </c>
      <c r="I8" s="52" t="s">
        <v>2951</v>
      </c>
      <c r="K8" s="52" t="str">
        <f t="shared" si="2"/>
        <v>北海道名寄市</v>
      </c>
      <c r="L8" s="52" t="s">
        <v>2608</v>
      </c>
      <c r="M8" s="52" t="s">
        <v>2027</v>
      </c>
      <c r="N8" s="52" t="s">
        <v>2951</v>
      </c>
      <c r="P8" s="52" t="str">
        <f t="shared" si="3"/>
        <v>熊本県阿蘇市</v>
      </c>
      <c r="Q8" s="52" t="s">
        <v>2608</v>
      </c>
      <c r="R8" s="52" t="s">
        <v>1986</v>
      </c>
      <c r="S8" s="52" t="s">
        <v>2950</v>
      </c>
    </row>
    <row r="9" spans="1:19">
      <c r="A9" s="52" t="str">
        <f t="shared" si="0"/>
        <v>東京都江東区</v>
      </c>
      <c r="B9" s="51" t="s">
        <v>220</v>
      </c>
      <c r="C9" s="52" t="s">
        <v>129</v>
      </c>
      <c r="D9" s="51" t="s">
        <v>1641</v>
      </c>
      <c r="F9" s="52" t="str">
        <f t="shared" si="1"/>
        <v>北海道歌志内市</v>
      </c>
      <c r="G9" s="52" t="s">
        <v>2797</v>
      </c>
      <c r="H9" s="52" t="s">
        <v>2027</v>
      </c>
      <c r="I9" s="52" t="s">
        <v>2949</v>
      </c>
      <c r="K9" s="52" t="str">
        <f t="shared" si="2"/>
        <v>北海道三笠市</v>
      </c>
      <c r="L9" s="52" t="s">
        <v>2608</v>
      </c>
      <c r="M9" s="52" t="s">
        <v>2027</v>
      </c>
      <c r="N9" s="52" t="s">
        <v>2765</v>
      </c>
      <c r="P9" s="52" t="str">
        <f t="shared" si="3"/>
        <v>熊本県南阿蘇村</v>
      </c>
      <c r="Q9" s="52" t="s">
        <v>2608</v>
      </c>
      <c r="R9" s="52" t="s">
        <v>1986</v>
      </c>
      <c r="S9" s="52" t="s">
        <v>2948</v>
      </c>
    </row>
    <row r="10" spans="1:19">
      <c r="A10" s="52" t="str">
        <f t="shared" si="0"/>
        <v>東京都品川区</v>
      </c>
      <c r="B10" s="51" t="s">
        <v>220</v>
      </c>
      <c r="C10" s="52" t="s">
        <v>129</v>
      </c>
      <c r="D10" s="51" t="s">
        <v>1594</v>
      </c>
      <c r="F10" s="52" t="str">
        <f t="shared" si="1"/>
        <v>北海道深川市</v>
      </c>
      <c r="G10" s="52" t="s">
        <v>2797</v>
      </c>
      <c r="H10" s="52" t="s">
        <v>2027</v>
      </c>
      <c r="I10" s="52" t="s">
        <v>2944</v>
      </c>
      <c r="K10" s="52" t="str">
        <f t="shared" si="2"/>
        <v>北海道滝川市</v>
      </c>
      <c r="L10" s="52" t="s">
        <v>2608</v>
      </c>
      <c r="M10" s="52" t="s">
        <v>2027</v>
      </c>
      <c r="N10" s="52" t="s">
        <v>2756</v>
      </c>
      <c r="P10" s="52" t="str">
        <f t="shared" si="3"/>
        <v>長崎県島原市</v>
      </c>
      <c r="Q10" s="52" t="s">
        <v>2608</v>
      </c>
      <c r="R10" s="52" t="s">
        <v>1987</v>
      </c>
      <c r="S10" s="52" t="s">
        <v>2947</v>
      </c>
    </row>
    <row r="11" spans="1:19">
      <c r="A11" s="52" t="str">
        <f t="shared" si="0"/>
        <v>東京都目黒区</v>
      </c>
      <c r="B11" s="51" t="s">
        <v>220</v>
      </c>
      <c r="C11" s="52" t="s">
        <v>129</v>
      </c>
      <c r="D11" s="51" t="s">
        <v>1547</v>
      </c>
      <c r="F11" s="52" t="str">
        <f t="shared" si="1"/>
        <v>北海道富良野市</v>
      </c>
      <c r="G11" s="52" t="s">
        <v>2797</v>
      </c>
      <c r="H11" s="52" t="s">
        <v>2027</v>
      </c>
      <c r="I11" s="52" t="s">
        <v>2941</v>
      </c>
      <c r="K11" s="52" t="str">
        <f t="shared" si="2"/>
        <v>北海道砂川市</v>
      </c>
      <c r="L11" s="52" t="s">
        <v>2608</v>
      </c>
      <c r="M11" s="52" t="s">
        <v>2027</v>
      </c>
      <c r="N11" s="52" t="s">
        <v>2753</v>
      </c>
      <c r="P11" s="52" t="str">
        <f t="shared" si="3"/>
        <v>長崎県南島原市</v>
      </c>
      <c r="Q11" s="52" t="s">
        <v>2510</v>
      </c>
      <c r="R11" s="52" t="s">
        <v>1987</v>
      </c>
      <c r="S11" s="52" t="s">
        <v>2946</v>
      </c>
    </row>
    <row r="12" spans="1:19">
      <c r="A12" s="52" t="str">
        <f t="shared" si="0"/>
        <v>東京都大田区</v>
      </c>
      <c r="B12" s="51" t="s">
        <v>220</v>
      </c>
      <c r="C12" s="52" t="s">
        <v>129</v>
      </c>
      <c r="D12" s="51" t="s">
        <v>1500</v>
      </c>
      <c r="F12" s="52" t="str">
        <f t="shared" si="1"/>
        <v>北海道留寿都村</v>
      </c>
      <c r="G12" s="52" t="s">
        <v>2797</v>
      </c>
      <c r="H12" s="52" t="s">
        <v>2027</v>
      </c>
      <c r="I12" s="52" t="s">
        <v>2945</v>
      </c>
      <c r="K12" s="52" t="str">
        <f t="shared" si="2"/>
        <v>北海道深川市</v>
      </c>
      <c r="L12" s="52" t="s">
        <v>2608</v>
      </c>
      <c r="M12" s="52" t="s">
        <v>2027</v>
      </c>
      <c r="N12" s="52" t="s">
        <v>2944</v>
      </c>
      <c r="P12" s="52" t="str">
        <f t="shared" si="3"/>
        <v>宮崎県都城市</v>
      </c>
      <c r="Q12" s="52" t="s">
        <v>2608</v>
      </c>
      <c r="R12" s="52" t="s">
        <v>2934</v>
      </c>
      <c r="S12" s="52" t="s">
        <v>2943</v>
      </c>
    </row>
    <row r="13" spans="1:19">
      <c r="A13" s="52" t="str">
        <f t="shared" si="0"/>
        <v>東京都世田谷区</v>
      </c>
      <c r="B13" s="51" t="s">
        <v>220</v>
      </c>
      <c r="C13" s="52" t="s">
        <v>129</v>
      </c>
      <c r="D13" s="51" t="s">
        <v>1455</v>
      </c>
      <c r="F13" s="52" t="str">
        <f t="shared" si="1"/>
        <v>北海道喜茂別町</v>
      </c>
      <c r="G13" s="52" t="s">
        <v>2797</v>
      </c>
      <c r="H13" s="52" t="s">
        <v>2027</v>
      </c>
      <c r="I13" s="52" t="s">
        <v>2942</v>
      </c>
      <c r="K13" s="52" t="str">
        <f t="shared" si="2"/>
        <v>北海道富良野市</v>
      </c>
      <c r="L13" s="52" t="s">
        <v>2608</v>
      </c>
      <c r="M13" s="52" t="s">
        <v>2027</v>
      </c>
      <c r="N13" s="52" t="s">
        <v>2941</v>
      </c>
      <c r="P13" s="52" t="str">
        <f t="shared" si="3"/>
        <v>宮崎県日南市</v>
      </c>
      <c r="Q13" s="52" t="s">
        <v>2608</v>
      </c>
      <c r="R13" s="52" t="s">
        <v>2934</v>
      </c>
      <c r="S13" s="52" t="s">
        <v>2940</v>
      </c>
    </row>
    <row r="14" spans="1:19">
      <c r="A14" s="52" t="str">
        <f t="shared" si="0"/>
        <v>東京都渋谷区</v>
      </c>
      <c r="B14" s="51" t="s">
        <v>220</v>
      </c>
      <c r="C14" s="52" t="s">
        <v>129</v>
      </c>
      <c r="D14" s="51" t="s">
        <v>1409</v>
      </c>
      <c r="F14" s="52" t="str">
        <f t="shared" si="1"/>
        <v>北海道倶知安町</v>
      </c>
      <c r="G14" s="52" t="s">
        <v>2797</v>
      </c>
      <c r="H14" s="52" t="s">
        <v>2027</v>
      </c>
      <c r="I14" s="52" t="s">
        <v>2939</v>
      </c>
      <c r="K14" s="52" t="str">
        <f t="shared" si="2"/>
        <v>北海道当別町</v>
      </c>
      <c r="L14" s="52" t="s">
        <v>2608</v>
      </c>
      <c r="M14" s="52" t="s">
        <v>2027</v>
      </c>
      <c r="N14" s="52" t="s">
        <v>2744</v>
      </c>
      <c r="P14" s="52" t="str">
        <f t="shared" si="3"/>
        <v>宮崎県小林市</v>
      </c>
      <c r="Q14" s="52" t="s">
        <v>2608</v>
      </c>
      <c r="R14" s="52" t="s">
        <v>2934</v>
      </c>
      <c r="S14" s="52" t="s">
        <v>2938</v>
      </c>
    </row>
    <row r="15" spans="1:19">
      <c r="A15" s="52" t="str">
        <f t="shared" si="0"/>
        <v>東京都中野区</v>
      </c>
      <c r="B15" s="51" t="s">
        <v>220</v>
      </c>
      <c r="C15" s="52" t="s">
        <v>129</v>
      </c>
      <c r="D15" s="51" t="s">
        <v>1362</v>
      </c>
      <c r="F15" s="52" t="str">
        <f t="shared" si="1"/>
        <v>北海道赤井川村</v>
      </c>
      <c r="G15" s="52" t="s">
        <v>2797</v>
      </c>
      <c r="H15" s="52" t="s">
        <v>2027</v>
      </c>
      <c r="I15" s="52" t="s">
        <v>2898</v>
      </c>
      <c r="K15" s="52" t="str">
        <f t="shared" si="2"/>
        <v>北海道新篠津村</v>
      </c>
      <c r="L15" s="52" t="s">
        <v>2608</v>
      </c>
      <c r="M15" s="52" t="s">
        <v>2027</v>
      </c>
      <c r="N15" s="52" t="s">
        <v>2742</v>
      </c>
      <c r="P15" s="52" t="str">
        <f t="shared" si="3"/>
        <v>宮崎県三股町</v>
      </c>
      <c r="Q15" s="52" t="s">
        <v>2608</v>
      </c>
      <c r="R15" s="52" t="s">
        <v>2934</v>
      </c>
      <c r="S15" s="52" t="s">
        <v>2937</v>
      </c>
    </row>
    <row r="16" spans="1:19">
      <c r="A16" s="52" t="str">
        <f t="shared" si="0"/>
        <v>東京都杉並区</v>
      </c>
      <c r="B16" s="51" t="s">
        <v>220</v>
      </c>
      <c r="C16" s="52" t="s">
        <v>129</v>
      </c>
      <c r="D16" s="51" t="s">
        <v>1317</v>
      </c>
      <c r="F16" s="52" t="str">
        <f t="shared" si="1"/>
        <v>北海道上砂川町</v>
      </c>
      <c r="G16" s="52" t="s">
        <v>2797</v>
      </c>
      <c r="H16" s="52" t="s">
        <v>2027</v>
      </c>
      <c r="I16" s="52" t="s">
        <v>2936</v>
      </c>
      <c r="K16" s="52" t="str">
        <f t="shared" si="2"/>
        <v>北海道木古内町</v>
      </c>
      <c r="L16" s="52" t="s">
        <v>2608</v>
      </c>
      <c r="M16" s="52" t="s">
        <v>2027</v>
      </c>
      <c r="N16" s="52" t="s">
        <v>2935</v>
      </c>
      <c r="P16" s="52" t="str">
        <f t="shared" si="3"/>
        <v>宮崎県高原町</v>
      </c>
      <c r="Q16" s="52" t="s">
        <v>2608</v>
      </c>
      <c r="R16" s="52" t="s">
        <v>2934</v>
      </c>
      <c r="S16" s="52" t="s">
        <v>2933</v>
      </c>
    </row>
    <row r="17" spans="1:14">
      <c r="A17" s="52" t="str">
        <f t="shared" si="0"/>
        <v>東京都豊島区</v>
      </c>
      <c r="B17" s="51" t="s">
        <v>220</v>
      </c>
      <c r="C17" s="52" t="s">
        <v>129</v>
      </c>
      <c r="D17" s="51" t="s">
        <v>1274</v>
      </c>
      <c r="F17" s="52" t="str">
        <f t="shared" si="1"/>
        <v>北海道妹背牛町</v>
      </c>
      <c r="G17" s="52" t="s">
        <v>2797</v>
      </c>
      <c r="H17" s="52" t="s">
        <v>2027</v>
      </c>
      <c r="I17" s="52" t="s">
        <v>2932</v>
      </c>
      <c r="K17" s="52" t="str">
        <f t="shared" si="2"/>
        <v>北海道八雲町</v>
      </c>
      <c r="L17" s="52" t="s">
        <v>2608</v>
      </c>
      <c r="M17" s="52" t="s">
        <v>2027</v>
      </c>
      <c r="N17" s="52" t="s">
        <v>2737</v>
      </c>
    </row>
    <row r="18" spans="1:14">
      <c r="A18" s="52" t="str">
        <f t="shared" si="0"/>
        <v>東京都北区</v>
      </c>
      <c r="B18" s="51" t="s">
        <v>220</v>
      </c>
      <c r="C18" s="52" t="s">
        <v>129</v>
      </c>
      <c r="D18" s="51" t="s">
        <v>1228</v>
      </c>
      <c r="F18" s="52" t="str">
        <f t="shared" si="1"/>
        <v>北海道秩父別町</v>
      </c>
      <c r="G18" s="52" t="s">
        <v>2797</v>
      </c>
      <c r="H18" s="52" t="s">
        <v>2027</v>
      </c>
      <c r="I18" s="52" t="s">
        <v>3040</v>
      </c>
      <c r="K18" s="52" t="str">
        <f t="shared" si="2"/>
        <v>北海道長万部町</v>
      </c>
      <c r="L18" s="52" t="s">
        <v>2608</v>
      </c>
      <c r="M18" s="52" t="s">
        <v>2027</v>
      </c>
      <c r="N18" s="52" t="s">
        <v>2734</v>
      </c>
    </row>
    <row r="19" spans="1:14">
      <c r="A19" s="52" t="str">
        <f t="shared" si="0"/>
        <v>東京都荒川区</v>
      </c>
      <c r="B19" s="51" t="s">
        <v>220</v>
      </c>
      <c r="C19" s="52" t="s">
        <v>129</v>
      </c>
      <c r="D19" s="51" t="s">
        <v>1186</v>
      </c>
      <c r="F19" s="52" t="str">
        <f t="shared" si="1"/>
        <v>北海道雨竜町</v>
      </c>
      <c r="G19" s="52" t="s">
        <v>2797</v>
      </c>
      <c r="H19" s="52" t="s">
        <v>2027</v>
      </c>
      <c r="I19" s="52" t="s">
        <v>3041</v>
      </c>
      <c r="K19" s="52" t="str">
        <f t="shared" si="2"/>
        <v>北海道厚沢部町</v>
      </c>
      <c r="L19" s="52" t="s">
        <v>2608</v>
      </c>
      <c r="M19" s="52" t="s">
        <v>2027</v>
      </c>
      <c r="N19" s="52" t="s">
        <v>2931</v>
      </c>
    </row>
    <row r="20" spans="1:14">
      <c r="A20" s="52" t="str">
        <f t="shared" si="0"/>
        <v>東京都板橋区</v>
      </c>
      <c r="B20" s="51" t="s">
        <v>220</v>
      </c>
      <c r="C20" s="52" t="s">
        <v>129</v>
      </c>
      <c r="D20" s="51" t="s">
        <v>1144</v>
      </c>
      <c r="F20" s="52" t="str">
        <f t="shared" si="1"/>
        <v>北海道北竜町</v>
      </c>
      <c r="G20" s="52" t="s">
        <v>2797</v>
      </c>
      <c r="H20" s="52" t="s">
        <v>2027</v>
      </c>
      <c r="I20" s="52" t="s">
        <v>2930</v>
      </c>
      <c r="K20" s="52" t="str">
        <f t="shared" si="2"/>
        <v>北海道今金町</v>
      </c>
      <c r="L20" s="52" t="s">
        <v>2608</v>
      </c>
      <c r="M20" s="52" t="s">
        <v>2027</v>
      </c>
      <c r="N20" s="52" t="s">
        <v>2929</v>
      </c>
    </row>
    <row r="21" spans="1:14">
      <c r="A21" s="52" t="str">
        <f t="shared" si="0"/>
        <v>東京都練馬区</v>
      </c>
      <c r="B21" s="51" t="s">
        <v>220</v>
      </c>
      <c r="C21" s="52" t="s">
        <v>129</v>
      </c>
      <c r="D21" s="51" t="s">
        <v>1102</v>
      </c>
      <c r="F21" s="52" t="str">
        <f t="shared" si="1"/>
        <v>北海道沼田町</v>
      </c>
      <c r="G21" s="52" t="s">
        <v>2797</v>
      </c>
      <c r="H21" s="52" t="s">
        <v>2027</v>
      </c>
      <c r="I21" s="52" t="s">
        <v>2928</v>
      </c>
      <c r="K21" s="52" t="str">
        <f t="shared" si="2"/>
        <v>北海道黒松内町</v>
      </c>
      <c r="L21" s="52" t="s">
        <v>2608</v>
      </c>
      <c r="M21" s="52" t="s">
        <v>2027</v>
      </c>
      <c r="N21" s="52" t="s">
        <v>2927</v>
      </c>
    </row>
    <row r="22" spans="1:14">
      <c r="A22" s="52" t="str">
        <f t="shared" si="0"/>
        <v>東京都足立区</v>
      </c>
      <c r="B22" s="51" t="s">
        <v>220</v>
      </c>
      <c r="C22" s="52" t="s">
        <v>129</v>
      </c>
      <c r="D22" s="51" t="s">
        <v>1065</v>
      </c>
      <c r="F22" s="52" t="str">
        <f t="shared" si="1"/>
        <v>北海道幌加内町</v>
      </c>
      <c r="G22" s="52" t="s">
        <v>2797</v>
      </c>
      <c r="H22" s="52" t="s">
        <v>2027</v>
      </c>
      <c r="I22" s="52" t="s">
        <v>3042</v>
      </c>
      <c r="K22" s="52" t="str">
        <f t="shared" si="2"/>
        <v>北海道蘭越町</v>
      </c>
      <c r="L22" s="52" t="s">
        <v>2608</v>
      </c>
      <c r="M22" s="52" t="s">
        <v>2027</v>
      </c>
      <c r="N22" s="52" t="s">
        <v>2926</v>
      </c>
    </row>
    <row r="23" spans="1:14">
      <c r="A23" s="52" t="str">
        <f t="shared" si="0"/>
        <v>東京都葛飾区</v>
      </c>
      <c r="B23" s="51" t="s">
        <v>220</v>
      </c>
      <c r="C23" s="52" t="s">
        <v>129</v>
      </c>
      <c r="D23" s="51" t="s">
        <v>1031</v>
      </c>
      <c r="F23" s="52" t="str">
        <f t="shared" si="1"/>
        <v>北海道音威子府村</v>
      </c>
      <c r="G23" s="52" t="s">
        <v>2797</v>
      </c>
      <c r="H23" s="52" t="s">
        <v>2027</v>
      </c>
      <c r="I23" s="52" t="s">
        <v>2925</v>
      </c>
      <c r="K23" s="52" t="str">
        <f t="shared" si="2"/>
        <v>北海道ニセコ町</v>
      </c>
      <c r="L23" s="52" t="s">
        <v>2608</v>
      </c>
      <c r="M23" s="52" t="s">
        <v>2027</v>
      </c>
      <c r="N23" s="52" t="s">
        <v>2924</v>
      </c>
    </row>
    <row r="24" spans="1:14">
      <c r="A24" s="52" t="str">
        <f t="shared" si="0"/>
        <v>東京都江戸川区</v>
      </c>
      <c r="B24" s="51" t="s">
        <v>220</v>
      </c>
      <c r="C24" s="52" t="s">
        <v>129</v>
      </c>
      <c r="D24" s="51" t="s">
        <v>997</v>
      </c>
      <c r="F24" s="52" t="str">
        <f t="shared" si="1"/>
        <v>北海道中川町</v>
      </c>
      <c r="G24" s="52" t="s">
        <v>2797</v>
      </c>
      <c r="H24" s="52" t="s">
        <v>2027</v>
      </c>
      <c r="I24" s="52" t="s">
        <v>2839</v>
      </c>
      <c r="K24" s="52" t="str">
        <f t="shared" si="2"/>
        <v>北海道真狩村</v>
      </c>
      <c r="L24" s="52" t="s">
        <v>2608</v>
      </c>
      <c r="M24" s="52" t="s">
        <v>2027</v>
      </c>
      <c r="N24" s="52" t="s">
        <v>2712</v>
      </c>
    </row>
    <row r="25" spans="1:14">
      <c r="A25" s="52" t="str">
        <f t="shared" si="0"/>
        <v>茨城県取手市</v>
      </c>
      <c r="B25" s="51" t="s">
        <v>218</v>
      </c>
      <c r="C25" s="52" t="s">
        <v>2020</v>
      </c>
      <c r="D25" s="51" t="s">
        <v>2923</v>
      </c>
      <c r="F25" s="52" t="str">
        <f t="shared" si="1"/>
        <v>北海道美深町</v>
      </c>
      <c r="G25" s="52" t="s">
        <v>2797</v>
      </c>
      <c r="H25" s="52" t="s">
        <v>2027</v>
      </c>
      <c r="I25" s="52" t="s">
        <v>2922</v>
      </c>
      <c r="K25" s="52" t="str">
        <f t="shared" si="2"/>
        <v>北海道留寿都村</v>
      </c>
      <c r="L25" s="52" t="s">
        <v>2608</v>
      </c>
      <c r="M25" s="52" t="s">
        <v>2027</v>
      </c>
      <c r="N25" s="52" t="s">
        <v>2921</v>
      </c>
    </row>
    <row r="26" spans="1:14">
      <c r="A26" s="52" t="str">
        <f t="shared" si="0"/>
        <v>茨城県つくば市</v>
      </c>
      <c r="B26" s="51" t="s">
        <v>218</v>
      </c>
      <c r="C26" s="52" t="s">
        <v>2020</v>
      </c>
      <c r="D26" s="51" t="s">
        <v>2920</v>
      </c>
      <c r="F26" s="52" t="str">
        <f t="shared" si="1"/>
        <v>北海道幌加内町</v>
      </c>
      <c r="G26" s="52" t="s">
        <v>2797</v>
      </c>
      <c r="H26" s="52" t="s">
        <v>2027</v>
      </c>
      <c r="I26" s="52" t="s">
        <v>3043</v>
      </c>
      <c r="K26" s="52" t="str">
        <f t="shared" si="2"/>
        <v>北海道喜茂別町</v>
      </c>
      <c r="L26" s="52" t="s">
        <v>2608</v>
      </c>
      <c r="M26" s="52" t="s">
        <v>2027</v>
      </c>
      <c r="N26" s="52" t="s">
        <v>2919</v>
      </c>
    </row>
    <row r="27" spans="1:14">
      <c r="A27" s="52" t="str">
        <f t="shared" si="0"/>
        <v>埼玉県和光市</v>
      </c>
      <c r="B27" s="51" t="s">
        <v>218</v>
      </c>
      <c r="C27" s="52" t="s">
        <v>2017</v>
      </c>
      <c r="D27" s="51" t="s">
        <v>2918</v>
      </c>
      <c r="F27" s="52" t="str">
        <f t="shared" si="1"/>
        <v>北海道下川町</v>
      </c>
      <c r="G27" s="52" t="s">
        <v>2797</v>
      </c>
      <c r="H27" s="52" t="s">
        <v>2027</v>
      </c>
      <c r="I27" s="52" t="s">
        <v>2855</v>
      </c>
      <c r="K27" s="52" t="str">
        <f t="shared" si="2"/>
        <v>北海道京極町</v>
      </c>
      <c r="L27" s="52" t="s">
        <v>2608</v>
      </c>
      <c r="M27" s="52" t="s">
        <v>2027</v>
      </c>
      <c r="N27" s="52" t="s">
        <v>2709</v>
      </c>
    </row>
    <row r="28" spans="1:14">
      <c r="A28" s="52" t="str">
        <f t="shared" si="0"/>
        <v>千葉県我孫子市</v>
      </c>
      <c r="B28" s="51" t="s">
        <v>218</v>
      </c>
      <c r="C28" s="52" t="s">
        <v>2016</v>
      </c>
      <c r="D28" s="51" t="s">
        <v>2917</v>
      </c>
      <c r="F28" s="52" t="str">
        <f t="shared" si="1"/>
        <v>北海道剣淵町</v>
      </c>
      <c r="G28" s="52" t="s">
        <v>2797</v>
      </c>
      <c r="H28" s="52" t="s">
        <v>2027</v>
      </c>
      <c r="I28" s="52" t="s">
        <v>2858</v>
      </c>
      <c r="K28" s="52" t="str">
        <f t="shared" si="2"/>
        <v>北海道倶知安町</v>
      </c>
      <c r="L28" s="52" t="s">
        <v>2608</v>
      </c>
      <c r="M28" s="52" t="s">
        <v>2027</v>
      </c>
      <c r="N28" s="52" t="s">
        <v>2916</v>
      </c>
    </row>
    <row r="29" spans="1:14">
      <c r="A29" s="52" t="str">
        <f t="shared" si="0"/>
        <v>千葉県袖ケ浦市</v>
      </c>
      <c r="B29" s="51" t="s">
        <v>218</v>
      </c>
      <c r="C29" s="52" t="s">
        <v>2016</v>
      </c>
      <c r="D29" s="51" t="s">
        <v>3044</v>
      </c>
      <c r="F29" s="52" t="str">
        <f t="shared" si="1"/>
        <v>北海道愛別町</v>
      </c>
      <c r="G29" s="52" t="s">
        <v>2797</v>
      </c>
      <c r="H29" s="52" t="s">
        <v>2027</v>
      </c>
      <c r="I29" s="52" t="s">
        <v>2870</v>
      </c>
      <c r="K29" s="52" t="str">
        <f t="shared" si="2"/>
        <v>北海道豊浦町</v>
      </c>
      <c r="L29" s="52" t="s">
        <v>2608</v>
      </c>
      <c r="M29" s="52" t="s">
        <v>2027</v>
      </c>
      <c r="N29" s="52" t="s">
        <v>2915</v>
      </c>
    </row>
    <row r="30" spans="1:14">
      <c r="A30" s="52" t="str">
        <f t="shared" si="0"/>
        <v>千葉県印西市</v>
      </c>
      <c r="B30" s="51" t="s">
        <v>218</v>
      </c>
      <c r="C30" s="52" t="s">
        <v>2016</v>
      </c>
      <c r="D30" s="51" t="s">
        <v>2914</v>
      </c>
      <c r="F30" s="52" t="str">
        <f t="shared" si="1"/>
        <v>北海道和寒町</v>
      </c>
      <c r="G30" s="52" t="s">
        <v>2797</v>
      </c>
      <c r="H30" s="52" t="s">
        <v>2027</v>
      </c>
      <c r="I30" s="52" t="s">
        <v>2861</v>
      </c>
      <c r="K30" s="52" t="str">
        <f t="shared" si="2"/>
        <v>北海道共和町</v>
      </c>
      <c r="L30" s="52" t="s">
        <v>2608</v>
      </c>
      <c r="M30" s="52" t="s">
        <v>2027</v>
      </c>
      <c r="N30" s="52" t="s">
        <v>2707</v>
      </c>
    </row>
    <row r="31" spans="1:14">
      <c r="A31" s="52" t="str">
        <f t="shared" si="0"/>
        <v>東京都調布市</v>
      </c>
      <c r="B31" s="51" t="s">
        <v>218</v>
      </c>
      <c r="C31" s="52" t="s">
        <v>129</v>
      </c>
      <c r="D31" s="51" t="s">
        <v>2913</v>
      </c>
      <c r="F31" s="52" t="str">
        <f t="shared" si="1"/>
        <v>北海道当麻町</v>
      </c>
      <c r="G31" s="52" t="s">
        <v>2797</v>
      </c>
      <c r="H31" s="52" t="s">
        <v>2027</v>
      </c>
      <c r="I31" s="52" t="s">
        <v>2872</v>
      </c>
      <c r="K31" s="52" t="str">
        <f t="shared" si="2"/>
        <v>北海道岩内町</v>
      </c>
      <c r="L31" s="52" t="s">
        <v>2608</v>
      </c>
      <c r="M31" s="52" t="s">
        <v>2027</v>
      </c>
      <c r="N31" s="52" t="s">
        <v>2704</v>
      </c>
    </row>
    <row r="32" spans="1:14">
      <c r="A32" s="52" t="str">
        <f t="shared" si="0"/>
        <v>東京都町田市</v>
      </c>
      <c r="B32" s="51" t="s">
        <v>218</v>
      </c>
      <c r="C32" s="52" t="s">
        <v>129</v>
      </c>
      <c r="D32" s="51" t="s">
        <v>2912</v>
      </c>
      <c r="F32" s="52" t="str">
        <f t="shared" si="1"/>
        <v>北海道鷹栖町</v>
      </c>
      <c r="G32" s="52" t="s">
        <v>2797</v>
      </c>
      <c r="H32" s="52" t="s">
        <v>2027</v>
      </c>
      <c r="I32" s="52" t="s">
        <v>2911</v>
      </c>
      <c r="K32" s="52" t="str">
        <f t="shared" si="2"/>
        <v>北海道神恵内村</v>
      </c>
      <c r="L32" s="52" t="s">
        <v>2608</v>
      </c>
      <c r="M32" s="52" t="s">
        <v>2027</v>
      </c>
      <c r="N32" s="52" t="s">
        <v>2910</v>
      </c>
    </row>
    <row r="33" spans="1:14">
      <c r="A33" s="52" t="str">
        <f t="shared" si="0"/>
        <v>東京都小平市</v>
      </c>
      <c r="B33" s="51" t="s">
        <v>218</v>
      </c>
      <c r="C33" s="52" t="s">
        <v>129</v>
      </c>
      <c r="D33" s="51" t="s">
        <v>2909</v>
      </c>
      <c r="F33" s="52" t="str">
        <f t="shared" si="1"/>
        <v>北海道東神楽町</v>
      </c>
      <c r="G33" s="52" t="s">
        <v>2797</v>
      </c>
      <c r="H33" s="52" t="s">
        <v>2027</v>
      </c>
      <c r="I33" s="52" t="s">
        <v>2908</v>
      </c>
      <c r="K33" s="52" t="str">
        <f t="shared" si="2"/>
        <v>北海道積丹町</v>
      </c>
      <c r="L33" s="52" t="s">
        <v>2608</v>
      </c>
      <c r="M33" s="52" t="s">
        <v>2027</v>
      </c>
      <c r="N33" s="52" t="s">
        <v>2907</v>
      </c>
    </row>
    <row r="34" spans="1:14">
      <c r="A34" s="52" t="str">
        <f t="shared" si="0"/>
        <v>東京都日野市</v>
      </c>
      <c r="B34" s="51" t="s">
        <v>218</v>
      </c>
      <c r="C34" s="52" t="s">
        <v>129</v>
      </c>
      <c r="D34" s="51" t="s">
        <v>2906</v>
      </c>
      <c r="F34" s="52" t="str">
        <f t="shared" si="1"/>
        <v>北海道比布町</v>
      </c>
      <c r="G34" s="52" t="s">
        <v>2797</v>
      </c>
      <c r="H34" s="52" t="s">
        <v>2027</v>
      </c>
      <c r="I34" s="52" t="s">
        <v>2905</v>
      </c>
      <c r="K34" s="52" t="str">
        <f t="shared" si="2"/>
        <v>北海道古平町</v>
      </c>
      <c r="L34" s="52" t="s">
        <v>2608</v>
      </c>
      <c r="M34" s="52" t="s">
        <v>2027</v>
      </c>
      <c r="N34" s="52" t="s">
        <v>2904</v>
      </c>
    </row>
    <row r="35" spans="1:14">
      <c r="A35" s="52" t="str">
        <f t="shared" si="0"/>
        <v>東京都国分寺市</v>
      </c>
      <c r="B35" s="51" t="s">
        <v>218</v>
      </c>
      <c r="C35" s="52" t="s">
        <v>129</v>
      </c>
      <c r="D35" s="51" t="s">
        <v>2903</v>
      </c>
      <c r="F35" s="52" t="str">
        <f t="shared" si="1"/>
        <v>北海道上川町</v>
      </c>
      <c r="G35" s="52" t="s">
        <v>2797</v>
      </c>
      <c r="H35" s="52" t="s">
        <v>2027</v>
      </c>
      <c r="I35" s="52" t="s">
        <v>2902</v>
      </c>
      <c r="K35" s="52" t="str">
        <f t="shared" si="2"/>
        <v>北海道仁木町</v>
      </c>
      <c r="L35" s="52" t="s">
        <v>2608</v>
      </c>
      <c r="M35" s="52" t="s">
        <v>2027</v>
      </c>
      <c r="N35" s="52" t="s">
        <v>2901</v>
      </c>
    </row>
    <row r="36" spans="1:14">
      <c r="A36" s="52" t="str">
        <f t="shared" si="0"/>
        <v>東京都狛江市</v>
      </c>
      <c r="B36" s="51" t="s">
        <v>218</v>
      </c>
      <c r="C36" s="52" t="s">
        <v>129</v>
      </c>
      <c r="D36" s="51" t="s">
        <v>2900</v>
      </c>
      <c r="F36" s="52" t="str">
        <f t="shared" si="1"/>
        <v>北海道東川町</v>
      </c>
      <c r="G36" s="52" t="s">
        <v>2797</v>
      </c>
      <c r="H36" s="52" t="s">
        <v>2027</v>
      </c>
      <c r="I36" s="52" t="s">
        <v>2899</v>
      </c>
      <c r="K36" s="52" t="str">
        <f t="shared" si="2"/>
        <v>北海道赤井川村</v>
      </c>
      <c r="L36" s="52" t="s">
        <v>2608</v>
      </c>
      <c r="M36" s="52" t="s">
        <v>2027</v>
      </c>
      <c r="N36" s="52" t="s">
        <v>2898</v>
      </c>
    </row>
    <row r="37" spans="1:14">
      <c r="A37" s="52" t="str">
        <f t="shared" si="0"/>
        <v>東京都清瀬市</v>
      </c>
      <c r="B37" s="51" t="s">
        <v>218</v>
      </c>
      <c r="C37" s="52" t="s">
        <v>129</v>
      </c>
      <c r="D37" s="51" t="s">
        <v>2897</v>
      </c>
      <c r="F37" s="52" t="str">
        <f t="shared" si="1"/>
        <v>北海道美瑛町</v>
      </c>
      <c r="G37" s="52" t="s">
        <v>2797</v>
      </c>
      <c r="H37" s="52" t="s">
        <v>2027</v>
      </c>
      <c r="I37" s="52" t="s">
        <v>2863</v>
      </c>
      <c r="K37" s="52" t="str">
        <f t="shared" si="2"/>
        <v>北海道月形町</v>
      </c>
      <c r="L37" s="52" t="s">
        <v>2608</v>
      </c>
      <c r="M37" s="52" t="s">
        <v>2027</v>
      </c>
      <c r="N37" s="52" t="s">
        <v>2896</v>
      </c>
    </row>
    <row r="38" spans="1:14">
      <c r="A38" s="52" t="str">
        <f t="shared" si="0"/>
        <v>東京都多摩市</v>
      </c>
      <c r="B38" s="51" t="s">
        <v>218</v>
      </c>
      <c r="C38" s="52" t="s">
        <v>129</v>
      </c>
      <c r="D38" s="51" t="s">
        <v>2895</v>
      </c>
      <c r="F38" s="52" t="str">
        <f t="shared" si="1"/>
        <v>北海道上富良野町</v>
      </c>
      <c r="G38" s="52" t="s">
        <v>2797</v>
      </c>
      <c r="H38" s="52" t="s">
        <v>2027</v>
      </c>
      <c r="I38" s="52" t="s">
        <v>2894</v>
      </c>
      <c r="K38" s="52" t="str">
        <f t="shared" si="2"/>
        <v>北海道羅臼町</v>
      </c>
      <c r="L38" s="52" t="s">
        <v>2608</v>
      </c>
      <c r="M38" s="52" t="s">
        <v>2027</v>
      </c>
      <c r="N38" s="52" t="s">
        <v>2893</v>
      </c>
    </row>
    <row r="39" spans="1:14">
      <c r="A39" s="52" t="str">
        <f t="shared" si="0"/>
        <v>東京都武蔵野市</v>
      </c>
      <c r="B39" s="51" t="s">
        <v>218</v>
      </c>
      <c r="C39" s="52" t="s">
        <v>129</v>
      </c>
      <c r="D39" s="51" t="s">
        <v>2892</v>
      </c>
      <c r="F39" s="52" t="str">
        <f t="shared" si="1"/>
        <v>北海道中富良野町</v>
      </c>
      <c r="G39" s="52" t="s">
        <v>2797</v>
      </c>
      <c r="H39" s="52" t="s">
        <v>2027</v>
      </c>
      <c r="I39" s="52" t="s">
        <v>2891</v>
      </c>
      <c r="K39" s="52" t="str">
        <f t="shared" si="2"/>
        <v>北海道新十津川町</v>
      </c>
      <c r="L39" s="52" t="s">
        <v>2608</v>
      </c>
      <c r="M39" s="52" t="s">
        <v>2027</v>
      </c>
      <c r="N39" s="52" t="s">
        <v>2890</v>
      </c>
    </row>
    <row r="40" spans="1:14">
      <c r="A40" s="52" t="str">
        <f t="shared" si="0"/>
        <v>神奈川県横浜市</v>
      </c>
      <c r="B40" s="51" t="s">
        <v>218</v>
      </c>
      <c r="C40" s="52" t="s">
        <v>2015</v>
      </c>
      <c r="D40" s="51" t="s">
        <v>2889</v>
      </c>
      <c r="F40" s="52" t="str">
        <f t="shared" si="1"/>
        <v>北海道南富良野町</v>
      </c>
      <c r="G40" s="52" t="s">
        <v>2797</v>
      </c>
      <c r="H40" s="52" t="s">
        <v>2027</v>
      </c>
      <c r="I40" s="52" t="s">
        <v>2851</v>
      </c>
      <c r="K40" s="52" t="str">
        <f t="shared" si="2"/>
        <v>北海道妹背牛町</v>
      </c>
      <c r="L40" s="52" t="s">
        <v>2608</v>
      </c>
      <c r="M40" s="52" t="s">
        <v>2027</v>
      </c>
      <c r="N40" s="52" t="s">
        <v>2888</v>
      </c>
    </row>
    <row r="41" spans="1:14">
      <c r="A41" s="52" t="str">
        <f t="shared" si="0"/>
        <v>神奈川県川崎市</v>
      </c>
      <c r="B41" s="51" t="s">
        <v>218</v>
      </c>
      <c r="C41" s="52" t="s">
        <v>2015</v>
      </c>
      <c r="D41" s="51" t="s">
        <v>2887</v>
      </c>
      <c r="F41" s="52" t="str">
        <f t="shared" si="1"/>
        <v>北海道占冠村</v>
      </c>
      <c r="G41" s="52" t="s">
        <v>2797</v>
      </c>
      <c r="H41" s="52" t="s">
        <v>2027</v>
      </c>
      <c r="I41" s="52" t="s">
        <v>2848</v>
      </c>
      <c r="K41" s="52" t="str">
        <f t="shared" si="2"/>
        <v>北海道秩父別町</v>
      </c>
      <c r="L41" s="52" t="s">
        <v>2608</v>
      </c>
      <c r="M41" s="52" t="s">
        <v>2027</v>
      </c>
      <c r="N41" s="52" t="s">
        <v>2886</v>
      </c>
    </row>
    <row r="42" spans="1:14">
      <c r="A42" s="52" t="str">
        <f t="shared" si="0"/>
        <v>神奈川県厚木市</v>
      </c>
      <c r="B42" s="51" t="s">
        <v>218</v>
      </c>
      <c r="C42" s="52" t="s">
        <v>2015</v>
      </c>
      <c r="D42" s="51" t="s">
        <v>2885</v>
      </c>
      <c r="F42" s="52" t="str">
        <f t="shared" si="1"/>
        <v>北海道浜頓別町</v>
      </c>
      <c r="G42" s="52" t="s">
        <v>2797</v>
      </c>
      <c r="H42" s="52" t="s">
        <v>2027</v>
      </c>
      <c r="I42" s="52" t="s">
        <v>2884</v>
      </c>
      <c r="K42" s="52" t="str">
        <f t="shared" si="2"/>
        <v>北海道雨竜町</v>
      </c>
      <c r="L42" s="52" t="s">
        <v>2608</v>
      </c>
      <c r="M42" s="52" t="s">
        <v>2027</v>
      </c>
      <c r="N42" s="52" t="s">
        <v>2883</v>
      </c>
    </row>
    <row r="43" spans="1:14">
      <c r="A43" s="52" t="str">
        <f t="shared" si="0"/>
        <v>愛知県刈谷市</v>
      </c>
      <c r="B43" s="51" t="s">
        <v>218</v>
      </c>
      <c r="C43" s="52" t="s">
        <v>2006</v>
      </c>
      <c r="D43" s="51" t="s">
        <v>2882</v>
      </c>
      <c r="F43" s="52" t="str">
        <f t="shared" si="1"/>
        <v>北海道中頓別町</v>
      </c>
      <c r="G43" s="52" t="s">
        <v>2797</v>
      </c>
      <c r="H43" s="52" t="s">
        <v>2027</v>
      </c>
      <c r="I43" s="52" t="s">
        <v>2881</v>
      </c>
      <c r="K43" s="52" t="str">
        <f t="shared" si="2"/>
        <v>北海道北竜町</v>
      </c>
      <c r="L43" s="52" t="s">
        <v>2608</v>
      </c>
      <c r="M43" s="52" t="s">
        <v>2027</v>
      </c>
      <c r="N43" s="52" t="s">
        <v>2880</v>
      </c>
    </row>
    <row r="44" spans="1:14">
      <c r="A44" s="52" t="str">
        <f t="shared" si="0"/>
        <v>愛知県豊田市</v>
      </c>
      <c r="B44" s="51" t="s">
        <v>218</v>
      </c>
      <c r="C44" s="52" t="s">
        <v>2006</v>
      </c>
      <c r="D44" s="51" t="s">
        <v>2879</v>
      </c>
      <c r="F44" s="52" t="str">
        <f t="shared" si="1"/>
        <v>北海道幌延町</v>
      </c>
      <c r="G44" s="52" t="s">
        <v>2797</v>
      </c>
      <c r="H44" s="52" t="s">
        <v>2027</v>
      </c>
      <c r="I44" s="52" t="s">
        <v>2828</v>
      </c>
      <c r="K44" s="52" t="str">
        <f t="shared" si="2"/>
        <v>北海道沼田町</v>
      </c>
      <c r="L44" s="52" t="s">
        <v>2608</v>
      </c>
      <c r="M44" s="52" t="s">
        <v>2027</v>
      </c>
      <c r="N44" s="52" t="s">
        <v>2878</v>
      </c>
    </row>
    <row r="45" spans="1:14">
      <c r="A45" s="52" t="str">
        <f t="shared" si="0"/>
        <v>愛知県日進市</v>
      </c>
      <c r="B45" s="51" t="s">
        <v>218</v>
      </c>
      <c r="C45" s="52" t="s">
        <v>2006</v>
      </c>
      <c r="D45" s="51" t="s">
        <v>2877</v>
      </c>
      <c r="F45" s="52" t="str">
        <f t="shared" si="1"/>
        <v>北海道美幌町</v>
      </c>
      <c r="G45" s="52" t="s">
        <v>2797</v>
      </c>
      <c r="H45" s="52" t="s">
        <v>2027</v>
      </c>
      <c r="I45" s="52" t="s">
        <v>3045</v>
      </c>
      <c r="K45" s="52" t="str">
        <f t="shared" si="2"/>
        <v>北海道幌加内町</v>
      </c>
      <c r="L45" s="52" t="s">
        <v>2608</v>
      </c>
      <c r="M45" s="52" t="s">
        <v>2027</v>
      </c>
      <c r="N45" s="52" t="s">
        <v>2876</v>
      </c>
    </row>
    <row r="46" spans="1:14">
      <c r="A46" s="52" t="str">
        <f t="shared" si="0"/>
        <v>京都府長岡京市</v>
      </c>
      <c r="B46" s="51" t="s">
        <v>218</v>
      </c>
      <c r="C46" s="52" t="s">
        <v>2003</v>
      </c>
      <c r="D46" s="51" t="s">
        <v>2875</v>
      </c>
      <c r="F46" s="52" t="str">
        <f t="shared" si="1"/>
        <v>北海道津別町</v>
      </c>
      <c r="G46" s="52" t="s">
        <v>2797</v>
      </c>
      <c r="H46" s="52" t="s">
        <v>2027</v>
      </c>
      <c r="I46" s="52" t="s">
        <v>3046</v>
      </c>
      <c r="K46" s="52" t="str">
        <f t="shared" si="2"/>
        <v>北海道鷹栖町</v>
      </c>
      <c r="L46" s="52" t="s">
        <v>2608</v>
      </c>
      <c r="M46" s="52" t="s">
        <v>2027</v>
      </c>
      <c r="N46" s="52" t="s">
        <v>2874</v>
      </c>
    </row>
    <row r="47" spans="1:14">
      <c r="A47" s="52" t="str">
        <f t="shared" si="0"/>
        <v>大阪府大阪市</v>
      </c>
      <c r="B47" s="51" t="s">
        <v>218</v>
      </c>
      <c r="C47" s="52" t="s">
        <v>2002</v>
      </c>
      <c r="D47" s="51" t="s">
        <v>2873</v>
      </c>
      <c r="F47" s="52" t="str">
        <f t="shared" si="1"/>
        <v>北海道大空町</v>
      </c>
      <c r="G47" s="52" t="s">
        <v>2797</v>
      </c>
      <c r="H47" s="52" t="s">
        <v>2027</v>
      </c>
      <c r="I47" s="52" t="s">
        <v>3047</v>
      </c>
      <c r="K47" s="52" t="str">
        <f t="shared" si="2"/>
        <v>北海道当麻町</v>
      </c>
      <c r="L47" s="52" t="s">
        <v>2608</v>
      </c>
      <c r="M47" s="52" t="s">
        <v>2027</v>
      </c>
      <c r="N47" s="52" t="s">
        <v>2872</v>
      </c>
    </row>
    <row r="48" spans="1:14">
      <c r="A48" s="52" t="str">
        <f t="shared" si="0"/>
        <v>大阪府守口市</v>
      </c>
      <c r="B48" s="51" t="s">
        <v>218</v>
      </c>
      <c r="C48" s="52" t="s">
        <v>2002</v>
      </c>
      <c r="D48" s="51" t="s">
        <v>2871</v>
      </c>
      <c r="F48" s="52" t="str">
        <f t="shared" si="1"/>
        <v>北海道清里町</v>
      </c>
      <c r="G48" s="52" t="s">
        <v>2797</v>
      </c>
      <c r="H48" s="52" t="s">
        <v>2027</v>
      </c>
      <c r="I48" s="52" t="s">
        <v>2814</v>
      </c>
      <c r="K48" s="52" t="str">
        <f t="shared" si="2"/>
        <v>北海道愛別町</v>
      </c>
      <c r="L48" s="52" t="s">
        <v>2608</v>
      </c>
      <c r="M48" s="52" t="s">
        <v>2027</v>
      </c>
      <c r="N48" s="52" t="s">
        <v>2870</v>
      </c>
    </row>
    <row r="49" spans="1:14">
      <c r="A49" s="52" t="str">
        <f t="shared" si="0"/>
        <v>茨城県守谷市</v>
      </c>
      <c r="B49" s="51" t="s">
        <v>3048</v>
      </c>
      <c r="C49" s="52" t="s">
        <v>2020</v>
      </c>
      <c r="D49" s="51" t="s">
        <v>2869</v>
      </c>
      <c r="F49" s="52" t="str">
        <f t="shared" si="1"/>
        <v>北海道小清水町</v>
      </c>
      <c r="G49" s="52" t="s">
        <v>2797</v>
      </c>
      <c r="H49" s="52" t="s">
        <v>2027</v>
      </c>
      <c r="I49" s="52" t="s">
        <v>2868</v>
      </c>
      <c r="K49" s="52" t="str">
        <f t="shared" si="2"/>
        <v>北海道上川町</v>
      </c>
      <c r="L49" s="52" t="s">
        <v>2608</v>
      </c>
      <c r="M49" s="52" t="s">
        <v>2027</v>
      </c>
      <c r="N49" s="52" t="s">
        <v>2867</v>
      </c>
    </row>
    <row r="50" spans="1:14">
      <c r="A50" s="52" t="str">
        <f t="shared" si="0"/>
        <v>埼玉県さいたま市</v>
      </c>
      <c r="B50" s="51" t="s">
        <v>3048</v>
      </c>
      <c r="C50" s="52" t="s">
        <v>2017</v>
      </c>
      <c r="D50" s="51" t="s">
        <v>2866</v>
      </c>
      <c r="F50" s="52" t="str">
        <f t="shared" si="1"/>
        <v>北海道訓子府町</v>
      </c>
      <c r="G50" s="52" t="s">
        <v>2797</v>
      </c>
      <c r="H50" s="52" t="s">
        <v>2027</v>
      </c>
      <c r="I50" s="52" t="s">
        <v>3049</v>
      </c>
      <c r="K50" s="52" t="str">
        <f t="shared" si="2"/>
        <v>北海道東川町</v>
      </c>
      <c r="L50" s="52" t="s">
        <v>2608</v>
      </c>
      <c r="M50" s="52" t="s">
        <v>2027</v>
      </c>
      <c r="N50" s="52" t="s">
        <v>2865</v>
      </c>
    </row>
    <row r="51" spans="1:14">
      <c r="A51" s="52" t="str">
        <f t="shared" si="0"/>
        <v>埼玉県蕨市</v>
      </c>
      <c r="B51" s="51" t="s">
        <v>3048</v>
      </c>
      <c r="C51" s="52" t="s">
        <v>2017</v>
      </c>
      <c r="D51" s="51" t="s">
        <v>2864</v>
      </c>
      <c r="F51" s="52" t="str">
        <f t="shared" si="1"/>
        <v>北海道置戸町</v>
      </c>
      <c r="G51" s="52" t="s">
        <v>2797</v>
      </c>
      <c r="H51" s="52" t="s">
        <v>2027</v>
      </c>
      <c r="I51" s="52" t="s">
        <v>3050</v>
      </c>
      <c r="K51" s="52" t="str">
        <f t="shared" si="2"/>
        <v>北海道美瑛町</v>
      </c>
      <c r="L51" s="52" t="s">
        <v>2608</v>
      </c>
      <c r="M51" s="52" t="s">
        <v>2027</v>
      </c>
      <c r="N51" s="52" t="s">
        <v>2863</v>
      </c>
    </row>
    <row r="52" spans="1:14">
      <c r="A52" s="52" t="str">
        <f t="shared" si="0"/>
        <v>埼玉県志木市</v>
      </c>
      <c r="B52" s="51" t="s">
        <v>3048</v>
      </c>
      <c r="C52" s="52" t="s">
        <v>2017</v>
      </c>
      <c r="D52" s="51" t="s">
        <v>2862</v>
      </c>
      <c r="F52" s="52" t="str">
        <f t="shared" si="1"/>
        <v>北海道佐呂間町</v>
      </c>
      <c r="G52" s="52" t="s">
        <v>2797</v>
      </c>
      <c r="H52" s="52" t="s">
        <v>2027</v>
      </c>
      <c r="I52" s="52" t="s">
        <v>3051</v>
      </c>
      <c r="K52" s="52" t="str">
        <f t="shared" si="2"/>
        <v>北海道和寒町</v>
      </c>
      <c r="L52" s="52" t="s">
        <v>2608</v>
      </c>
      <c r="M52" s="52" t="s">
        <v>2027</v>
      </c>
      <c r="N52" s="52" t="s">
        <v>2861</v>
      </c>
    </row>
    <row r="53" spans="1:14">
      <c r="A53" s="52" t="str">
        <f t="shared" si="0"/>
        <v>千葉県千葉市</v>
      </c>
      <c r="B53" s="51" t="s">
        <v>3048</v>
      </c>
      <c r="C53" s="52" t="s">
        <v>2016</v>
      </c>
      <c r="D53" s="51" t="s">
        <v>2860</v>
      </c>
      <c r="F53" s="52" t="str">
        <f t="shared" si="1"/>
        <v>北海道遠軽町</v>
      </c>
      <c r="G53" s="52" t="s">
        <v>2797</v>
      </c>
      <c r="H53" s="52" t="s">
        <v>2027</v>
      </c>
      <c r="I53" s="52" t="s">
        <v>2859</v>
      </c>
      <c r="K53" s="52" t="str">
        <f t="shared" si="2"/>
        <v>北海道剣淵町</v>
      </c>
      <c r="L53" s="52" t="s">
        <v>2608</v>
      </c>
      <c r="M53" s="52" t="s">
        <v>2027</v>
      </c>
      <c r="N53" s="52" t="s">
        <v>2858</v>
      </c>
    </row>
    <row r="54" spans="1:14">
      <c r="A54" s="52" t="str">
        <f t="shared" si="0"/>
        <v>千葉県成田市</v>
      </c>
      <c r="B54" s="51" t="s">
        <v>3048</v>
      </c>
      <c r="C54" s="52" t="s">
        <v>2016</v>
      </c>
      <c r="D54" s="51" t="s">
        <v>2857</v>
      </c>
      <c r="F54" s="52" t="str">
        <f t="shared" si="1"/>
        <v>北海道湧別町</v>
      </c>
      <c r="G54" s="52" t="s">
        <v>2797</v>
      </c>
      <c r="H54" s="52" t="s">
        <v>2027</v>
      </c>
      <c r="I54" s="52" t="s">
        <v>2856</v>
      </c>
      <c r="K54" s="52" t="str">
        <f t="shared" si="2"/>
        <v>北海道下川町</v>
      </c>
      <c r="L54" s="52" t="s">
        <v>2608</v>
      </c>
      <c r="M54" s="52" t="s">
        <v>2027</v>
      </c>
      <c r="N54" s="52" t="s">
        <v>2855</v>
      </c>
    </row>
    <row r="55" spans="1:14">
      <c r="A55" s="52" t="str">
        <f t="shared" si="0"/>
        <v>千葉県習志野市</v>
      </c>
      <c r="B55" s="51" t="s">
        <v>3048</v>
      </c>
      <c r="C55" s="52" t="s">
        <v>2016</v>
      </c>
      <c r="D55" s="51" t="s">
        <v>2854</v>
      </c>
      <c r="F55" s="52" t="str">
        <f t="shared" si="1"/>
        <v>北海道滝上町</v>
      </c>
      <c r="G55" s="52" t="s">
        <v>2797</v>
      </c>
      <c r="H55" s="52" t="s">
        <v>2027</v>
      </c>
      <c r="I55" s="52" t="s">
        <v>2853</v>
      </c>
      <c r="K55" s="52" t="str">
        <f t="shared" si="2"/>
        <v>北海道新得町</v>
      </c>
      <c r="L55" s="52" t="s">
        <v>2608</v>
      </c>
      <c r="M55" s="52" t="s">
        <v>2027</v>
      </c>
      <c r="N55" s="52" t="s">
        <v>2612</v>
      </c>
    </row>
    <row r="56" spans="1:14">
      <c r="A56" s="52" t="str">
        <f t="shared" si="0"/>
        <v>東京都八王子市</v>
      </c>
      <c r="B56" s="51" t="s">
        <v>3048</v>
      </c>
      <c r="C56" s="52" t="s">
        <v>129</v>
      </c>
      <c r="D56" s="51" t="s">
        <v>2852</v>
      </c>
      <c r="F56" s="52" t="str">
        <f t="shared" si="1"/>
        <v>北海道興部町</v>
      </c>
      <c r="G56" s="52" t="s">
        <v>2797</v>
      </c>
      <c r="H56" s="52" t="s">
        <v>2027</v>
      </c>
      <c r="I56" s="52" t="s">
        <v>2808</v>
      </c>
      <c r="K56" s="52" t="str">
        <f t="shared" si="2"/>
        <v>北海道南富良野町</v>
      </c>
      <c r="L56" s="52" t="s">
        <v>2608</v>
      </c>
      <c r="M56" s="52" t="s">
        <v>2027</v>
      </c>
      <c r="N56" s="52" t="s">
        <v>2851</v>
      </c>
    </row>
    <row r="57" spans="1:14">
      <c r="A57" s="52" t="str">
        <f t="shared" si="0"/>
        <v>東京都青梅市</v>
      </c>
      <c r="B57" s="51" t="s">
        <v>3048</v>
      </c>
      <c r="C57" s="52" t="s">
        <v>129</v>
      </c>
      <c r="D57" s="51" t="s">
        <v>2850</v>
      </c>
      <c r="F57" s="52" t="str">
        <f t="shared" si="1"/>
        <v>北海道西興部村</v>
      </c>
      <c r="G57" s="52" t="s">
        <v>2797</v>
      </c>
      <c r="H57" s="52" t="s">
        <v>2027</v>
      </c>
      <c r="I57" s="52" t="s">
        <v>2849</v>
      </c>
      <c r="K57" s="52" t="str">
        <f t="shared" si="2"/>
        <v>北海道占冠村</v>
      </c>
      <c r="L57" s="52" t="s">
        <v>2608</v>
      </c>
      <c r="M57" s="52" t="s">
        <v>2027</v>
      </c>
      <c r="N57" s="52" t="s">
        <v>2848</v>
      </c>
    </row>
    <row r="58" spans="1:14">
      <c r="A58" s="52" t="str">
        <f t="shared" si="0"/>
        <v>東京都府中市</v>
      </c>
      <c r="B58" s="51" t="s">
        <v>3048</v>
      </c>
      <c r="C58" s="52" t="s">
        <v>129</v>
      </c>
      <c r="D58" s="51" t="s">
        <v>2847</v>
      </c>
      <c r="F58" s="52" t="str">
        <f t="shared" si="1"/>
        <v>北海道厚真町</v>
      </c>
      <c r="G58" s="52" t="s">
        <v>2797</v>
      </c>
      <c r="H58" s="52" t="s">
        <v>2027</v>
      </c>
      <c r="I58" s="52" t="s">
        <v>2846</v>
      </c>
      <c r="K58" s="52" t="str">
        <f t="shared" si="2"/>
        <v>北海道美深町</v>
      </c>
      <c r="L58" s="52" t="s">
        <v>2608</v>
      </c>
      <c r="M58" s="52" t="s">
        <v>2027</v>
      </c>
      <c r="N58" s="52" t="s">
        <v>2845</v>
      </c>
    </row>
    <row r="59" spans="1:14">
      <c r="A59" s="52" t="str">
        <f t="shared" si="0"/>
        <v>東京都昭島市</v>
      </c>
      <c r="B59" s="51" t="s">
        <v>3048</v>
      </c>
      <c r="C59" s="52" t="s">
        <v>129</v>
      </c>
      <c r="D59" s="51" t="s">
        <v>2844</v>
      </c>
      <c r="F59" s="52" t="str">
        <f t="shared" si="1"/>
        <v>北海道安平町</v>
      </c>
      <c r="G59" s="52" t="s">
        <v>2797</v>
      </c>
      <c r="H59" s="52" t="s">
        <v>2027</v>
      </c>
      <c r="I59" s="52" t="s">
        <v>2843</v>
      </c>
      <c r="K59" s="52" t="str">
        <f t="shared" si="2"/>
        <v>北海道音威子府村</v>
      </c>
      <c r="L59" s="52" t="s">
        <v>2608</v>
      </c>
      <c r="M59" s="52" t="s">
        <v>2027</v>
      </c>
      <c r="N59" s="52" t="s">
        <v>2842</v>
      </c>
    </row>
    <row r="60" spans="1:14">
      <c r="A60" s="52" t="str">
        <f t="shared" si="0"/>
        <v>東京都小金井市</v>
      </c>
      <c r="B60" s="51" t="s">
        <v>3048</v>
      </c>
      <c r="C60" s="52" t="s">
        <v>129</v>
      </c>
      <c r="D60" s="51" t="s">
        <v>2841</v>
      </c>
      <c r="F60" s="52" t="str">
        <f t="shared" si="1"/>
        <v>北海道平取町</v>
      </c>
      <c r="G60" s="52" t="s">
        <v>2797</v>
      </c>
      <c r="H60" s="52" t="s">
        <v>2027</v>
      </c>
      <c r="I60" s="52" t="s">
        <v>2840</v>
      </c>
      <c r="K60" s="52" t="str">
        <f t="shared" si="2"/>
        <v>北海道中川町</v>
      </c>
      <c r="L60" s="52" t="s">
        <v>2608</v>
      </c>
      <c r="M60" s="52" t="s">
        <v>2027</v>
      </c>
      <c r="N60" s="52" t="s">
        <v>2839</v>
      </c>
    </row>
    <row r="61" spans="1:14">
      <c r="A61" s="52" t="str">
        <f t="shared" si="0"/>
        <v>東京都東村山市</v>
      </c>
      <c r="B61" s="51" t="s">
        <v>3048</v>
      </c>
      <c r="C61" s="52" t="s">
        <v>129</v>
      </c>
      <c r="D61" s="51" t="s">
        <v>2838</v>
      </c>
      <c r="F61" s="52" t="str">
        <f t="shared" si="1"/>
        <v>北海道音更町</v>
      </c>
      <c r="G61" s="52" t="s">
        <v>2797</v>
      </c>
      <c r="H61" s="52" t="s">
        <v>2027</v>
      </c>
      <c r="I61" s="52" t="s">
        <v>3052</v>
      </c>
      <c r="K61" s="52" t="str">
        <f t="shared" si="2"/>
        <v>北海道増毛町</v>
      </c>
      <c r="L61" s="52" t="s">
        <v>2608</v>
      </c>
      <c r="M61" s="52" t="s">
        <v>2027</v>
      </c>
      <c r="N61" s="52" t="s">
        <v>2653</v>
      </c>
    </row>
    <row r="62" spans="1:14">
      <c r="A62" s="52" t="str">
        <f t="shared" si="0"/>
        <v>東京都国立市</v>
      </c>
      <c r="B62" s="51" t="s">
        <v>3048</v>
      </c>
      <c r="C62" s="52" t="s">
        <v>129</v>
      </c>
      <c r="D62" s="51" t="s">
        <v>2837</v>
      </c>
      <c r="F62" s="52" t="str">
        <f t="shared" si="1"/>
        <v>北海道士幌町</v>
      </c>
      <c r="G62" s="52" t="s">
        <v>2797</v>
      </c>
      <c r="H62" s="52" t="s">
        <v>2027</v>
      </c>
      <c r="I62" s="52" t="s">
        <v>299</v>
      </c>
      <c r="K62" s="52" t="str">
        <f t="shared" si="2"/>
        <v>北海道小平町</v>
      </c>
      <c r="L62" s="52" t="s">
        <v>2608</v>
      </c>
      <c r="M62" s="52" t="s">
        <v>2027</v>
      </c>
      <c r="N62" s="52" t="s">
        <v>2655</v>
      </c>
    </row>
    <row r="63" spans="1:14">
      <c r="A63" s="52" t="str">
        <f t="shared" si="0"/>
        <v>東京都福生市</v>
      </c>
      <c r="B63" s="51" t="s">
        <v>3048</v>
      </c>
      <c r="C63" s="52" t="s">
        <v>129</v>
      </c>
      <c r="D63" s="51" t="s">
        <v>2836</v>
      </c>
      <c r="F63" s="52" t="str">
        <f t="shared" si="1"/>
        <v>北海道上士幌町</v>
      </c>
      <c r="G63" s="52" t="s">
        <v>2797</v>
      </c>
      <c r="H63" s="52" t="s">
        <v>2027</v>
      </c>
      <c r="I63" s="52" t="s">
        <v>298</v>
      </c>
      <c r="K63" s="52" t="str">
        <f t="shared" si="2"/>
        <v>北海道苫前町</v>
      </c>
      <c r="L63" s="52" t="s">
        <v>2608</v>
      </c>
      <c r="M63" s="52" t="s">
        <v>2027</v>
      </c>
      <c r="N63" s="52" t="s">
        <v>2657</v>
      </c>
    </row>
    <row r="64" spans="1:14">
      <c r="A64" s="52" t="str">
        <f t="shared" si="0"/>
        <v>東京都稲城市</v>
      </c>
      <c r="B64" s="51" t="s">
        <v>3048</v>
      </c>
      <c r="C64" s="52" t="s">
        <v>129</v>
      </c>
      <c r="D64" s="51" t="s">
        <v>2835</v>
      </c>
      <c r="F64" s="52" t="str">
        <f t="shared" si="1"/>
        <v>北海道鹿追町</v>
      </c>
      <c r="G64" s="52" t="s">
        <v>2797</v>
      </c>
      <c r="H64" s="52" t="s">
        <v>2027</v>
      </c>
      <c r="I64" s="52" t="s">
        <v>297</v>
      </c>
      <c r="K64" s="52" t="str">
        <f t="shared" si="2"/>
        <v>北海道羽幌町</v>
      </c>
      <c r="L64" s="52" t="s">
        <v>2608</v>
      </c>
      <c r="M64" s="52" t="s">
        <v>2027</v>
      </c>
      <c r="N64" s="52" t="s">
        <v>2659</v>
      </c>
    </row>
    <row r="65" spans="1:14">
      <c r="A65" s="52" t="str">
        <f t="shared" si="0"/>
        <v>東京都西東京市</v>
      </c>
      <c r="B65" s="51" t="s">
        <v>2804</v>
      </c>
      <c r="C65" s="52" t="s">
        <v>129</v>
      </c>
      <c r="D65" s="51" t="s">
        <v>2834</v>
      </c>
      <c r="F65" s="52" t="str">
        <f t="shared" si="1"/>
        <v>北海道清水町</v>
      </c>
      <c r="G65" s="52" t="s">
        <v>2797</v>
      </c>
      <c r="H65" s="52" t="s">
        <v>2027</v>
      </c>
      <c r="I65" s="52" t="s">
        <v>2122</v>
      </c>
      <c r="K65" s="52" t="str">
        <f t="shared" si="2"/>
        <v>北海道初山別村</v>
      </c>
      <c r="L65" s="52" t="s">
        <v>2608</v>
      </c>
      <c r="M65" s="52" t="s">
        <v>2027</v>
      </c>
      <c r="N65" s="52" t="s">
        <v>2833</v>
      </c>
    </row>
    <row r="66" spans="1:14">
      <c r="A66" s="103" t="str">
        <f>CONCATENATE(C66,D66)</f>
        <v>東京都三鷹市</v>
      </c>
      <c r="B66" s="90" t="s">
        <v>3060</v>
      </c>
      <c r="C66" s="103" t="s">
        <v>129</v>
      </c>
      <c r="D66" s="104" t="s">
        <v>2681</v>
      </c>
      <c r="F66" s="52" t="str">
        <f t="shared" si="1"/>
        <v>北海道芽室町</v>
      </c>
      <c r="G66" s="52" t="s">
        <v>2797</v>
      </c>
      <c r="H66" s="52" t="s">
        <v>2027</v>
      </c>
      <c r="I66" s="52" t="s">
        <v>294</v>
      </c>
      <c r="K66" s="52" t="str">
        <f t="shared" si="2"/>
        <v>北海道遠別町</v>
      </c>
      <c r="L66" s="52" t="s">
        <v>2608</v>
      </c>
      <c r="M66" s="52" t="s">
        <v>2027</v>
      </c>
      <c r="N66" s="52" t="s">
        <v>2664</v>
      </c>
    </row>
    <row r="67" spans="1:14">
      <c r="A67" s="52" t="str">
        <f t="shared" si="0"/>
        <v>神奈川県鎌倉市</v>
      </c>
      <c r="B67" s="51" t="s">
        <v>2804</v>
      </c>
      <c r="C67" s="52" t="s">
        <v>2015</v>
      </c>
      <c r="D67" s="51" t="s">
        <v>2832</v>
      </c>
      <c r="F67" s="52" t="str">
        <f t="shared" ref="F67:F130" si="4">CONCATENATE(H67,I67)</f>
        <v>北海道中札内村</v>
      </c>
      <c r="G67" s="52" t="s">
        <v>2797</v>
      </c>
      <c r="H67" s="52" t="s">
        <v>2027</v>
      </c>
      <c r="I67" s="52" t="s">
        <v>293</v>
      </c>
      <c r="K67" s="52" t="str">
        <f t="shared" ref="K67:K130" si="5">CONCATENATE(M67,N67)</f>
        <v>北海道天塩町</v>
      </c>
      <c r="L67" s="52" t="s">
        <v>2608</v>
      </c>
      <c r="M67" s="52" t="s">
        <v>2027</v>
      </c>
      <c r="N67" s="52" t="s">
        <v>2830</v>
      </c>
    </row>
    <row r="68" spans="1:14">
      <c r="A68" s="52" t="str">
        <f t="shared" ref="A68:A130" si="6">CONCATENATE(C68,D68)</f>
        <v>神奈川県逗子市</v>
      </c>
      <c r="B68" s="51" t="s">
        <v>3048</v>
      </c>
      <c r="C68" s="52" t="s">
        <v>2015</v>
      </c>
      <c r="D68" s="51" t="s">
        <v>2831</v>
      </c>
      <c r="F68" s="52" t="str">
        <f t="shared" si="4"/>
        <v>北海道更別村</v>
      </c>
      <c r="G68" s="52" t="s">
        <v>2797</v>
      </c>
      <c r="H68" s="52" t="s">
        <v>2027</v>
      </c>
      <c r="I68" s="52" t="s">
        <v>292</v>
      </c>
      <c r="K68" s="52" t="str">
        <f t="shared" si="5"/>
        <v>北海道幌延町</v>
      </c>
      <c r="L68" s="52" t="s">
        <v>2608</v>
      </c>
      <c r="M68" s="52" t="s">
        <v>2027</v>
      </c>
      <c r="N68" s="52" t="s">
        <v>2828</v>
      </c>
    </row>
    <row r="69" spans="1:14">
      <c r="A69" s="52" t="str">
        <f t="shared" si="6"/>
        <v>静岡県裾野市</v>
      </c>
      <c r="B69" s="51" t="s">
        <v>3048</v>
      </c>
      <c r="C69" s="52" t="s">
        <v>2007</v>
      </c>
      <c r="D69" s="51" t="s">
        <v>2829</v>
      </c>
      <c r="F69" s="52" t="str">
        <f t="shared" si="4"/>
        <v>北海道大樹町</v>
      </c>
      <c r="G69" s="52" t="s">
        <v>2797</v>
      </c>
      <c r="H69" s="52" t="s">
        <v>2027</v>
      </c>
      <c r="I69" s="52" t="s">
        <v>2826</v>
      </c>
      <c r="K69" s="52" t="str">
        <f t="shared" si="5"/>
        <v>北海道豊富町</v>
      </c>
      <c r="L69" s="52" t="s">
        <v>2608</v>
      </c>
      <c r="M69" s="52" t="s">
        <v>2027</v>
      </c>
      <c r="N69" s="52" t="s">
        <v>2644</v>
      </c>
    </row>
    <row r="70" spans="1:14">
      <c r="A70" s="52" t="str">
        <f t="shared" si="6"/>
        <v>愛知県名古屋市</v>
      </c>
      <c r="B70" s="51" t="s">
        <v>3048</v>
      </c>
      <c r="C70" s="52" t="s">
        <v>2006</v>
      </c>
      <c r="D70" s="51" t="s">
        <v>2827</v>
      </c>
      <c r="F70" s="52" t="str">
        <f t="shared" si="4"/>
        <v>北海道幕別町</v>
      </c>
      <c r="G70" s="52" t="s">
        <v>2797</v>
      </c>
      <c r="H70" s="52" t="s">
        <v>2027</v>
      </c>
      <c r="I70" s="52" t="s">
        <v>289</v>
      </c>
      <c r="K70" s="52" t="str">
        <f t="shared" si="5"/>
        <v>北海道猿払村</v>
      </c>
      <c r="L70" s="52" t="s">
        <v>2608</v>
      </c>
      <c r="M70" s="52" t="s">
        <v>2027</v>
      </c>
      <c r="N70" s="52" t="s">
        <v>2650</v>
      </c>
    </row>
    <row r="71" spans="1:14">
      <c r="A71" s="52" t="str">
        <f t="shared" si="6"/>
        <v>愛知県豊明市</v>
      </c>
      <c r="B71" s="51" t="s">
        <v>2804</v>
      </c>
      <c r="C71" s="52" t="s">
        <v>2006</v>
      </c>
      <c r="D71" s="51" t="s">
        <v>2825</v>
      </c>
      <c r="F71" s="52" t="str">
        <f t="shared" si="4"/>
        <v>北海道池田町</v>
      </c>
      <c r="G71" s="52" t="s">
        <v>2797</v>
      </c>
      <c r="H71" s="52" t="s">
        <v>2027</v>
      </c>
      <c r="I71" s="52" t="s">
        <v>288</v>
      </c>
      <c r="K71" s="52" t="str">
        <f t="shared" si="5"/>
        <v>北海道浜頓別町</v>
      </c>
      <c r="L71" s="52" t="s">
        <v>2608</v>
      </c>
      <c r="M71" s="52" t="s">
        <v>2027</v>
      </c>
      <c r="N71" s="52" t="s">
        <v>2823</v>
      </c>
    </row>
    <row r="72" spans="1:14">
      <c r="A72" s="52" t="str">
        <f t="shared" si="6"/>
        <v>大阪府池田市</v>
      </c>
      <c r="B72" s="51" t="s">
        <v>3048</v>
      </c>
      <c r="C72" s="52" t="s">
        <v>2002</v>
      </c>
      <c r="D72" s="51" t="s">
        <v>2824</v>
      </c>
      <c r="F72" s="52" t="str">
        <f t="shared" si="4"/>
        <v>北海道豊頃町</v>
      </c>
      <c r="G72" s="52" t="s">
        <v>2797</v>
      </c>
      <c r="H72" s="52" t="s">
        <v>2027</v>
      </c>
      <c r="I72" s="52" t="s">
        <v>287</v>
      </c>
      <c r="K72" s="52" t="str">
        <f t="shared" si="5"/>
        <v>北海道中頓別町</v>
      </c>
      <c r="L72" s="52" t="s">
        <v>2608</v>
      </c>
      <c r="M72" s="52" t="s">
        <v>2027</v>
      </c>
      <c r="N72" s="52" t="s">
        <v>2821</v>
      </c>
    </row>
    <row r="73" spans="1:14">
      <c r="A73" s="52" t="str">
        <f t="shared" si="6"/>
        <v>大阪府高槻市</v>
      </c>
      <c r="B73" s="51" t="s">
        <v>3048</v>
      </c>
      <c r="C73" s="52" t="s">
        <v>2002</v>
      </c>
      <c r="D73" s="51" t="s">
        <v>2822</v>
      </c>
      <c r="F73" s="52" t="str">
        <f t="shared" si="4"/>
        <v>北海道本別町</v>
      </c>
      <c r="G73" s="52" t="s">
        <v>2797</v>
      </c>
      <c r="H73" s="52" t="s">
        <v>2027</v>
      </c>
      <c r="I73" s="52" t="s">
        <v>286</v>
      </c>
      <c r="K73" s="52" t="str">
        <f t="shared" si="5"/>
        <v>北海道枝幸町</v>
      </c>
      <c r="L73" s="52" t="s">
        <v>2608</v>
      </c>
      <c r="M73" s="52" t="s">
        <v>2027</v>
      </c>
      <c r="N73" s="52" t="s">
        <v>2647</v>
      </c>
    </row>
    <row r="74" spans="1:14">
      <c r="A74" s="52" t="str">
        <f t="shared" si="6"/>
        <v>大阪府大東市</v>
      </c>
      <c r="B74" s="51" t="s">
        <v>3048</v>
      </c>
      <c r="C74" s="52" t="s">
        <v>2002</v>
      </c>
      <c r="D74" s="51" t="s">
        <v>2820</v>
      </c>
      <c r="F74" s="52" t="str">
        <f t="shared" si="4"/>
        <v>北海道足寄町</v>
      </c>
      <c r="G74" s="52" t="s">
        <v>2797</v>
      </c>
      <c r="H74" s="52" t="s">
        <v>2027</v>
      </c>
      <c r="I74" s="52" t="s">
        <v>2818</v>
      </c>
      <c r="K74" s="52" t="str">
        <f t="shared" si="5"/>
        <v>北海道津別町</v>
      </c>
      <c r="L74" s="52" t="s">
        <v>2608</v>
      </c>
      <c r="M74" s="52" t="s">
        <v>2027</v>
      </c>
      <c r="N74" s="52" t="s">
        <v>2817</v>
      </c>
    </row>
    <row r="75" spans="1:14">
      <c r="A75" s="52" t="str">
        <f t="shared" si="6"/>
        <v>大阪府門真市</v>
      </c>
      <c r="B75" s="51" t="s">
        <v>3048</v>
      </c>
      <c r="C75" s="52" t="s">
        <v>2002</v>
      </c>
      <c r="D75" s="51" t="s">
        <v>2819</v>
      </c>
      <c r="F75" s="52" t="str">
        <f t="shared" si="4"/>
        <v>北海道陸別町</v>
      </c>
      <c r="G75" s="52" t="s">
        <v>2797</v>
      </c>
      <c r="H75" s="52" t="s">
        <v>2027</v>
      </c>
      <c r="I75" s="52" t="s">
        <v>2815</v>
      </c>
      <c r="K75" s="52" t="str">
        <f t="shared" si="5"/>
        <v>北海道清里町</v>
      </c>
      <c r="L75" s="52" t="s">
        <v>2608</v>
      </c>
      <c r="M75" s="52" t="s">
        <v>2027</v>
      </c>
      <c r="N75" s="52" t="s">
        <v>2814</v>
      </c>
    </row>
    <row r="76" spans="1:14">
      <c r="A76" s="52" t="str">
        <f t="shared" si="6"/>
        <v>大阪府高石市</v>
      </c>
      <c r="B76" s="51" t="s">
        <v>2804</v>
      </c>
      <c r="C76" s="52" t="s">
        <v>2002</v>
      </c>
      <c r="D76" s="51" t="s">
        <v>2816</v>
      </c>
      <c r="F76" s="52" t="str">
        <f t="shared" si="4"/>
        <v>北海道浦幌町</v>
      </c>
      <c r="G76" s="52" t="s">
        <v>2797</v>
      </c>
      <c r="H76" s="52" t="s">
        <v>2027</v>
      </c>
      <c r="I76" s="52" t="s">
        <v>2812</v>
      </c>
      <c r="K76" s="52" t="str">
        <f t="shared" si="5"/>
        <v>北海道滝上町</v>
      </c>
      <c r="L76" s="52" t="s">
        <v>2608</v>
      </c>
      <c r="M76" s="52" t="s">
        <v>2027</v>
      </c>
      <c r="N76" s="52" t="s">
        <v>2811</v>
      </c>
    </row>
    <row r="77" spans="1:14">
      <c r="A77" s="52" t="str">
        <f t="shared" si="6"/>
        <v>大阪府大阪狭山市</v>
      </c>
      <c r="B77" s="51" t="s">
        <v>2804</v>
      </c>
      <c r="C77" s="52" t="s">
        <v>2002</v>
      </c>
      <c r="D77" s="51" t="s">
        <v>2813</v>
      </c>
      <c r="F77" s="52" t="str">
        <f t="shared" si="4"/>
        <v>北海道標茶町</v>
      </c>
      <c r="G77" s="52" t="s">
        <v>2797</v>
      </c>
      <c r="H77" s="52" t="s">
        <v>2027</v>
      </c>
      <c r="I77" s="52" t="s">
        <v>2809</v>
      </c>
      <c r="K77" s="52" t="str">
        <f t="shared" si="5"/>
        <v>北海道興部町</v>
      </c>
      <c r="L77" s="52" t="s">
        <v>2608</v>
      </c>
      <c r="M77" s="52" t="s">
        <v>2027</v>
      </c>
      <c r="N77" s="52" t="s">
        <v>2808</v>
      </c>
    </row>
    <row r="78" spans="1:14">
      <c r="A78" s="52" t="str">
        <f t="shared" si="6"/>
        <v>兵庫県西宮市</v>
      </c>
      <c r="B78" s="51" t="s">
        <v>3053</v>
      </c>
      <c r="C78" s="52" t="s">
        <v>2001</v>
      </c>
      <c r="D78" s="51" t="s">
        <v>2810</v>
      </c>
      <c r="F78" s="52" t="str">
        <f t="shared" si="4"/>
        <v>北海道弟子屈町</v>
      </c>
      <c r="G78" s="52" t="s">
        <v>2797</v>
      </c>
      <c r="H78" s="52" t="s">
        <v>2027</v>
      </c>
      <c r="I78" s="52" t="s">
        <v>2806</v>
      </c>
      <c r="K78" s="52" t="str">
        <f t="shared" si="5"/>
        <v>北海道西興部村</v>
      </c>
      <c r="L78" s="52" t="s">
        <v>2608</v>
      </c>
      <c r="M78" s="52" t="s">
        <v>2027</v>
      </c>
      <c r="N78" s="52" t="s">
        <v>2805</v>
      </c>
    </row>
    <row r="79" spans="1:14">
      <c r="A79" s="52" t="str">
        <f t="shared" si="6"/>
        <v>兵庫県芦屋市</v>
      </c>
      <c r="B79" s="51" t="s">
        <v>2804</v>
      </c>
      <c r="C79" s="52" t="s">
        <v>2001</v>
      </c>
      <c r="D79" s="51" t="s">
        <v>2807</v>
      </c>
      <c r="F79" s="52" t="str">
        <f t="shared" si="4"/>
        <v>北海道鶴居村</v>
      </c>
      <c r="G79" s="52" t="s">
        <v>2797</v>
      </c>
      <c r="H79" s="52" t="s">
        <v>2027</v>
      </c>
      <c r="I79" s="52" t="s">
        <v>2802</v>
      </c>
      <c r="K79" s="52" t="str">
        <f t="shared" si="5"/>
        <v>北海道雄武町</v>
      </c>
      <c r="L79" s="52" t="s">
        <v>2608</v>
      </c>
      <c r="M79" s="52" t="s">
        <v>2027</v>
      </c>
      <c r="N79" s="52" t="s">
        <v>2634</v>
      </c>
    </row>
    <row r="80" spans="1:14">
      <c r="A80" s="52" t="str">
        <f t="shared" si="6"/>
        <v>兵庫県宝塚市</v>
      </c>
      <c r="B80" s="51" t="s">
        <v>3054</v>
      </c>
      <c r="C80" s="52" t="s">
        <v>2001</v>
      </c>
      <c r="D80" s="51" t="s">
        <v>2803</v>
      </c>
      <c r="F80" s="52" t="str">
        <f t="shared" si="4"/>
        <v>北海道別海町</v>
      </c>
      <c r="G80" s="52" t="s">
        <v>2797</v>
      </c>
      <c r="H80" s="52" t="s">
        <v>2027</v>
      </c>
      <c r="I80" s="52" t="s">
        <v>2800</v>
      </c>
      <c r="K80" s="52" t="str">
        <f t="shared" si="5"/>
        <v>北海道中標津町</v>
      </c>
      <c r="L80" s="52" t="s">
        <v>2608</v>
      </c>
      <c r="M80" s="52" t="s">
        <v>2027</v>
      </c>
      <c r="N80" s="52" t="s">
        <v>2799</v>
      </c>
    </row>
    <row r="81" spans="1:14">
      <c r="A81" s="52" t="str">
        <f t="shared" si="6"/>
        <v>茨城県牛久市</v>
      </c>
      <c r="B81" s="51" t="s">
        <v>205</v>
      </c>
      <c r="C81" s="52" t="s">
        <v>2020</v>
      </c>
      <c r="D81" s="51" t="s">
        <v>2801</v>
      </c>
      <c r="F81" s="52" t="str">
        <f t="shared" si="4"/>
        <v>北海道中標津町</v>
      </c>
      <c r="G81" s="52" t="s">
        <v>2797</v>
      </c>
      <c r="H81" s="52" t="s">
        <v>2027</v>
      </c>
      <c r="I81" s="52" t="s">
        <v>2796</v>
      </c>
      <c r="K81" s="52" t="str">
        <f t="shared" si="5"/>
        <v>北海道標津町</v>
      </c>
      <c r="L81" s="52" t="s">
        <v>2608</v>
      </c>
      <c r="M81" s="52" t="s">
        <v>2027</v>
      </c>
      <c r="N81" s="52" t="s">
        <v>2596</v>
      </c>
    </row>
    <row r="82" spans="1:14">
      <c r="A82" s="52" t="str">
        <f t="shared" si="6"/>
        <v>埼玉県東松山市</v>
      </c>
      <c r="B82" s="51" t="s">
        <v>3055</v>
      </c>
      <c r="C82" s="52" t="s">
        <v>2017</v>
      </c>
      <c r="D82" s="51" t="s">
        <v>2798</v>
      </c>
      <c r="F82" s="52" t="str">
        <f t="shared" si="4"/>
        <v>北海道札幌市</v>
      </c>
      <c r="G82" s="51" t="s">
        <v>2593</v>
      </c>
      <c r="H82" s="52" t="s">
        <v>2027</v>
      </c>
      <c r="I82" s="51" t="s">
        <v>2282</v>
      </c>
      <c r="K82" s="52" t="str">
        <f t="shared" si="5"/>
        <v>青森県青森市</v>
      </c>
      <c r="L82" s="52" t="s">
        <v>2608</v>
      </c>
      <c r="M82" s="52" t="s">
        <v>2026</v>
      </c>
      <c r="N82" s="52" t="s">
        <v>2794</v>
      </c>
    </row>
    <row r="83" spans="1:14">
      <c r="A83" s="52" t="str">
        <f t="shared" si="6"/>
        <v>埼玉県狭山市</v>
      </c>
      <c r="B83" s="51" t="s">
        <v>3055</v>
      </c>
      <c r="C83" s="52" t="s">
        <v>2017</v>
      </c>
      <c r="D83" s="51" t="s">
        <v>2795</v>
      </c>
      <c r="F83" s="52" t="str">
        <f t="shared" si="4"/>
        <v>北海道小樽市</v>
      </c>
      <c r="G83" s="51" t="s">
        <v>2593</v>
      </c>
      <c r="H83" s="52" t="s">
        <v>2027</v>
      </c>
      <c r="I83" s="52" t="s">
        <v>2792</v>
      </c>
      <c r="K83" s="52" t="str">
        <f t="shared" si="5"/>
        <v>青森県黒石市</v>
      </c>
      <c r="L83" s="52" t="s">
        <v>2608</v>
      </c>
      <c r="M83" s="52" t="s">
        <v>2026</v>
      </c>
      <c r="N83" s="52" t="s">
        <v>2791</v>
      </c>
    </row>
    <row r="84" spans="1:14">
      <c r="A84" s="52" t="str">
        <f t="shared" si="6"/>
        <v>埼玉県朝霞市</v>
      </c>
      <c r="B84" s="51" t="s">
        <v>205</v>
      </c>
      <c r="C84" s="52" t="s">
        <v>2017</v>
      </c>
      <c r="D84" s="51" t="s">
        <v>2793</v>
      </c>
      <c r="F84" s="52" t="str">
        <f t="shared" si="4"/>
        <v>北海道釧路市</v>
      </c>
      <c r="G84" s="51" t="s">
        <v>2593</v>
      </c>
      <c r="H84" s="52" t="s">
        <v>2027</v>
      </c>
      <c r="I84" s="52" t="s">
        <v>2789</v>
      </c>
      <c r="K84" s="52" t="str">
        <f t="shared" si="5"/>
        <v>青森県平内町</v>
      </c>
      <c r="L84" s="52" t="s">
        <v>2608</v>
      </c>
      <c r="M84" s="52" t="s">
        <v>2026</v>
      </c>
      <c r="N84" s="52" t="s">
        <v>2788</v>
      </c>
    </row>
    <row r="85" spans="1:14">
      <c r="A85" s="52" t="str">
        <f t="shared" si="6"/>
        <v>埼玉県ふじみ野市</v>
      </c>
      <c r="B85" s="51" t="s">
        <v>3055</v>
      </c>
      <c r="C85" s="52" t="s">
        <v>2017</v>
      </c>
      <c r="D85" s="51" t="s">
        <v>2790</v>
      </c>
      <c r="F85" s="52" t="str">
        <f t="shared" si="4"/>
        <v>北海道岩見沢市</v>
      </c>
      <c r="G85" s="51" t="s">
        <v>2593</v>
      </c>
      <c r="H85" s="52" t="s">
        <v>2027</v>
      </c>
      <c r="I85" s="52" t="s">
        <v>2605</v>
      </c>
      <c r="K85" s="52" t="str">
        <f t="shared" si="5"/>
        <v>青森県今別町</v>
      </c>
      <c r="L85" s="52" t="s">
        <v>2608</v>
      </c>
      <c r="M85" s="52" t="s">
        <v>2026</v>
      </c>
      <c r="N85" s="52" t="s">
        <v>2786</v>
      </c>
    </row>
    <row r="86" spans="1:14">
      <c r="A86" s="52" t="str">
        <f t="shared" si="6"/>
        <v>千葉県船橋市</v>
      </c>
      <c r="B86" s="51" t="s">
        <v>205</v>
      </c>
      <c r="C86" s="52" t="s">
        <v>2016</v>
      </c>
      <c r="D86" s="51" t="s">
        <v>2787</v>
      </c>
      <c r="F86" s="52" t="str">
        <f t="shared" si="4"/>
        <v>北海道網走市</v>
      </c>
      <c r="G86" s="51" t="s">
        <v>2593</v>
      </c>
      <c r="H86" s="52" t="s">
        <v>2027</v>
      </c>
      <c r="I86" s="52" t="s">
        <v>2784</v>
      </c>
      <c r="K86" s="52" t="str">
        <f t="shared" si="5"/>
        <v>青森県蓬田村</v>
      </c>
      <c r="L86" s="52" t="s">
        <v>2608</v>
      </c>
      <c r="M86" s="52" t="s">
        <v>2026</v>
      </c>
      <c r="N86" s="52" t="s">
        <v>2783</v>
      </c>
    </row>
    <row r="87" spans="1:14">
      <c r="A87" s="52" t="str">
        <f t="shared" si="6"/>
        <v>千葉県浦安市</v>
      </c>
      <c r="B87" s="51" t="s">
        <v>3056</v>
      </c>
      <c r="C87" s="52" t="s">
        <v>2016</v>
      </c>
      <c r="D87" s="51" t="s">
        <v>2785</v>
      </c>
      <c r="F87" s="52" t="str">
        <f t="shared" si="4"/>
        <v>北海道留萌市</v>
      </c>
      <c r="G87" s="51" t="s">
        <v>2593</v>
      </c>
      <c r="H87" s="52" t="s">
        <v>2027</v>
      </c>
      <c r="I87" s="52" t="s">
        <v>2781</v>
      </c>
      <c r="K87" s="52" t="str">
        <f t="shared" si="5"/>
        <v>青森県鰺ヶ沢町</v>
      </c>
      <c r="L87" s="52" t="s">
        <v>2608</v>
      </c>
      <c r="M87" s="52" t="s">
        <v>2026</v>
      </c>
      <c r="N87" s="52" t="s">
        <v>1328</v>
      </c>
    </row>
    <row r="88" spans="1:14">
      <c r="A88" s="52" t="str">
        <f t="shared" si="6"/>
        <v>東京都立川市</v>
      </c>
      <c r="B88" s="51" t="s">
        <v>3055</v>
      </c>
      <c r="C88" s="52" t="s">
        <v>129</v>
      </c>
      <c r="D88" s="51" t="s">
        <v>2782</v>
      </c>
      <c r="F88" s="52" t="str">
        <f t="shared" si="4"/>
        <v>北海道稚内市</v>
      </c>
      <c r="G88" s="51" t="s">
        <v>2593</v>
      </c>
      <c r="H88" s="52" t="s">
        <v>2027</v>
      </c>
      <c r="I88" s="52" t="s">
        <v>2779</v>
      </c>
      <c r="K88" s="52" t="str">
        <f t="shared" si="5"/>
        <v>青森県西目屋村</v>
      </c>
      <c r="L88" s="52" t="s">
        <v>2608</v>
      </c>
      <c r="M88" s="52" t="s">
        <v>2026</v>
      </c>
      <c r="N88" s="52" t="s">
        <v>2778</v>
      </c>
    </row>
    <row r="89" spans="1:14">
      <c r="A89" s="52" t="str">
        <f t="shared" si="6"/>
        <v>東京都東久留米市</v>
      </c>
      <c r="B89" s="51" t="s">
        <v>3055</v>
      </c>
      <c r="C89" s="52" t="s">
        <v>129</v>
      </c>
      <c r="D89" s="51" t="s">
        <v>2780</v>
      </c>
      <c r="F89" s="52" t="str">
        <f t="shared" si="4"/>
        <v>北海道美唄市</v>
      </c>
      <c r="G89" s="51" t="s">
        <v>2593</v>
      </c>
      <c r="H89" s="52" t="s">
        <v>2027</v>
      </c>
      <c r="I89" s="52" t="s">
        <v>2776</v>
      </c>
      <c r="K89" s="52" t="str">
        <f t="shared" si="5"/>
        <v>青森県野辺地町</v>
      </c>
      <c r="L89" s="52" t="s">
        <v>2608</v>
      </c>
      <c r="M89" s="52" t="s">
        <v>2026</v>
      </c>
      <c r="N89" s="52" t="s">
        <v>2775</v>
      </c>
    </row>
    <row r="90" spans="1:14">
      <c r="A90" s="52" t="str">
        <f t="shared" si="6"/>
        <v>東京都東大和市</v>
      </c>
      <c r="B90" s="51" t="s">
        <v>3055</v>
      </c>
      <c r="C90" s="52" t="s">
        <v>129</v>
      </c>
      <c r="D90" s="51" t="s">
        <v>2777</v>
      </c>
      <c r="F90" s="52" t="str">
        <f t="shared" si="4"/>
        <v>北海道芦別市</v>
      </c>
      <c r="G90" s="51" t="s">
        <v>2593</v>
      </c>
      <c r="H90" s="52" t="s">
        <v>2027</v>
      </c>
      <c r="I90" s="52" t="s">
        <v>2773</v>
      </c>
      <c r="K90" s="52" t="str">
        <f t="shared" si="5"/>
        <v>岩手県西和賀町</v>
      </c>
      <c r="L90" s="52" t="s">
        <v>2608</v>
      </c>
      <c r="M90" s="52" t="s">
        <v>2025</v>
      </c>
      <c r="N90" s="52" t="s">
        <v>2772</v>
      </c>
    </row>
    <row r="91" spans="1:14">
      <c r="A91" s="52" t="str">
        <f t="shared" si="6"/>
        <v>神奈川県相模原市</v>
      </c>
      <c r="B91" s="51" t="s">
        <v>3055</v>
      </c>
      <c r="C91" s="52" t="s">
        <v>2015</v>
      </c>
      <c r="D91" s="51" t="s">
        <v>2774</v>
      </c>
      <c r="F91" s="52" t="str">
        <f t="shared" si="4"/>
        <v>北海道江別市</v>
      </c>
      <c r="G91" s="51" t="s">
        <v>2593</v>
      </c>
      <c r="H91" s="52" t="s">
        <v>2027</v>
      </c>
      <c r="I91" s="52" t="s">
        <v>2770</v>
      </c>
      <c r="K91" s="52" t="str">
        <f t="shared" si="5"/>
        <v>秋田県湯沢市</v>
      </c>
      <c r="L91" s="52" t="s">
        <v>2608</v>
      </c>
      <c r="M91" s="52" t="s">
        <v>2023</v>
      </c>
      <c r="N91" s="52" t="s">
        <v>2425</v>
      </c>
    </row>
    <row r="92" spans="1:14">
      <c r="A92" s="52" t="str">
        <f t="shared" si="6"/>
        <v>神奈川県藤沢市</v>
      </c>
      <c r="B92" s="51" t="s">
        <v>3055</v>
      </c>
      <c r="C92" s="52" t="s">
        <v>2015</v>
      </c>
      <c r="D92" s="51" t="s">
        <v>2771</v>
      </c>
      <c r="F92" s="52" t="str">
        <f t="shared" si="4"/>
        <v>北海道紋別市</v>
      </c>
      <c r="G92" s="51" t="s">
        <v>2593</v>
      </c>
      <c r="H92" s="52" t="s">
        <v>2027</v>
      </c>
      <c r="I92" s="52" t="s">
        <v>2768</v>
      </c>
      <c r="K92" s="52" t="str">
        <f t="shared" si="5"/>
        <v>秋田県上小阿仁村</v>
      </c>
      <c r="L92" s="52" t="s">
        <v>2608</v>
      </c>
      <c r="M92" s="52" t="s">
        <v>2023</v>
      </c>
      <c r="N92" s="52" t="s">
        <v>2767</v>
      </c>
    </row>
    <row r="93" spans="1:14">
      <c r="A93" s="52" t="str">
        <f t="shared" si="6"/>
        <v>神奈川県海老名市</v>
      </c>
      <c r="B93" s="51" t="s">
        <v>205</v>
      </c>
      <c r="C93" s="52" t="s">
        <v>2015</v>
      </c>
      <c r="D93" s="51" t="s">
        <v>2769</v>
      </c>
      <c r="F93" s="52" t="str">
        <f t="shared" si="4"/>
        <v>北海道三笠市</v>
      </c>
      <c r="G93" s="51" t="s">
        <v>2593</v>
      </c>
      <c r="H93" s="52" t="s">
        <v>2027</v>
      </c>
      <c r="I93" s="52" t="s">
        <v>2765</v>
      </c>
      <c r="K93" s="52" t="str">
        <f t="shared" si="5"/>
        <v>秋田県藤里町</v>
      </c>
      <c r="L93" s="52" t="s">
        <v>2608</v>
      </c>
      <c r="M93" s="52" t="s">
        <v>2023</v>
      </c>
      <c r="N93" s="52" t="s">
        <v>2764</v>
      </c>
    </row>
    <row r="94" spans="1:14">
      <c r="A94" s="52" t="str">
        <f t="shared" si="6"/>
        <v>神奈川県座間市</v>
      </c>
      <c r="B94" s="51" t="s">
        <v>3055</v>
      </c>
      <c r="C94" s="52" t="s">
        <v>2015</v>
      </c>
      <c r="D94" s="51" t="s">
        <v>2766</v>
      </c>
      <c r="F94" s="52" t="str">
        <f t="shared" si="4"/>
        <v>北海道根室市</v>
      </c>
      <c r="G94" s="51" t="s">
        <v>2593</v>
      </c>
      <c r="H94" s="52" t="s">
        <v>2027</v>
      </c>
      <c r="I94" s="52" t="s">
        <v>2762</v>
      </c>
      <c r="K94" s="52" t="str">
        <f t="shared" si="5"/>
        <v>秋田県羽後町</v>
      </c>
      <c r="L94" s="52" t="s">
        <v>2608</v>
      </c>
      <c r="M94" s="52" t="s">
        <v>2023</v>
      </c>
      <c r="N94" s="52" t="s">
        <v>2761</v>
      </c>
    </row>
    <row r="95" spans="1:14">
      <c r="A95" s="52" t="str">
        <f t="shared" si="6"/>
        <v>神奈川県愛川町</v>
      </c>
      <c r="B95" s="51" t="s">
        <v>3056</v>
      </c>
      <c r="C95" s="52" t="s">
        <v>2015</v>
      </c>
      <c r="D95" s="51" t="s">
        <v>2763</v>
      </c>
      <c r="F95" s="52" t="str">
        <f t="shared" si="4"/>
        <v>北海道千歳市</v>
      </c>
      <c r="G95" s="51" t="s">
        <v>2593</v>
      </c>
      <c r="H95" s="52" t="s">
        <v>2027</v>
      </c>
      <c r="I95" s="52" t="s">
        <v>2759</v>
      </c>
      <c r="K95" s="52" t="str">
        <f t="shared" si="5"/>
        <v>秋田県東成瀬村</v>
      </c>
      <c r="L95" s="52" t="s">
        <v>2608</v>
      </c>
      <c r="M95" s="52" t="s">
        <v>2023</v>
      </c>
      <c r="N95" s="52" t="s">
        <v>2758</v>
      </c>
    </row>
    <row r="96" spans="1:14">
      <c r="A96" s="52" t="str">
        <f t="shared" si="6"/>
        <v>三重県鈴鹿市</v>
      </c>
      <c r="B96" s="51" t="s">
        <v>205</v>
      </c>
      <c r="C96" s="52" t="s">
        <v>2005</v>
      </c>
      <c r="D96" s="51" t="s">
        <v>2760</v>
      </c>
      <c r="F96" s="52" t="str">
        <f t="shared" si="4"/>
        <v>北海道滝川市</v>
      </c>
      <c r="G96" s="51" t="s">
        <v>2593</v>
      </c>
      <c r="H96" s="52" t="s">
        <v>2027</v>
      </c>
      <c r="I96" s="52" t="s">
        <v>2756</v>
      </c>
      <c r="K96" s="52" t="str">
        <f t="shared" si="5"/>
        <v>山形県米沢市</v>
      </c>
      <c r="L96" s="52" t="s">
        <v>2608</v>
      </c>
      <c r="M96" s="52" t="s">
        <v>2022</v>
      </c>
      <c r="N96" s="52" t="s">
        <v>2755</v>
      </c>
    </row>
    <row r="97" spans="1:14">
      <c r="A97" s="52" t="str">
        <f t="shared" si="6"/>
        <v>京都府京田辺市</v>
      </c>
      <c r="B97" s="51" t="s">
        <v>205</v>
      </c>
      <c r="C97" s="52" t="s">
        <v>2003</v>
      </c>
      <c r="D97" s="51" t="s">
        <v>2757</v>
      </c>
      <c r="F97" s="52" t="str">
        <f t="shared" si="4"/>
        <v>北海道砂川市</v>
      </c>
      <c r="G97" s="51" t="s">
        <v>2593</v>
      </c>
      <c r="H97" s="52" t="s">
        <v>2027</v>
      </c>
      <c r="I97" s="52" t="s">
        <v>2753</v>
      </c>
      <c r="K97" s="52" t="str">
        <f t="shared" si="5"/>
        <v>山形県新庄市</v>
      </c>
      <c r="L97" s="52" t="s">
        <v>2608</v>
      </c>
      <c r="M97" s="52" t="s">
        <v>2022</v>
      </c>
      <c r="N97" s="52" t="s">
        <v>2752</v>
      </c>
    </row>
    <row r="98" spans="1:14">
      <c r="A98" s="52" t="str">
        <f t="shared" si="6"/>
        <v>大阪府豊中市</v>
      </c>
      <c r="B98" s="51" t="s">
        <v>3056</v>
      </c>
      <c r="C98" s="52" t="s">
        <v>2002</v>
      </c>
      <c r="D98" s="51" t="s">
        <v>2754</v>
      </c>
      <c r="F98" s="52" t="str">
        <f t="shared" si="4"/>
        <v>北海道恵庭市</v>
      </c>
      <c r="G98" s="51" t="s">
        <v>2593</v>
      </c>
      <c r="H98" s="52" t="s">
        <v>2027</v>
      </c>
      <c r="I98" s="52" t="s">
        <v>2750</v>
      </c>
      <c r="K98" s="52" t="str">
        <f t="shared" si="5"/>
        <v>山形県上山市</v>
      </c>
      <c r="L98" s="52" t="s">
        <v>2608</v>
      </c>
      <c r="M98" s="52" t="s">
        <v>2022</v>
      </c>
      <c r="N98" s="52" t="s">
        <v>2391</v>
      </c>
    </row>
    <row r="99" spans="1:14">
      <c r="A99" s="52" t="str">
        <f t="shared" si="6"/>
        <v>大阪府吹田市</v>
      </c>
      <c r="B99" s="51" t="s">
        <v>3056</v>
      </c>
      <c r="C99" s="52" t="s">
        <v>2002</v>
      </c>
      <c r="D99" s="51" t="s">
        <v>2751</v>
      </c>
      <c r="F99" s="52" t="str">
        <f t="shared" si="4"/>
        <v>北海道伊達市</v>
      </c>
      <c r="G99" s="51" t="s">
        <v>2593</v>
      </c>
      <c r="H99" s="52" t="s">
        <v>2027</v>
      </c>
      <c r="I99" s="52" t="s">
        <v>2603</v>
      </c>
      <c r="K99" s="52" t="str">
        <f t="shared" si="5"/>
        <v>山形県村山市</v>
      </c>
      <c r="L99" s="52" t="s">
        <v>2608</v>
      </c>
      <c r="M99" s="52" t="s">
        <v>2022</v>
      </c>
      <c r="N99" s="52" t="s">
        <v>2389</v>
      </c>
    </row>
    <row r="100" spans="1:14">
      <c r="A100" s="52" t="str">
        <f t="shared" si="6"/>
        <v>大阪府寝屋川市</v>
      </c>
      <c r="B100" s="51" t="s">
        <v>3056</v>
      </c>
      <c r="C100" s="52" t="s">
        <v>2002</v>
      </c>
      <c r="D100" s="51" t="s">
        <v>2749</v>
      </c>
      <c r="F100" s="52" t="str">
        <f t="shared" si="4"/>
        <v>北海道北広島市</v>
      </c>
      <c r="G100" s="51" t="s">
        <v>2593</v>
      </c>
      <c r="H100" s="52" t="s">
        <v>2027</v>
      </c>
      <c r="I100" s="52" t="s">
        <v>2747</v>
      </c>
      <c r="K100" s="52" t="str">
        <f t="shared" si="5"/>
        <v>山形県長井市</v>
      </c>
      <c r="L100" s="52" t="s">
        <v>2608</v>
      </c>
      <c r="M100" s="52" t="s">
        <v>2022</v>
      </c>
      <c r="N100" s="52" t="s">
        <v>2387</v>
      </c>
    </row>
    <row r="101" spans="1:14">
      <c r="A101" s="52" t="str">
        <f t="shared" si="6"/>
        <v>大阪府松原市</v>
      </c>
      <c r="B101" s="51" t="s">
        <v>3056</v>
      </c>
      <c r="C101" s="52" t="s">
        <v>2002</v>
      </c>
      <c r="D101" s="51" t="s">
        <v>2748</v>
      </c>
      <c r="F101" s="52" t="str">
        <f t="shared" si="4"/>
        <v>北海道石狩市</v>
      </c>
      <c r="G101" s="51" t="s">
        <v>2593</v>
      </c>
      <c r="H101" s="52" t="s">
        <v>2027</v>
      </c>
      <c r="I101" s="52" t="s">
        <v>2601</v>
      </c>
      <c r="K101" s="52" t="str">
        <f t="shared" si="5"/>
        <v>山形県尾花沢市</v>
      </c>
      <c r="L101" s="52" t="s">
        <v>2608</v>
      </c>
      <c r="M101" s="52" t="s">
        <v>2022</v>
      </c>
      <c r="N101" s="52" t="s">
        <v>2381</v>
      </c>
    </row>
    <row r="102" spans="1:14">
      <c r="A102" s="52" t="str">
        <f t="shared" si="6"/>
        <v>大阪府箕面市</v>
      </c>
      <c r="B102" s="51" t="s">
        <v>205</v>
      </c>
      <c r="C102" s="52" t="s">
        <v>2002</v>
      </c>
      <c r="D102" s="51" t="s">
        <v>2746</v>
      </c>
      <c r="F102" s="52" t="str">
        <f t="shared" si="4"/>
        <v>北海道当別町</v>
      </c>
      <c r="G102" s="51" t="s">
        <v>2593</v>
      </c>
      <c r="H102" s="52" t="s">
        <v>2027</v>
      </c>
      <c r="I102" s="52" t="s">
        <v>2744</v>
      </c>
      <c r="K102" s="52" t="str">
        <f t="shared" si="5"/>
        <v>山形県南陽市</v>
      </c>
      <c r="L102" s="52" t="s">
        <v>2608</v>
      </c>
      <c r="M102" s="52" t="s">
        <v>2022</v>
      </c>
      <c r="N102" s="52" t="s">
        <v>2379</v>
      </c>
    </row>
    <row r="103" spans="1:14">
      <c r="A103" s="52" t="str">
        <f t="shared" si="6"/>
        <v>大阪府羽曳野市</v>
      </c>
      <c r="B103" s="51" t="s">
        <v>3056</v>
      </c>
      <c r="C103" s="52" t="s">
        <v>2002</v>
      </c>
      <c r="D103" s="51" t="s">
        <v>2745</v>
      </c>
      <c r="F103" s="52" t="str">
        <f t="shared" si="4"/>
        <v>北海道新篠津村</v>
      </c>
      <c r="G103" s="51" t="s">
        <v>2593</v>
      </c>
      <c r="H103" s="52" t="s">
        <v>2027</v>
      </c>
      <c r="I103" s="52" t="s">
        <v>2742</v>
      </c>
      <c r="K103" s="52" t="str">
        <f t="shared" si="5"/>
        <v>山形県西川町</v>
      </c>
      <c r="L103" s="52" t="s">
        <v>2608</v>
      </c>
      <c r="M103" s="52" t="s">
        <v>2022</v>
      </c>
      <c r="N103" s="52" t="s">
        <v>2741</v>
      </c>
    </row>
    <row r="104" spans="1:14">
      <c r="A104" s="52" t="str">
        <f t="shared" si="6"/>
        <v>兵庫県神戸市</v>
      </c>
      <c r="B104" s="51" t="s">
        <v>3056</v>
      </c>
      <c r="C104" s="52" t="s">
        <v>2001</v>
      </c>
      <c r="D104" s="51" t="s">
        <v>2743</v>
      </c>
      <c r="F104" s="52" t="str">
        <f t="shared" si="4"/>
        <v>北海道福島町</v>
      </c>
      <c r="G104" s="51" t="s">
        <v>2593</v>
      </c>
      <c r="H104" s="52" t="s">
        <v>2027</v>
      </c>
      <c r="I104" s="52" t="s">
        <v>2739</v>
      </c>
      <c r="K104" s="52" t="str">
        <f t="shared" si="5"/>
        <v>山形県朝日町</v>
      </c>
      <c r="L104" s="52" t="s">
        <v>2608</v>
      </c>
      <c r="M104" s="52" t="s">
        <v>2022</v>
      </c>
      <c r="N104" s="52" t="s">
        <v>2100</v>
      </c>
    </row>
    <row r="105" spans="1:14">
      <c r="A105" s="52" t="str">
        <f t="shared" si="6"/>
        <v>奈良県天理市</v>
      </c>
      <c r="B105" s="51" t="s">
        <v>3056</v>
      </c>
      <c r="C105" s="52" t="s">
        <v>2000</v>
      </c>
      <c r="D105" s="51" t="s">
        <v>2740</v>
      </c>
      <c r="F105" s="52" t="str">
        <f t="shared" si="4"/>
        <v>北海道八雲町</v>
      </c>
      <c r="G105" s="51" t="s">
        <v>2593</v>
      </c>
      <c r="H105" s="52" t="s">
        <v>2027</v>
      </c>
      <c r="I105" s="52" t="s">
        <v>2737</v>
      </c>
      <c r="K105" s="52" t="str">
        <f t="shared" si="5"/>
        <v>山形県大江町</v>
      </c>
      <c r="L105" s="52" t="s">
        <v>2608</v>
      </c>
      <c r="M105" s="52" t="s">
        <v>2022</v>
      </c>
      <c r="N105" s="52" t="s">
        <v>2736</v>
      </c>
    </row>
    <row r="106" spans="1:14">
      <c r="A106" s="52" t="str">
        <f t="shared" si="6"/>
        <v>宮城県多賀城市</v>
      </c>
      <c r="B106" s="51" t="s">
        <v>3057</v>
      </c>
      <c r="C106" s="52" t="s">
        <v>2024</v>
      </c>
      <c r="D106" s="51" t="s">
        <v>2738</v>
      </c>
      <c r="F106" s="52" t="str">
        <f t="shared" si="4"/>
        <v>北海道長万部町</v>
      </c>
      <c r="G106" s="51" t="s">
        <v>2593</v>
      </c>
      <c r="H106" s="52" t="s">
        <v>2027</v>
      </c>
      <c r="I106" s="52" t="s">
        <v>2734</v>
      </c>
      <c r="K106" s="52" t="str">
        <f t="shared" si="5"/>
        <v>山形県大石田町</v>
      </c>
      <c r="L106" s="52" t="s">
        <v>2608</v>
      </c>
      <c r="M106" s="52" t="s">
        <v>2022</v>
      </c>
      <c r="N106" s="52" t="s">
        <v>2733</v>
      </c>
    </row>
    <row r="107" spans="1:14">
      <c r="A107" s="52" t="str">
        <f t="shared" si="6"/>
        <v>茨城県水戸市</v>
      </c>
      <c r="B107" s="51" t="s">
        <v>3057</v>
      </c>
      <c r="C107" s="52" t="s">
        <v>2020</v>
      </c>
      <c r="D107" s="51" t="s">
        <v>2735</v>
      </c>
      <c r="F107" s="52" t="str">
        <f t="shared" si="4"/>
        <v>北海道今金町</v>
      </c>
      <c r="G107" s="51" t="s">
        <v>2593</v>
      </c>
      <c r="H107" s="52" t="s">
        <v>2027</v>
      </c>
      <c r="I107" s="52" t="s">
        <v>2731</v>
      </c>
      <c r="K107" s="52" t="str">
        <f t="shared" si="5"/>
        <v>山形県金山町</v>
      </c>
      <c r="L107" s="52" t="s">
        <v>2608</v>
      </c>
      <c r="M107" s="52" t="s">
        <v>2022</v>
      </c>
      <c r="N107" s="52" t="s">
        <v>2673</v>
      </c>
    </row>
    <row r="108" spans="1:14">
      <c r="A108" s="52" t="str">
        <f t="shared" si="6"/>
        <v>茨城県日立市</v>
      </c>
      <c r="B108" s="51" t="s">
        <v>3057</v>
      </c>
      <c r="C108" s="52" t="s">
        <v>2020</v>
      </c>
      <c r="D108" s="51" t="s">
        <v>2732</v>
      </c>
      <c r="F108" s="52" t="str">
        <f t="shared" si="4"/>
        <v>北海道せたな町</v>
      </c>
      <c r="G108" s="51" t="s">
        <v>2593</v>
      </c>
      <c r="H108" s="52" t="s">
        <v>2027</v>
      </c>
      <c r="I108" s="52" t="s">
        <v>2729</v>
      </c>
      <c r="K108" s="52" t="str">
        <f t="shared" si="5"/>
        <v>山形県最上町</v>
      </c>
      <c r="L108" s="52" t="s">
        <v>2608</v>
      </c>
      <c r="M108" s="52" t="s">
        <v>2022</v>
      </c>
      <c r="N108" s="52" t="s">
        <v>2728</v>
      </c>
    </row>
    <row r="109" spans="1:14">
      <c r="A109" s="52" t="str">
        <f t="shared" si="6"/>
        <v>茨城県土浦市</v>
      </c>
      <c r="B109" s="51" t="s">
        <v>3057</v>
      </c>
      <c r="C109" s="52" t="s">
        <v>2020</v>
      </c>
      <c r="D109" s="51" t="s">
        <v>2730</v>
      </c>
      <c r="F109" s="52" t="str">
        <f t="shared" si="4"/>
        <v>北海道島牧村</v>
      </c>
      <c r="G109" s="51" t="s">
        <v>2593</v>
      </c>
      <c r="H109" s="52" t="s">
        <v>2027</v>
      </c>
      <c r="I109" s="52" t="s">
        <v>2727</v>
      </c>
      <c r="K109" s="52" t="str">
        <f t="shared" si="5"/>
        <v>山形県舟形町</v>
      </c>
      <c r="L109" s="52" t="s">
        <v>2608</v>
      </c>
      <c r="M109" s="52" t="s">
        <v>2022</v>
      </c>
      <c r="N109" s="52" t="s">
        <v>2726</v>
      </c>
    </row>
    <row r="110" spans="1:14">
      <c r="A110" s="52" t="str">
        <f t="shared" si="6"/>
        <v>茨城県龍ケ崎市</v>
      </c>
      <c r="B110" s="51" t="s">
        <v>3057</v>
      </c>
      <c r="C110" s="52" t="s">
        <v>2020</v>
      </c>
      <c r="D110" s="51" t="s">
        <v>3058</v>
      </c>
      <c r="F110" s="52" t="str">
        <f t="shared" si="4"/>
        <v>北海道寿都町</v>
      </c>
      <c r="G110" s="51" t="s">
        <v>2593</v>
      </c>
      <c r="H110" s="52" t="s">
        <v>2027</v>
      </c>
      <c r="I110" s="52" t="s">
        <v>2724</v>
      </c>
      <c r="K110" s="52" t="str">
        <f t="shared" si="5"/>
        <v>山形県真室川町</v>
      </c>
      <c r="L110" s="52" t="s">
        <v>2608</v>
      </c>
      <c r="M110" s="52" t="s">
        <v>2022</v>
      </c>
      <c r="N110" s="52" t="s">
        <v>2723</v>
      </c>
    </row>
    <row r="111" spans="1:14">
      <c r="A111" s="52" t="str">
        <f t="shared" si="6"/>
        <v>茨城県稲敷市</v>
      </c>
      <c r="B111" s="51" t="s">
        <v>3057</v>
      </c>
      <c r="C111" s="52" t="s">
        <v>2020</v>
      </c>
      <c r="D111" s="51" t="s">
        <v>2725</v>
      </c>
      <c r="F111" s="52" t="str">
        <f t="shared" si="4"/>
        <v>北海道黒松内町</v>
      </c>
      <c r="G111" s="51" t="s">
        <v>2593</v>
      </c>
      <c r="H111" s="52" t="s">
        <v>2027</v>
      </c>
      <c r="I111" s="52" t="s">
        <v>2721</v>
      </c>
      <c r="K111" s="52" t="str">
        <f t="shared" si="5"/>
        <v>山形県大蔵村</v>
      </c>
      <c r="L111" s="52" t="s">
        <v>2608</v>
      </c>
      <c r="M111" s="52" t="s">
        <v>2022</v>
      </c>
      <c r="N111" s="52" t="s">
        <v>2720</v>
      </c>
    </row>
    <row r="112" spans="1:14">
      <c r="A112" s="52" t="str">
        <f t="shared" si="6"/>
        <v>茨城県石岡市</v>
      </c>
      <c r="B112" s="51" t="s">
        <v>3057</v>
      </c>
      <c r="C112" s="52" t="s">
        <v>2020</v>
      </c>
      <c r="D112" s="51" t="s">
        <v>2722</v>
      </c>
      <c r="F112" s="52" t="str">
        <f t="shared" si="4"/>
        <v>北海道蘭越町</v>
      </c>
      <c r="G112" s="51" t="s">
        <v>2593</v>
      </c>
      <c r="H112" s="52" t="s">
        <v>2027</v>
      </c>
      <c r="I112" s="52" t="s">
        <v>2718</v>
      </c>
      <c r="K112" s="52" t="str">
        <f t="shared" si="5"/>
        <v>山形県鮭川村</v>
      </c>
      <c r="L112" s="52" t="s">
        <v>2608</v>
      </c>
      <c r="M112" s="52" t="s">
        <v>2022</v>
      </c>
      <c r="N112" s="52" t="s">
        <v>2717</v>
      </c>
    </row>
    <row r="113" spans="1:14">
      <c r="A113" s="52" t="str">
        <f t="shared" si="6"/>
        <v>茨城県阿見町</v>
      </c>
      <c r="B113" s="51" t="s">
        <v>3057</v>
      </c>
      <c r="C113" s="52" t="s">
        <v>2020</v>
      </c>
      <c r="D113" s="51" t="s">
        <v>2719</v>
      </c>
      <c r="F113" s="52" t="str">
        <f t="shared" si="4"/>
        <v>北海道ニセコ町</v>
      </c>
      <c r="G113" s="51" t="s">
        <v>2593</v>
      </c>
      <c r="H113" s="52" t="s">
        <v>2027</v>
      </c>
      <c r="I113" s="52" t="s">
        <v>2715</v>
      </c>
      <c r="K113" s="52" t="str">
        <f t="shared" si="5"/>
        <v>山形県戸沢村</v>
      </c>
      <c r="L113" s="52" t="s">
        <v>2608</v>
      </c>
      <c r="M113" s="52" t="s">
        <v>2022</v>
      </c>
      <c r="N113" s="52" t="s">
        <v>2714</v>
      </c>
    </row>
    <row r="114" spans="1:14">
      <c r="A114" s="52" t="str">
        <f t="shared" si="6"/>
        <v>埼玉県新座市</v>
      </c>
      <c r="B114" s="51" t="s">
        <v>3057</v>
      </c>
      <c r="C114" s="52" t="s">
        <v>2017</v>
      </c>
      <c r="D114" s="51" t="s">
        <v>2716</v>
      </c>
      <c r="F114" s="52" t="str">
        <f t="shared" si="4"/>
        <v>北海道真狩村</v>
      </c>
      <c r="G114" s="51" t="s">
        <v>2593</v>
      </c>
      <c r="H114" s="52" t="s">
        <v>2027</v>
      </c>
      <c r="I114" s="52" t="s">
        <v>2712</v>
      </c>
      <c r="K114" s="52" t="str">
        <f t="shared" si="5"/>
        <v>山形県高畠町</v>
      </c>
      <c r="L114" s="52" t="s">
        <v>2608</v>
      </c>
      <c r="M114" s="52" t="s">
        <v>2022</v>
      </c>
      <c r="N114" s="52" t="s">
        <v>2711</v>
      </c>
    </row>
    <row r="115" spans="1:14">
      <c r="A115" s="52" t="str">
        <f t="shared" si="6"/>
        <v>埼玉県桶川市</v>
      </c>
      <c r="B115" s="51" t="s">
        <v>3057</v>
      </c>
      <c r="C115" s="52" t="s">
        <v>2017</v>
      </c>
      <c r="D115" s="51" t="s">
        <v>2713</v>
      </c>
      <c r="F115" s="52" t="str">
        <f t="shared" si="4"/>
        <v>北海道京極町</v>
      </c>
      <c r="G115" s="51" t="s">
        <v>2593</v>
      </c>
      <c r="H115" s="52" t="s">
        <v>2027</v>
      </c>
      <c r="I115" s="52" t="s">
        <v>2709</v>
      </c>
      <c r="K115" s="52" t="str">
        <f t="shared" si="5"/>
        <v>山形県川西町</v>
      </c>
      <c r="L115" s="52" t="s">
        <v>2608</v>
      </c>
      <c r="M115" s="52" t="s">
        <v>2022</v>
      </c>
      <c r="N115" s="52" t="s">
        <v>2584</v>
      </c>
    </row>
    <row r="116" spans="1:14">
      <c r="A116" s="52" t="str">
        <f t="shared" si="6"/>
        <v>埼玉県富士見市</v>
      </c>
      <c r="B116" s="51" t="s">
        <v>3057</v>
      </c>
      <c r="C116" s="52" t="s">
        <v>2017</v>
      </c>
      <c r="D116" s="51" t="s">
        <v>2710</v>
      </c>
      <c r="F116" s="52" t="str">
        <f t="shared" si="4"/>
        <v>北海道共和町</v>
      </c>
      <c r="G116" s="51" t="s">
        <v>2593</v>
      </c>
      <c r="H116" s="52" t="s">
        <v>2027</v>
      </c>
      <c r="I116" s="52" t="s">
        <v>2707</v>
      </c>
      <c r="K116" s="52" t="str">
        <f t="shared" si="5"/>
        <v>山形県小国町</v>
      </c>
      <c r="L116" s="52" t="s">
        <v>2608</v>
      </c>
      <c r="M116" s="52" t="s">
        <v>2022</v>
      </c>
      <c r="N116" s="52" t="s">
        <v>2706</v>
      </c>
    </row>
    <row r="117" spans="1:14">
      <c r="A117" s="52" t="str">
        <f t="shared" si="6"/>
        <v>埼玉県坂戸市</v>
      </c>
      <c r="B117" s="51" t="s">
        <v>3059</v>
      </c>
      <c r="C117" s="52" t="s">
        <v>2017</v>
      </c>
      <c r="D117" s="51" t="s">
        <v>2708</v>
      </c>
      <c r="F117" s="52" t="str">
        <f t="shared" si="4"/>
        <v>北海道岩内町</v>
      </c>
      <c r="G117" s="51" t="s">
        <v>2593</v>
      </c>
      <c r="H117" s="52" t="s">
        <v>2027</v>
      </c>
      <c r="I117" s="52" t="s">
        <v>2704</v>
      </c>
      <c r="K117" s="52" t="str">
        <f t="shared" si="5"/>
        <v>山形県白鷹町</v>
      </c>
      <c r="L117" s="52" t="s">
        <v>2608</v>
      </c>
      <c r="M117" s="52" t="s">
        <v>2022</v>
      </c>
      <c r="N117" s="52" t="s">
        <v>2703</v>
      </c>
    </row>
    <row r="118" spans="1:14">
      <c r="A118" s="52" t="str">
        <f t="shared" si="6"/>
        <v>埼玉県鶴ヶ島市</v>
      </c>
      <c r="B118" s="51" t="s">
        <v>3059</v>
      </c>
      <c r="C118" s="52" t="s">
        <v>2017</v>
      </c>
      <c r="D118" s="51" t="s">
        <v>2705</v>
      </c>
      <c r="F118" s="52" t="str">
        <f t="shared" si="4"/>
        <v>北海道泊村</v>
      </c>
      <c r="G118" s="51" t="s">
        <v>2593</v>
      </c>
      <c r="H118" s="52" t="s">
        <v>2027</v>
      </c>
      <c r="I118" s="52" t="s">
        <v>2701</v>
      </c>
      <c r="K118" s="52" t="str">
        <f t="shared" si="5"/>
        <v>山形県飯豊町</v>
      </c>
      <c r="L118" s="52" t="s">
        <v>2608</v>
      </c>
      <c r="M118" s="52" t="s">
        <v>2022</v>
      </c>
      <c r="N118" s="52" t="s">
        <v>2700</v>
      </c>
    </row>
    <row r="119" spans="1:14">
      <c r="A119" s="52" t="str">
        <f t="shared" si="6"/>
        <v>千葉県市川市</v>
      </c>
      <c r="B119" s="51" t="s">
        <v>3057</v>
      </c>
      <c r="C119" s="52" t="s">
        <v>2016</v>
      </c>
      <c r="D119" s="51" t="s">
        <v>2702</v>
      </c>
      <c r="F119" s="52" t="str">
        <f t="shared" si="4"/>
        <v>北海道神恵内村</v>
      </c>
      <c r="G119" s="51" t="s">
        <v>2593</v>
      </c>
      <c r="H119" s="52" t="s">
        <v>2027</v>
      </c>
      <c r="I119" s="52" t="s">
        <v>2698</v>
      </c>
      <c r="K119" s="52" t="str">
        <f t="shared" si="5"/>
        <v>福島県下郷町</v>
      </c>
      <c r="L119" s="52" t="s">
        <v>2608</v>
      </c>
      <c r="M119" s="52" t="s">
        <v>2021</v>
      </c>
      <c r="N119" s="52" t="s">
        <v>2697</v>
      </c>
    </row>
    <row r="120" spans="1:14">
      <c r="A120" s="52" t="str">
        <f t="shared" si="6"/>
        <v>千葉県松戸市</v>
      </c>
      <c r="B120" s="51" t="s">
        <v>3059</v>
      </c>
      <c r="C120" s="52" t="s">
        <v>2016</v>
      </c>
      <c r="D120" s="51" t="s">
        <v>2699</v>
      </c>
      <c r="F120" s="52" t="str">
        <f t="shared" si="4"/>
        <v>北海道積丹町</v>
      </c>
      <c r="G120" s="51" t="s">
        <v>2593</v>
      </c>
      <c r="H120" s="52" t="s">
        <v>2027</v>
      </c>
      <c r="I120" s="52" t="s">
        <v>2695</v>
      </c>
      <c r="K120" s="52" t="str">
        <f t="shared" si="5"/>
        <v>福島県檜枝岐村</v>
      </c>
      <c r="L120" s="52" t="s">
        <v>2608</v>
      </c>
      <c r="M120" s="52" t="s">
        <v>2021</v>
      </c>
      <c r="N120" s="52" t="s">
        <v>2694</v>
      </c>
    </row>
    <row r="121" spans="1:14">
      <c r="A121" s="52" t="str">
        <f t="shared" si="6"/>
        <v>千葉県佐倉市</v>
      </c>
      <c r="B121" s="51" t="s">
        <v>3059</v>
      </c>
      <c r="C121" s="52" t="s">
        <v>2016</v>
      </c>
      <c r="D121" s="51" t="s">
        <v>2696</v>
      </c>
      <c r="F121" s="52" t="str">
        <f t="shared" si="4"/>
        <v>北海道古平町</v>
      </c>
      <c r="G121" s="51" t="s">
        <v>2593</v>
      </c>
      <c r="H121" s="52" t="s">
        <v>2027</v>
      </c>
      <c r="I121" s="52" t="s">
        <v>2692</v>
      </c>
      <c r="K121" s="52" t="str">
        <f t="shared" si="5"/>
        <v>福島県只見町</v>
      </c>
      <c r="L121" s="52" t="s">
        <v>2608</v>
      </c>
      <c r="M121" s="52" t="s">
        <v>2021</v>
      </c>
      <c r="N121" s="52" t="s">
        <v>2691</v>
      </c>
    </row>
    <row r="122" spans="1:14">
      <c r="A122" s="52" t="str">
        <f t="shared" si="6"/>
        <v>千葉県市原市</v>
      </c>
      <c r="B122" s="51" t="s">
        <v>3057</v>
      </c>
      <c r="C122" s="52" t="s">
        <v>2016</v>
      </c>
      <c r="D122" s="51" t="s">
        <v>2693</v>
      </c>
      <c r="F122" s="52" t="str">
        <f t="shared" si="4"/>
        <v>北海道仁木町</v>
      </c>
      <c r="G122" s="51" t="s">
        <v>2593</v>
      </c>
      <c r="H122" s="52" t="s">
        <v>2027</v>
      </c>
      <c r="I122" s="52" t="s">
        <v>2689</v>
      </c>
      <c r="K122" s="52" t="str">
        <f t="shared" si="5"/>
        <v>福島県北塩原村</v>
      </c>
      <c r="L122" s="52" t="s">
        <v>2608</v>
      </c>
      <c r="M122" s="52" t="s">
        <v>2021</v>
      </c>
      <c r="N122" s="52" t="s">
        <v>2688</v>
      </c>
    </row>
    <row r="123" spans="1:14">
      <c r="A123" s="52" t="str">
        <f t="shared" si="6"/>
        <v>千葉県八千代市</v>
      </c>
      <c r="B123" s="51" t="s">
        <v>3057</v>
      </c>
      <c r="C123" s="52" t="s">
        <v>2016</v>
      </c>
      <c r="D123" s="51" t="s">
        <v>2690</v>
      </c>
      <c r="F123" s="52" t="str">
        <f t="shared" si="4"/>
        <v>北海道余市町</v>
      </c>
      <c r="G123" s="51" t="s">
        <v>2593</v>
      </c>
      <c r="H123" s="52" t="s">
        <v>2027</v>
      </c>
      <c r="I123" s="52" t="s">
        <v>2686</v>
      </c>
      <c r="K123" s="52" t="str">
        <f t="shared" si="5"/>
        <v>福島県西会津町</v>
      </c>
      <c r="L123" s="52" t="s">
        <v>2608</v>
      </c>
      <c r="M123" s="52" t="s">
        <v>2021</v>
      </c>
      <c r="N123" s="52" t="s">
        <v>2685</v>
      </c>
    </row>
    <row r="124" spans="1:14">
      <c r="A124" s="52" t="str">
        <f t="shared" si="6"/>
        <v>千葉県富津市</v>
      </c>
      <c r="B124" s="51" t="s">
        <v>3057</v>
      </c>
      <c r="C124" s="52" t="s">
        <v>2016</v>
      </c>
      <c r="D124" s="51" t="s">
        <v>2687</v>
      </c>
      <c r="F124" s="52" t="str">
        <f t="shared" si="4"/>
        <v>北海道南幌町</v>
      </c>
      <c r="G124" s="51" t="s">
        <v>2593</v>
      </c>
      <c r="H124" s="52" t="s">
        <v>2027</v>
      </c>
      <c r="I124" s="52" t="s">
        <v>2683</v>
      </c>
      <c r="K124" s="52" t="str">
        <f t="shared" si="5"/>
        <v>福島県磐梯町</v>
      </c>
      <c r="L124" s="52" t="s">
        <v>2608</v>
      </c>
      <c r="M124" s="52" t="s">
        <v>2021</v>
      </c>
      <c r="N124" s="52" t="s">
        <v>2682</v>
      </c>
    </row>
    <row r="125" spans="1:14">
      <c r="A125" s="52" t="str">
        <f t="shared" si="6"/>
        <v>千葉県四街道市</v>
      </c>
      <c r="B125" s="51" t="s">
        <v>3059</v>
      </c>
      <c r="C125" s="52" t="s">
        <v>2016</v>
      </c>
      <c r="D125" s="51" t="s">
        <v>2684</v>
      </c>
      <c r="F125" s="52" t="str">
        <f t="shared" si="4"/>
        <v>北海道奈井江町</v>
      </c>
      <c r="G125" s="51" t="s">
        <v>2593</v>
      </c>
      <c r="H125" s="52" t="s">
        <v>2027</v>
      </c>
      <c r="I125" s="52" t="s">
        <v>2680</v>
      </c>
      <c r="K125" s="52" t="str">
        <f t="shared" si="5"/>
        <v>福島県猪苗代町</v>
      </c>
      <c r="L125" s="52" t="s">
        <v>2608</v>
      </c>
      <c r="M125" s="52" t="s">
        <v>2021</v>
      </c>
      <c r="N125" s="52" t="s">
        <v>2679</v>
      </c>
    </row>
    <row r="126" spans="1:14">
      <c r="A126" s="52" t="str">
        <f t="shared" si="6"/>
        <v>東京都あきる野市</v>
      </c>
      <c r="B126" s="51" t="s">
        <v>3057</v>
      </c>
      <c r="C126" s="52" t="s">
        <v>129</v>
      </c>
      <c r="D126" s="51" t="s">
        <v>2678</v>
      </c>
      <c r="F126" s="52" t="str">
        <f t="shared" si="4"/>
        <v>北海道由仁町</v>
      </c>
      <c r="G126" s="51" t="s">
        <v>2593</v>
      </c>
      <c r="H126" s="52" t="s">
        <v>2027</v>
      </c>
      <c r="I126" s="52" t="s">
        <v>3061</v>
      </c>
      <c r="K126" s="52" t="str">
        <f t="shared" si="5"/>
        <v>福島県柳津町</v>
      </c>
      <c r="L126" s="52" t="s">
        <v>2608</v>
      </c>
      <c r="M126" s="52" t="s">
        <v>2021</v>
      </c>
      <c r="N126" s="52" t="s">
        <v>2677</v>
      </c>
    </row>
    <row r="127" spans="1:14">
      <c r="A127" s="52" t="str">
        <f t="shared" si="6"/>
        <v>東京都羽村市</v>
      </c>
      <c r="B127" s="51" t="s">
        <v>3057</v>
      </c>
      <c r="C127" s="52" t="s">
        <v>129</v>
      </c>
      <c r="D127" s="51" t="s">
        <v>2676</v>
      </c>
      <c r="F127" s="52" t="str">
        <f t="shared" si="4"/>
        <v>北海道長沼町</v>
      </c>
      <c r="G127" s="51" t="s">
        <v>2593</v>
      </c>
      <c r="H127" s="52" t="s">
        <v>2027</v>
      </c>
      <c r="I127" s="52" t="s">
        <v>3062</v>
      </c>
      <c r="K127" s="52" t="str">
        <f t="shared" si="5"/>
        <v>福島県三島町</v>
      </c>
      <c r="L127" s="52" t="s">
        <v>2608</v>
      </c>
      <c r="M127" s="52" t="s">
        <v>2021</v>
      </c>
      <c r="N127" s="52" t="s">
        <v>2675</v>
      </c>
    </row>
    <row r="128" spans="1:14">
      <c r="A128" s="52" t="str">
        <f t="shared" si="6"/>
        <v>東京都日の出町</v>
      </c>
      <c r="B128" s="51" t="s">
        <v>3057</v>
      </c>
      <c r="C128" s="52" t="s">
        <v>129</v>
      </c>
      <c r="D128" s="51" t="s">
        <v>2674</v>
      </c>
      <c r="F128" s="52" t="str">
        <f t="shared" si="4"/>
        <v>北海道栗山町</v>
      </c>
      <c r="G128" s="51" t="s">
        <v>2593</v>
      </c>
      <c r="H128" s="52" t="s">
        <v>2027</v>
      </c>
      <c r="I128" s="52" t="s">
        <v>373</v>
      </c>
      <c r="K128" s="52" t="str">
        <f t="shared" si="5"/>
        <v>福島県金山町</v>
      </c>
      <c r="L128" s="52" t="s">
        <v>2608</v>
      </c>
      <c r="M128" s="52" t="s">
        <v>2021</v>
      </c>
      <c r="N128" s="52" t="s">
        <v>2673</v>
      </c>
    </row>
    <row r="129" spans="1:14">
      <c r="A129" s="52" t="str">
        <f t="shared" si="6"/>
        <v>東京都檜原村</v>
      </c>
      <c r="B129" s="51" t="s">
        <v>3057</v>
      </c>
      <c r="C129" s="52" t="s">
        <v>129</v>
      </c>
      <c r="D129" s="51" t="s">
        <v>2672</v>
      </c>
      <c r="F129" s="52" t="str">
        <f t="shared" si="4"/>
        <v>北海道月形町</v>
      </c>
      <c r="G129" s="51" t="s">
        <v>2593</v>
      </c>
      <c r="H129" s="52" t="s">
        <v>2027</v>
      </c>
      <c r="I129" s="52" t="s">
        <v>372</v>
      </c>
      <c r="K129" s="52" t="str">
        <f t="shared" si="5"/>
        <v>福島県昭和村</v>
      </c>
      <c r="L129" s="52" t="s">
        <v>2608</v>
      </c>
      <c r="M129" s="52" t="s">
        <v>2021</v>
      </c>
      <c r="N129" s="52" t="s">
        <v>2671</v>
      </c>
    </row>
    <row r="130" spans="1:14">
      <c r="A130" s="52" t="str">
        <f t="shared" si="6"/>
        <v>神奈川県横須賀市</v>
      </c>
      <c r="B130" s="51" t="s">
        <v>3057</v>
      </c>
      <c r="C130" s="52" t="s">
        <v>2015</v>
      </c>
      <c r="D130" s="51" t="s">
        <v>2670</v>
      </c>
      <c r="F130" s="52" t="str">
        <f t="shared" si="4"/>
        <v>北海道浦臼町</v>
      </c>
      <c r="G130" s="51" t="s">
        <v>2593</v>
      </c>
      <c r="H130" s="52" t="s">
        <v>2027</v>
      </c>
      <c r="I130" s="52" t="s">
        <v>371</v>
      </c>
      <c r="K130" s="52" t="str">
        <f t="shared" si="5"/>
        <v>群馬県片品村</v>
      </c>
      <c r="L130" s="52" t="s">
        <v>2608</v>
      </c>
      <c r="M130" s="52" t="s">
        <v>2018</v>
      </c>
      <c r="N130" s="52" t="s">
        <v>2307</v>
      </c>
    </row>
    <row r="131" spans="1:14">
      <c r="A131" s="52" t="str">
        <f t="shared" ref="A131:A199" si="7">CONCATENATE(C131,D131)</f>
        <v>神奈川県平塚市</v>
      </c>
      <c r="B131" s="51" t="s">
        <v>3057</v>
      </c>
      <c r="C131" s="52" t="s">
        <v>2015</v>
      </c>
      <c r="D131" s="51" t="s">
        <v>2669</v>
      </c>
      <c r="F131" s="52" t="str">
        <f t="shared" ref="F131:F194" si="8">CONCATENATE(H131,I131)</f>
        <v>北海道新十津川町</v>
      </c>
      <c r="G131" s="51" t="s">
        <v>2593</v>
      </c>
      <c r="H131" s="52" t="s">
        <v>2027</v>
      </c>
      <c r="I131" s="52" t="s">
        <v>370</v>
      </c>
      <c r="K131" s="52" t="str">
        <f t="shared" ref="K131:K195" si="9">CONCATENATE(M131,N131)</f>
        <v>新潟県小千谷市</v>
      </c>
      <c r="L131" s="52" t="s">
        <v>2608</v>
      </c>
      <c r="M131" s="52" t="s">
        <v>2014</v>
      </c>
      <c r="N131" s="52" t="s">
        <v>2299</v>
      </c>
    </row>
    <row r="132" spans="1:14">
      <c r="A132" s="52" t="str">
        <f t="shared" si="7"/>
        <v>神奈川県小田原市</v>
      </c>
      <c r="B132" s="51" t="s">
        <v>3057</v>
      </c>
      <c r="C132" s="52" t="s">
        <v>2015</v>
      </c>
      <c r="D132" s="51" t="s">
        <v>2668</v>
      </c>
      <c r="F132" s="52" t="str">
        <f t="shared" si="8"/>
        <v>北海道天塩町</v>
      </c>
      <c r="G132" s="51" t="s">
        <v>2593</v>
      </c>
      <c r="H132" s="52" t="s">
        <v>2027</v>
      </c>
      <c r="I132" s="52" t="s">
        <v>2667</v>
      </c>
      <c r="K132" s="52" t="str">
        <f t="shared" si="9"/>
        <v>新潟県加茂市</v>
      </c>
      <c r="L132" s="52" t="s">
        <v>2608</v>
      </c>
      <c r="M132" s="52" t="s">
        <v>2014</v>
      </c>
      <c r="N132" s="52" t="s">
        <v>2666</v>
      </c>
    </row>
    <row r="133" spans="1:14">
      <c r="A133" s="52" t="str">
        <f t="shared" si="7"/>
        <v>神奈川県茅ヶ崎市</v>
      </c>
      <c r="B133" s="51" t="s">
        <v>3057</v>
      </c>
      <c r="C133" s="52" t="s">
        <v>2015</v>
      </c>
      <c r="D133" s="51" t="s">
        <v>2665</v>
      </c>
      <c r="F133" s="52" t="str">
        <f t="shared" si="8"/>
        <v>北海道遠別町</v>
      </c>
      <c r="G133" s="51" t="s">
        <v>2593</v>
      </c>
      <c r="H133" s="52" t="s">
        <v>2027</v>
      </c>
      <c r="I133" s="52" t="s">
        <v>2664</v>
      </c>
      <c r="K133" s="52" t="str">
        <f t="shared" si="9"/>
        <v>新潟県十日町市</v>
      </c>
      <c r="L133" s="52" t="s">
        <v>2608</v>
      </c>
      <c r="M133" s="52" t="s">
        <v>2014</v>
      </c>
      <c r="N133" s="52" t="s">
        <v>2663</v>
      </c>
    </row>
    <row r="134" spans="1:14">
      <c r="A134" s="52" t="str">
        <f t="shared" si="7"/>
        <v>神奈川県大和市</v>
      </c>
      <c r="B134" s="51" t="s">
        <v>3057</v>
      </c>
      <c r="C134" s="52" t="s">
        <v>2015</v>
      </c>
      <c r="D134" s="51" t="s">
        <v>2662</v>
      </c>
      <c r="F134" s="52" t="str">
        <f t="shared" si="8"/>
        <v>北海道初山別村</v>
      </c>
      <c r="G134" s="51" t="s">
        <v>2593</v>
      </c>
      <c r="H134" s="52" t="s">
        <v>2027</v>
      </c>
      <c r="I134" s="52" t="s">
        <v>2661</v>
      </c>
      <c r="K134" s="52" t="str">
        <f t="shared" si="9"/>
        <v>新潟県糸魚川市</v>
      </c>
      <c r="L134" s="52" t="s">
        <v>2608</v>
      </c>
      <c r="M134" s="52" t="s">
        <v>2014</v>
      </c>
      <c r="N134" s="52" t="s">
        <v>2293</v>
      </c>
    </row>
    <row r="135" spans="1:14">
      <c r="A135" s="52" t="str">
        <f t="shared" si="7"/>
        <v>神奈川県伊勢原市</v>
      </c>
      <c r="B135" s="51" t="s">
        <v>3057</v>
      </c>
      <c r="C135" s="52" t="s">
        <v>2015</v>
      </c>
      <c r="D135" s="51" t="s">
        <v>2660</v>
      </c>
      <c r="F135" s="52" t="str">
        <f t="shared" si="8"/>
        <v>北海道羽幌町</v>
      </c>
      <c r="G135" s="51" t="s">
        <v>2593</v>
      </c>
      <c r="H135" s="52" t="s">
        <v>2027</v>
      </c>
      <c r="I135" s="52" t="s">
        <v>2659</v>
      </c>
      <c r="K135" s="52" t="str">
        <f t="shared" si="9"/>
        <v>新潟県妙高市</v>
      </c>
      <c r="L135" s="52" t="s">
        <v>2608</v>
      </c>
      <c r="M135" s="52" t="s">
        <v>2014</v>
      </c>
      <c r="N135" s="52" t="s">
        <v>2292</v>
      </c>
    </row>
    <row r="136" spans="1:14">
      <c r="A136" s="52" t="str">
        <f t="shared" si="7"/>
        <v>神奈川県綾瀬市</v>
      </c>
      <c r="B136" s="51" t="s">
        <v>3057</v>
      </c>
      <c r="C136" s="52" t="s">
        <v>2015</v>
      </c>
      <c r="D136" s="51" t="s">
        <v>2658</v>
      </c>
      <c r="F136" s="52" t="str">
        <f t="shared" si="8"/>
        <v>北海道苫前町</v>
      </c>
      <c r="G136" s="51" t="s">
        <v>2593</v>
      </c>
      <c r="H136" s="52" t="s">
        <v>2027</v>
      </c>
      <c r="I136" s="52" t="s">
        <v>2657</v>
      </c>
      <c r="K136" s="52" t="str">
        <f t="shared" si="9"/>
        <v>新潟県魚沼市</v>
      </c>
      <c r="L136" s="52" t="s">
        <v>2608</v>
      </c>
      <c r="M136" s="52" t="s">
        <v>2014</v>
      </c>
      <c r="N136" s="52" t="s">
        <v>2290</v>
      </c>
    </row>
    <row r="137" spans="1:14">
      <c r="A137" s="52" t="str">
        <f t="shared" si="7"/>
        <v>神奈川県寒川町</v>
      </c>
      <c r="B137" s="51" t="s">
        <v>3057</v>
      </c>
      <c r="C137" s="52" t="s">
        <v>2015</v>
      </c>
      <c r="D137" s="51" t="s">
        <v>2656</v>
      </c>
      <c r="F137" s="52" t="str">
        <f t="shared" si="8"/>
        <v>北海道小平町</v>
      </c>
      <c r="G137" s="51" t="s">
        <v>2593</v>
      </c>
      <c r="H137" s="52" t="s">
        <v>2027</v>
      </c>
      <c r="I137" s="52" t="s">
        <v>2655</v>
      </c>
      <c r="K137" s="52" t="str">
        <f t="shared" si="9"/>
        <v>新潟県南魚沼市</v>
      </c>
      <c r="L137" s="52" t="s">
        <v>2608</v>
      </c>
      <c r="M137" s="52" t="s">
        <v>2014</v>
      </c>
      <c r="N137" s="52" t="s">
        <v>2288</v>
      </c>
    </row>
    <row r="138" spans="1:14">
      <c r="A138" s="103" t="str">
        <f>CONCATENATE(C138,D138)</f>
        <v>神奈川県三浦市</v>
      </c>
      <c r="B138" s="91" t="s">
        <v>3070</v>
      </c>
      <c r="C138" s="103" t="s">
        <v>2015</v>
      </c>
      <c r="D138" s="104" t="s">
        <v>2453</v>
      </c>
      <c r="F138" s="52" t="str">
        <f t="shared" si="8"/>
        <v>北海道増毛町</v>
      </c>
      <c r="G138" s="51" t="s">
        <v>2593</v>
      </c>
      <c r="H138" s="52" t="s">
        <v>2027</v>
      </c>
      <c r="I138" s="52" t="s">
        <v>2653</v>
      </c>
      <c r="K138" s="52" t="str">
        <f t="shared" si="9"/>
        <v>新潟県阿賀町</v>
      </c>
      <c r="L138" s="52" t="s">
        <v>2608</v>
      </c>
      <c r="M138" s="52" t="s">
        <v>2014</v>
      </c>
      <c r="N138" s="52" t="s">
        <v>2652</v>
      </c>
    </row>
    <row r="139" spans="1:14">
      <c r="A139" s="103" t="str">
        <f>CONCATENATE(C139,D139)</f>
        <v>神奈川県葉山町</v>
      </c>
      <c r="B139" s="91" t="s">
        <v>3070</v>
      </c>
      <c r="C139" s="103" t="s">
        <v>2015</v>
      </c>
      <c r="D139" s="104" t="s">
        <v>2451</v>
      </c>
      <c r="F139" s="52" t="str">
        <f t="shared" si="8"/>
        <v>北海道猿払村</v>
      </c>
      <c r="G139" s="51" t="s">
        <v>2593</v>
      </c>
      <c r="H139" s="52" t="s">
        <v>2027</v>
      </c>
      <c r="I139" s="52" t="s">
        <v>2650</v>
      </c>
      <c r="K139" s="52" t="str">
        <f t="shared" si="9"/>
        <v>新潟県湯沢町</v>
      </c>
      <c r="L139" s="52" t="s">
        <v>2608</v>
      </c>
      <c r="M139" s="52" t="s">
        <v>2014</v>
      </c>
      <c r="N139" s="52" t="s">
        <v>2649</v>
      </c>
    </row>
    <row r="140" spans="1:14">
      <c r="A140" s="52" t="str">
        <f t="shared" si="7"/>
        <v>愛知県西尾市</v>
      </c>
      <c r="B140" s="51" t="s">
        <v>3057</v>
      </c>
      <c r="C140" s="52" t="s">
        <v>2006</v>
      </c>
      <c r="D140" s="51" t="s">
        <v>2654</v>
      </c>
      <c r="F140" s="52" t="str">
        <f t="shared" si="8"/>
        <v>北海道枝幸町</v>
      </c>
      <c r="G140" s="51" t="s">
        <v>2593</v>
      </c>
      <c r="H140" s="52" t="s">
        <v>2027</v>
      </c>
      <c r="I140" s="52" t="s">
        <v>2647</v>
      </c>
      <c r="K140" s="52" t="str">
        <f t="shared" si="9"/>
        <v>新潟県津南町</v>
      </c>
      <c r="L140" s="52" t="s">
        <v>2608</v>
      </c>
      <c r="M140" s="52" t="s">
        <v>2014</v>
      </c>
      <c r="N140" s="52" t="s">
        <v>2646</v>
      </c>
    </row>
    <row r="141" spans="1:14">
      <c r="A141" s="52" t="str">
        <f t="shared" si="7"/>
        <v>愛知県知多市</v>
      </c>
      <c r="B141" s="51" t="s">
        <v>3057</v>
      </c>
      <c r="C141" s="52" t="s">
        <v>2006</v>
      </c>
      <c r="D141" s="51" t="s">
        <v>2651</v>
      </c>
      <c r="F141" s="52" t="str">
        <f t="shared" si="8"/>
        <v>北海道豊富町</v>
      </c>
      <c r="G141" s="51" t="s">
        <v>2593</v>
      </c>
      <c r="H141" s="52" t="s">
        <v>2027</v>
      </c>
      <c r="I141" s="52" t="s">
        <v>2644</v>
      </c>
      <c r="K141" s="52" t="str">
        <f t="shared" si="9"/>
        <v>新潟県関川村</v>
      </c>
      <c r="L141" s="52" t="s">
        <v>2608</v>
      </c>
      <c r="M141" s="52" t="s">
        <v>2014</v>
      </c>
      <c r="N141" s="52" t="s">
        <v>2281</v>
      </c>
    </row>
    <row r="142" spans="1:14">
      <c r="A142" s="52" t="str">
        <f t="shared" si="7"/>
        <v>愛知県知立市</v>
      </c>
      <c r="B142" s="51" t="s">
        <v>3057</v>
      </c>
      <c r="C142" s="52" t="s">
        <v>2006</v>
      </c>
      <c r="D142" s="51" t="s">
        <v>2648</v>
      </c>
      <c r="F142" s="52" t="str">
        <f t="shared" si="8"/>
        <v>北海道礼文町</v>
      </c>
      <c r="G142" s="51" t="s">
        <v>2593</v>
      </c>
      <c r="H142" s="52" t="s">
        <v>2027</v>
      </c>
      <c r="I142" s="52" t="s">
        <v>2642</v>
      </c>
      <c r="K142" s="52" t="str">
        <f t="shared" si="9"/>
        <v>富山県上市町</v>
      </c>
      <c r="L142" s="52" t="s">
        <v>2608</v>
      </c>
      <c r="M142" s="52" t="s">
        <v>2013</v>
      </c>
      <c r="N142" s="52" t="s">
        <v>2197</v>
      </c>
    </row>
    <row r="143" spans="1:14">
      <c r="A143" s="52" t="str">
        <f t="shared" si="7"/>
        <v>愛知県清須市</v>
      </c>
      <c r="B143" s="51" t="s">
        <v>3057</v>
      </c>
      <c r="C143" s="52" t="s">
        <v>2006</v>
      </c>
      <c r="D143" s="51" t="s">
        <v>2645</v>
      </c>
      <c r="F143" s="52" t="str">
        <f t="shared" si="8"/>
        <v>北海道利尻町</v>
      </c>
      <c r="G143" s="51" t="s">
        <v>2593</v>
      </c>
      <c r="H143" s="52" t="s">
        <v>2027</v>
      </c>
      <c r="I143" s="52" t="s">
        <v>2640</v>
      </c>
      <c r="K143" s="52" t="str">
        <f t="shared" si="9"/>
        <v>富山県立山町</v>
      </c>
      <c r="L143" s="52" t="s">
        <v>2608</v>
      </c>
      <c r="M143" s="52" t="s">
        <v>2013</v>
      </c>
      <c r="N143" s="52" t="s">
        <v>2195</v>
      </c>
    </row>
    <row r="144" spans="1:14">
      <c r="A144" s="52" t="str">
        <f t="shared" si="7"/>
        <v>愛知県みよし市</v>
      </c>
      <c r="B144" s="51" t="s">
        <v>3057</v>
      </c>
      <c r="C144" s="52" t="s">
        <v>2006</v>
      </c>
      <c r="D144" s="51" t="s">
        <v>2643</v>
      </c>
      <c r="F144" s="52" t="str">
        <f t="shared" si="8"/>
        <v>北海道利尻富士町</v>
      </c>
      <c r="G144" s="51" t="s">
        <v>2593</v>
      </c>
      <c r="H144" s="52" t="s">
        <v>2027</v>
      </c>
      <c r="I144" s="52" t="s">
        <v>3064</v>
      </c>
      <c r="K144" s="52" t="str">
        <f t="shared" si="9"/>
        <v>福井県大野市</v>
      </c>
      <c r="L144" s="52" t="s">
        <v>2608</v>
      </c>
      <c r="M144" s="52" t="s">
        <v>2011</v>
      </c>
      <c r="N144" s="52" t="s">
        <v>2638</v>
      </c>
    </row>
    <row r="145" spans="1:14">
      <c r="A145" s="52" t="str">
        <f t="shared" si="7"/>
        <v>愛知県長久手市</v>
      </c>
      <c r="B145" s="51" t="s">
        <v>3063</v>
      </c>
      <c r="C145" s="52" t="s">
        <v>2006</v>
      </c>
      <c r="D145" s="51" t="s">
        <v>2641</v>
      </c>
      <c r="F145" s="52" t="str">
        <f t="shared" si="8"/>
        <v>北海道斜里町</v>
      </c>
      <c r="G145" s="51" t="s">
        <v>2593</v>
      </c>
      <c r="H145" s="52" t="s">
        <v>2027</v>
      </c>
      <c r="I145" s="52" t="s">
        <v>2636</v>
      </c>
      <c r="K145" s="52" t="str">
        <f t="shared" si="9"/>
        <v>福井県勝山市</v>
      </c>
      <c r="L145" s="52" t="s">
        <v>2608</v>
      </c>
      <c r="M145" s="52" t="s">
        <v>2011</v>
      </c>
      <c r="N145" s="52" t="s">
        <v>2279</v>
      </c>
    </row>
    <row r="146" spans="1:14">
      <c r="A146" s="103" t="str">
        <f>CONCATENATE(C146,D146)</f>
        <v>愛知県東郷町</v>
      </c>
      <c r="B146" s="91" t="s">
        <v>3070</v>
      </c>
      <c r="C146" s="103" t="s">
        <v>2006</v>
      </c>
      <c r="D146" s="104" t="s">
        <v>2394</v>
      </c>
      <c r="F146" s="52" t="str">
        <f t="shared" si="8"/>
        <v>北海道雄武町</v>
      </c>
      <c r="G146" s="51" t="s">
        <v>2593</v>
      </c>
      <c r="H146" s="52" t="s">
        <v>2027</v>
      </c>
      <c r="I146" s="52" t="s">
        <v>2634</v>
      </c>
      <c r="K146" s="52" t="str">
        <f t="shared" si="9"/>
        <v>福井県池田町</v>
      </c>
      <c r="L146" s="52" t="s">
        <v>2608</v>
      </c>
      <c r="M146" s="52" t="s">
        <v>2011</v>
      </c>
      <c r="N146" s="52" t="s">
        <v>2633</v>
      </c>
    </row>
    <row r="147" spans="1:14">
      <c r="A147" s="52" t="str">
        <f t="shared" si="7"/>
        <v>三重県四日市市</v>
      </c>
      <c r="B147" s="51" t="s">
        <v>3057</v>
      </c>
      <c r="C147" s="52" t="s">
        <v>2005</v>
      </c>
      <c r="D147" s="51" t="s">
        <v>2639</v>
      </c>
      <c r="F147" s="52" t="str">
        <f t="shared" si="8"/>
        <v>北海道豊浦町</v>
      </c>
      <c r="G147" s="51" t="s">
        <v>2593</v>
      </c>
      <c r="H147" s="52" t="s">
        <v>2027</v>
      </c>
      <c r="I147" s="52" t="s">
        <v>314</v>
      </c>
      <c r="K147" s="52" t="str">
        <f t="shared" si="9"/>
        <v>長野県飯山市</v>
      </c>
      <c r="L147" s="52" t="s">
        <v>2608</v>
      </c>
      <c r="M147" s="52" t="s">
        <v>2009</v>
      </c>
      <c r="N147" s="52" t="s">
        <v>2247</v>
      </c>
    </row>
    <row r="148" spans="1:14">
      <c r="A148" s="52" t="str">
        <f t="shared" si="7"/>
        <v>滋賀県大津市</v>
      </c>
      <c r="B148" s="51" t="s">
        <v>3057</v>
      </c>
      <c r="C148" s="52" t="s">
        <v>2004</v>
      </c>
      <c r="D148" s="51" t="s">
        <v>2637</v>
      </c>
      <c r="F148" s="52" t="str">
        <f t="shared" si="8"/>
        <v>北海道洞爺湖町</v>
      </c>
      <c r="G148" s="51" t="s">
        <v>2593</v>
      </c>
      <c r="H148" s="52" t="s">
        <v>2027</v>
      </c>
      <c r="I148" s="52" t="s">
        <v>310</v>
      </c>
      <c r="K148" s="52" t="str">
        <f t="shared" si="9"/>
        <v>長野県白馬村</v>
      </c>
      <c r="L148" s="52" t="s">
        <v>2608</v>
      </c>
      <c r="M148" s="52" t="s">
        <v>2009</v>
      </c>
      <c r="N148" s="52" t="s">
        <v>2630</v>
      </c>
    </row>
    <row r="149" spans="1:14">
      <c r="A149" s="52" t="str">
        <f t="shared" si="7"/>
        <v>滋賀県草津市</v>
      </c>
      <c r="B149" s="51" t="s">
        <v>3057</v>
      </c>
      <c r="C149" s="52" t="s">
        <v>2004</v>
      </c>
      <c r="D149" s="51" t="s">
        <v>2635</v>
      </c>
      <c r="F149" s="52" t="str">
        <f t="shared" si="8"/>
        <v>北海道壮瞥町</v>
      </c>
      <c r="G149" s="51" t="s">
        <v>2593</v>
      </c>
      <c r="H149" s="52" t="s">
        <v>2027</v>
      </c>
      <c r="I149" s="52" t="s">
        <v>3065</v>
      </c>
      <c r="K149" s="52" t="str">
        <f t="shared" si="9"/>
        <v>長野県小谷村</v>
      </c>
      <c r="L149" s="52" t="s">
        <v>2608</v>
      </c>
      <c r="M149" s="52" t="s">
        <v>2009</v>
      </c>
      <c r="N149" s="52" t="s">
        <v>2628</v>
      </c>
    </row>
    <row r="150" spans="1:14">
      <c r="A150" s="52" t="str">
        <f t="shared" si="7"/>
        <v>滋賀県栗東市</v>
      </c>
      <c r="B150" s="51" t="s">
        <v>3057</v>
      </c>
      <c r="C150" s="52" t="s">
        <v>2004</v>
      </c>
      <c r="D150" s="51" t="s">
        <v>2632</v>
      </c>
      <c r="F150" s="52" t="str">
        <f t="shared" si="8"/>
        <v>北海道白老町</v>
      </c>
      <c r="G150" s="51" t="s">
        <v>2593</v>
      </c>
      <c r="H150" s="52" t="s">
        <v>2027</v>
      </c>
      <c r="I150" s="52" t="s">
        <v>2626</v>
      </c>
      <c r="K150" s="52" t="str">
        <f t="shared" si="9"/>
        <v>長野県高山村</v>
      </c>
      <c r="L150" s="52" t="s">
        <v>2608</v>
      </c>
      <c r="M150" s="52" t="s">
        <v>2009</v>
      </c>
      <c r="N150" s="52" t="s">
        <v>2309</v>
      </c>
    </row>
    <row r="151" spans="1:14">
      <c r="A151" s="52" t="str">
        <f t="shared" si="7"/>
        <v>京都府京都市</v>
      </c>
      <c r="B151" s="51" t="s">
        <v>3057</v>
      </c>
      <c r="C151" s="52" t="s">
        <v>2003</v>
      </c>
      <c r="D151" s="51" t="s">
        <v>2631</v>
      </c>
      <c r="F151" s="52" t="str">
        <f t="shared" si="8"/>
        <v>北海道むかわ町</v>
      </c>
      <c r="G151" s="51" t="s">
        <v>2593</v>
      </c>
      <c r="H151" s="52" t="s">
        <v>2027</v>
      </c>
      <c r="I151" s="52" t="s">
        <v>2624</v>
      </c>
      <c r="K151" s="52" t="str">
        <f t="shared" si="9"/>
        <v>長野県山ノ内町</v>
      </c>
      <c r="L151" s="52" t="s">
        <v>2608</v>
      </c>
      <c r="M151" s="52" t="s">
        <v>2009</v>
      </c>
      <c r="N151" s="52" t="s">
        <v>2623</v>
      </c>
    </row>
    <row r="152" spans="1:14">
      <c r="A152" s="103" t="str">
        <f>CONCATENATE(C152,D152)</f>
        <v>京都府向日市</v>
      </c>
      <c r="B152" s="91" t="s">
        <v>3070</v>
      </c>
      <c r="C152" s="103" t="s">
        <v>2003</v>
      </c>
      <c r="D152" s="104" t="s">
        <v>2372</v>
      </c>
      <c r="F152" s="52" t="str">
        <f t="shared" si="8"/>
        <v>北海道日高町</v>
      </c>
      <c r="G152" s="51" t="s">
        <v>2593</v>
      </c>
      <c r="H152" s="52" t="s">
        <v>2027</v>
      </c>
      <c r="I152" s="52" t="s">
        <v>2621</v>
      </c>
      <c r="K152" s="52" t="str">
        <f t="shared" si="9"/>
        <v>長野県木島平村</v>
      </c>
      <c r="L152" s="52" t="s">
        <v>2608</v>
      </c>
      <c r="M152" s="52" t="s">
        <v>2009</v>
      </c>
      <c r="N152" s="52" t="s">
        <v>2620</v>
      </c>
    </row>
    <row r="153" spans="1:14">
      <c r="A153" s="52" t="str">
        <f t="shared" si="7"/>
        <v>大阪府堺市</v>
      </c>
      <c r="B153" s="51" t="s">
        <v>3057</v>
      </c>
      <c r="C153" s="52" t="s">
        <v>2002</v>
      </c>
      <c r="D153" s="51" t="s">
        <v>2629</v>
      </c>
      <c r="F153" s="52" t="str">
        <f t="shared" si="8"/>
        <v>北海道新冠町</v>
      </c>
      <c r="G153" s="51" t="s">
        <v>2593</v>
      </c>
      <c r="H153" s="52" t="s">
        <v>2027</v>
      </c>
      <c r="I153" s="52" t="s">
        <v>2618</v>
      </c>
      <c r="K153" s="52" t="str">
        <f t="shared" si="9"/>
        <v>長野県野沢温泉村</v>
      </c>
      <c r="L153" s="52" t="s">
        <v>2608</v>
      </c>
      <c r="M153" s="52" t="s">
        <v>2009</v>
      </c>
      <c r="N153" s="52" t="s">
        <v>2617</v>
      </c>
    </row>
    <row r="154" spans="1:14">
      <c r="A154" s="52" t="str">
        <f t="shared" si="7"/>
        <v>大阪府枚方市</v>
      </c>
      <c r="B154" s="51" t="s">
        <v>3057</v>
      </c>
      <c r="C154" s="52" t="s">
        <v>2002</v>
      </c>
      <c r="D154" s="51" t="s">
        <v>2627</v>
      </c>
      <c r="F154" s="52" t="str">
        <f t="shared" si="8"/>
        <v>北海道様似町</v>
      </c>
      <c r="G154" s="51" t="s">
        <v>2593</v>
      </c>
      <c r="H154" s="52" t="s">
        <v>2027</v>
      </c>
      <c r="I154" s="52" t="s">
        <v>2615</v>
      </c>
      <c r="K154" s="52" t="str">
        <f t="shared" si="9"/>
        <v>長野県信濃町</v>
      </c>
      <c r="L154" s="52" t="s">
        <v>2608</v>
      </c>
      <c r="M154" s="52" t="s">
        <v>2009</v>
      </c>
      <c r="N154" s="52" t="s">
        <v>2614</v>
      </c>
    </row>
    <row r="155" spans="1:14">
      <c r="A155" s="52" t="str">
        <f t="shared" si="7"/>
        <v>大阪府茨木市</v>
      </c>
      <c r="B155" s="51" t="s">
        <v>3057</v>
      </c>
      <c r="C155" s="52" t="s">
        <v>2002</v>
      </c>
      <c r="D155" s="51" t="s">
        <v>2625</v>
      </c>
      <c r="F155" s="52" t="str">
        <f t="shared" si="8"/>
        <v>北海道新得町</v>
      </c>
      <c r="G155" s="51" t="s">
        <v>2593</v>
      </c>
      <c r="H155" s="52" t="s">
        <v>2027</v>
      </c>
      <c r="I155" s="52" t="s">
        <v>2612</v>
      </c>
      <c r="K155" s="52" t="str">
        <f t="shared" si="9"/>
        <v>長野県栄村</v>
      </c>
      <c r="L155" s="52" t="s">
        <v>2608</v>
      </c>
      <c r="M155" s="52" t="s">
        <v>2009</v>
      </c>
      <c r="N155" s="52" t="s">
        <v>2611</v>
      </c>
    </row>
    <row r="156" spans="1:14">
      <c r="A156" s="52" t="str">
        <f t="shared" si="7"/>
        <v>大阪府八尾市</v>
      </c>
      <c r="B156" s="51" t="s">
        <v>3057</v>
      </c>
      <c r="C156" s="52" t="s">
        <v>2002</v>
      </c>
      <c r="D156" s="51" t="s">
        <v>2622</v>
      </c>
      <c r="F156" s="52" t="str">
        <f t="shared" si="8"/>
        <v>北海道広尾町</v>
      </c>
      <c r="G156" s="51" t="s">
        <v>2593</v>
      </c>
      <c r="H156" s="52" t="s">
        <v>2027</v>
      </c>
      <c r="I156" s="52" t="s">
        <v>2609</v>
      </c>
      <c r="K156" s="52" t="str">
        <f t="shared" si="9"/>
        <v>岐阜県白川村</v>
      </c>
      <c r="L156" s="52" t="s">
        <v>2608</v>
      </c>
      <c r="M156" s="52" t="s">
        <v>2008</v>
      </c>
      <c r="N156" s="52" t="s">
        <v>2167</v>
      </c>
    </row>
    <row r="157" spans="1:14">
      <c r="A157" s="52" t="str">
        <f t="shared" si="7"/>
        <v>大阪府柏原市</v>
      </c>
      <c r="B157" s="51" t="s">
        <v>3057</v>
      </c>
      <c r="C157" s="52" t="s">
        <v>2002</v>
      </c>
      <c r="D157" s="51" t="s">
        <v>2619</v>
      </c>
      <c r="F157" s="52" t="str">
        <f t="shared" si="8"/>
        <v>北海道釧路町</v>
      </c>
      <c r="G157" s="51" t="s">
        <v>2593</v>
      </c>
      <c r="H157" s="52" t="s">
        <v>2027</v>
      </c>
      <c r="I157" s="52" t="s">
        <v>2606</v>
      </c>
      <c r="K157" s="52" t="str">
        <f t="shared" si="9"/>
        <v>北海道岩見沢市</v>
      </c>
      <c r="L157" s="52" t="s">
        <v>2510</v>
      </c>
      <c r="M157" s="52" t="s">
        <v>2027</v>
      </c>
      <c r="N157" s="52" t="s">
        <v>2605</v>
      </c>
    </row>
    <row r="158" spans="1:14">
      <c r="A158" s="52" t="str">
        <f t="shared" si="7"/>
        <v>大阪府東大阪市</v>
      </c>
      <c r="B158" s="51" t="s">
        <v>3057</v>
      </c>
      <c r="C158" s="52" t="s">
        <v>2002</v>
      </c>
      <c r="D158" s="51" t="s">
        <v>2616</v>
      </c>
      <c r="F158" s="52" t="str">
        <f t="shared" si="8"/>
        <v>北海道厚岸町</v>
      </c>
      <c r="G158" s="51" t="s">
        <v>2593</v>
      </c>
      <c r="H158" s="52" t="s">
        <v>2027</v>
      </c>
      <c r="I158" s="52" t="s">
        <v>281</v>
      </c>
      <c r="K158" s="52" t="str">
        <f t="shared" si="9"/>
        <v>北海道伊達市</v>
      </c>
      <c r="L158" s="52" t="s">
        <v>2510</v>
      </c>
      <c r="M158" s="52" t="s">
        <v>2027</v>
      </c>
      <c r="N158" s="52" t="s">
        <v>2603</v>
      </c>
    </row>
    <row r="159" spans="1:14">
      <c r="A159" s="52" t="str">
        <f t="shared" si="7"/>
        <v>大阪府交野市</v>
      </c>
      <c r="B159" s="51" t="s">
        <v>3066</v>
      </c>
      <c r="C159" s="52" t="s">
        <v>2002</v>
      </c>
      <c r="D159" s="51" t="s">
        <v>2613</v>
      </c>
      <c r="F159" s="52" t="str">
        <f t="shared" si="8"/>
        <v>北海道浜中町</v>
      </c>
      <c r="G159" s="51" t="s">
        <v>2593</v>
      </c>
      <c r="H159" s="52" t="s">
        <v>2027</v>
      </c>
      <c r="I159" s="52" t="s">
        <v>280</v>
      </c>
      <c r="K159" s="52" t="str">
        <f t="shared" si="9"/>
        <v>北海道石狩市</v>
      </c>
      <c r="L159" s="52" t="s">
        <v>2510</v>
      </c>
      <c r="M159" s="52" t="s">
        <v>2027</v>
      </c>
      <c r="N159" s="52" t="s">
        <v>2601</v>
      </c>
    </row>
    <row r="160" spans="1:14">
      <c r="A160" s="52" t="str">
        <f t="shared" si="7"/>
        <v>大阪府摂津市</v>
      </c>
      <c r="B160" s="51" t="s">
        <v>3059</v>
      </c>
      <c r="C160" s="52" t="s">
        <v>2002</v>
      </c>
      <c r="D160" s="51" t="s">
        <v>2610</v>
      </c>
      <c r="F160" s="52" t="str">
        <f t="shared" si="8"/>
        <v>北海道白糠町</v>
      </c>
      <c r="G160" s="51" t="s">
        <v>2593</v>
      </c>
      <c r="H160" s="52" t="s">
        <v>2027</v>
      </c>
      <c r="I160" s="52" t="s">
        <v>2599</v>
      </c>
      <c r="K160" s="52" t="str">
        <f t="shared" si="9"/>
        <v>北海道せたな町</v>
      </c>
      <c r="L160" s="52" t="s">
        <v>2510</v>
      </c>
      <c r="M160" s="52" t="s">
        <v>2027</v>
      </c>
      <c r="N160" s="52" t="s">
        <v>2598</v>
      </c>
    </row>
    <row r="161" spans="1:14">
      <c r="A161" s="52" t="str">
        <f t="shared" si="7"/>
        <v>大阪府島本町</v>
      </c>
      <c r="B161" s="51" t="s">
        <v>3059</v>
      </c>
      <c r="C161" s="52" t="s">
        <v>2002</v>
      </c>
      <c r="D161" s="51" t="s">
        <v>2607</v>
      </c>
      <c r="F161" s="52" t="str">
        <f t="shared" si="8"/>
        <v>北海道標津町</v>
      </c>
      <c r="G161" s="51" t="s">
        <v>2593</v>
      </c>
      <c r="H161" s="52" t="s">
        <v>2027</v>
      </c>
      <c r="I161" s="52" t="s">
        <v>2596</v>
      </c>
      <c r="K161" s="52" t="str">
        <f t="shared" si="9"/>
        <v>北海道洞爺湖町</v>
      </c>
      <c r="L161" s="52" t="s">
        <v>2510</v>
      </c>
      <c r="M161" s="52" t="s">
        <v>2027</v>
      </c>
      <c r="N161" s="52" t="s">
        <v>2595</v>
      </c>
    </row>
    <row r="162" spans="1:14">
      <c r="A162" s="103" t="str">
        <f>CONCATENATE(C162,D162)</f>
        <v>大阪府藤井寺市</v>
      </c>
      <c r="B162" s="91" t="s">
        <v>3070</v>
      </c>
      <c r="C162" s="103" t="s">
        <v>2002</v>
      </c>
      <c r="D162" s="104" t="s">
        <v>2350</v>
      </c>
      <c r="F162" s="52" t="str">
        <f t="shared" si="8"/>
        <v>北海道羅臼町</v>
      </c>
      <c r="G162" s="51" t="s">
        <v>2593</v>
      </c>
      <c r="H162" s="52" t="s">
        <v>2027</v>
      </c>
      <c r="I162" s="52" t="s">
        <v>2592</v>
      </c>
      <c r="K162" s="52" t="str">
        <f t="shared" si="9"/>
        <v>北海道遠軽町</v>
      </c>
      <c r="L162" s="52" t="s">
        <v>2510</v>
      </c>
      <c r="M162" s="52" t="s">
        <v>2027</v>
      </c>
      <c r="N162" s="52" t="s">
        <v>2591</v>
      </c>
    </row>
    <row r="163" spans="1:14">
      <c r="A163" s="52" t="str">
        <f t="shared" si="7"/>
        <v>兵庫県尼崎市</v>
      </c>
      <c r="B163" s="51" t="s">
        <v>3059</v>
      </c>
      <c r="C163" s="52" t="s">
        <v>2001</v>
      </c>
      <c r="D163" s="51" t="s">
        <v>2604</v>
      </c>
      <c r="F163" s="52" t="str">
        <f t="shared" si="8"/>
        <v>北海道函館市</v>
      </c>
      <c r="G163" s="51" t="s">
        <v>2547</v>
      </c>
      <c r="H163" s="52" t="s">
        <v>2027</v>
      </c>
      <c r="I163" s="51" t="s">
        <v>2589</v>
      </c>
      <c r="K163" s="52" t="str">
        <f t="shared" si="9"/>
        <v>青森県弘前市</v>
      </c>
      <c r="L163" s="52" t="s">
        <v>2510</v>
      </c>
      <c r="M163" s="52" t="s">
        <v>2026</v>
      </c>
      <c r="N163" s="52" t="s">
        <v>2588</v>
      </c>
    </row>
    <row r="164" spans="1:14">
      <c r="A164" s="52" t="str">
        <f t="shared" si="7"/>
        <v>兵庫県伊丹市</v>
      </c>
      <c r="B164" s="51" t="s">
        <v>3067</v>
      </c>
      <c r="C164" s="52" t="s">
        <v>2001</v>
      </c>
      <c r="D164" s="51" t="s">
        <v>2602</v>
      </c>
      <c r="F164" s="52" t="str">
        <f t="shared" si="8"/>
        <v>北海道室蘭市</v>
      </c>
      <c r="G164" s="51" t="s">
        <v>2547</v>
      </c>
      <c r="H164" s="52" t="s">
        <v>2027</v>
      </c>
      <c r="I164" s="52" t="s">
        <v>2586</v>
      </c>
      <c r="K164" s="52" t="str">
        <f t="shared" si="9"/>
        <v>青森県五所川原市</v>
      </c>
      <c r="L164" s="52" t="s">
        <v>2510</v>
      </c>
      <c r="M164" s="52" t="s">
        <v>2026</v>
      </c>
      <c r="N164" s="52" t="s">
        <v>2585</v>
      </c>
    </row>
    <row r="165" spans="1:14">
      <c r="A165" s="52" t="str">
        <f t="shared" si="7"/>
        <v>兵庫県高砂市</v>
      </c>
      <c r="B165" s="51" t="s">
        <v>3068</v>
      </c>
      <c r="C165" s="52" t="s">
        <v>2001</v>
      </c>
      <c r="D165" s="51" t="s">
        <v>2600</v>
      </c>
      <c r="F165" s="52" t="str">
        <f t="shared" si="8"/>
        <v>北海道苫小牧市</v>
      </c>
      <c r="G165" s="51" t="s">
        <v>2547</v>
      </c>
      <c r="H165" s="52" t="s">
        <v>2027</v>
      </c>
      <c r="I165" s="52" t="s">
        <v>2583</v>
      </c>
      <c r="K165" s="52" t="str">
        <f t="shared" si="9"/>
        <v>青森県十和田市</v>
      </c>
      <c r="L165" s="52" t="s">
        <v>2510</v>
      </c>
      <c r="M165" s="52" t="s">
        <v>2026</v>
      </c>
      <c r="N165" s="52" t="s">
        <v>2582</v>
      </c>
    </row>
    <row r="166" spans="1:14">
      <c r="A166" s="52" t="str">
        <f t="shared" si="7"/>
        <v>兵庫県川西市</v>
      </c>
      <c r="B166" s="51" t="s">
        <v>3068</v>
      </c>
      <c r="C166" s="52" t="s">
        <v>2001</v>
      </c>
      <c r="D166" s="51" t="s">
        <v>2597</v>
      </c>
      <c r="F166" s="52" t="str">
        <f t="shared" si="8"/>
        <v>北海道登別市</v>
      </c>
      <c r="G166" s="51" t="s">
        <v>2547</v>
      </c>
      <c r="H166" s="52" t="s">
        <v>2027</v>
      </c>
      <c r="I166" s="52" t="s">
        <v>2580</v>
      </c>
      <c r="K166" s="52" t="str">
        <f t="shared" si="9"/>
        <v>青森県平川市</v>
      </c>
      <c r="L166" s="52" t="s">
        <v>2510</v>
      </c>
      <c r="M166" s="52" t="s">
        <v>2026</v>
      </c>
      <c r="N166" s="52" t="s">
        <v>2579</v>
      </c>
    </row>
    <row r="167" spans="1:14">
      <c r="A167" s="52" t="str">
        <f t="shared" si="7"/>
        <v>兵庫県三田市</v>
      </c>
      <c r="B167" s="51" t="s">
        <v>3068</v>
      </c>
      <c r="C167" s="52" t="s">
        <v>2001</v>
      </c>
      <c r="D167" s="51" t="s">
        <v>2594</v>
      </c>
      <c r="F167" s="52" t="str">
        <f t="shared" si="8"/>
        <v>北海道北斗市</v>
      </c>
      <c r="G167" s="51" t="s">
        <v>2547</v>
      </c>
      <c r="H167" s="52" t="s">
        <v>2027</v>
      </c>
      <c r="I167" s="52" t="s">
        <v>2577</v>
      </c>
      <c r="K167" s="52" t="str">
        <f t="shared" si="9"/>
        <v>青森県東北町</v>
      </c>
      <c r="L167" s="52" t="s">
        <v>2510</v>
      </c>
      <c r="M167" s="52" t="s">
        <v>2026</v>
      </c>
      <c r="N167" s="52" t="s">
        <v>2576</v>
      </c>
    </row>
    <row r="168" spans="1:14">
      <c r="A168" s="52" t="str">
        <f t="shared" si="7"/>
        <v>奈良県奈良市</v>
      </c>
      <c r="B168" s="51" t="s">
        <v>3068</v>
      </c>
      <c r="C168" s="52" t="s">
        <v>2000</v>
      </c>
      <c r="D168" s="51" t="s">
        <v>2590</v>
      </c>
      <c r="F168" s="52" t="str">
        <f t="shared" si="8"/>
        <v>北海道松前町</v>
      </c>
      <c r="G168" s="51" t="s">
        <v>2547</v>
      </c>
      <c r="H168" s="52" t="s">
        <v>2027</v>
      </c>
      <c r="I168" s="52" t="s">
        <v>2574</v>
      </c>
      <c r="K168" s="52" t="str">
        <f t="shared" si="9"/>
        <v>岩手県八幡平市</v>
      </c>
      <c r="L168" s="52" t="s">
        <v>2510</v>
      </c>
      <c r="M168" s="52" t="s">
        <v>2025</v>
      </c>
      <c r="N168" s="52" t="s">
        <v>2475</v>
      </c>
    </row>
    <row r="169" spans="1:14">
      <c r="A169" s="52" t="str">
        <f t="shared" si="7"/>
        <v>奈良県大和郡山市</v>
      </c>
      <c r="B169" s="51" t="s">
        <v>3068</v>
      </c>
      <c r="C169" s="52" t="s">
        <v>2000</v>
      </c>
      <c r="D169" s="51" t="s">
        <v>2587</v>
      </c>
      <c r="F169" s="52" t="str">
        <f t="shared" si="8"/>
        <v>北海道知内町</v>
      </c>
      <c r="G169" s="51" t="s">
        <v>2547</v>
      </c>
      <c r="H169" s="52" t="s">
        <v>2027</v>
      </c>
      <c r="I169" s="52" t="s">
        <v>2572</v>
      </c>
      <c r="K169" s="52" t="str">
        <f t="shared" si="9"/>
        <v>宮城県大崎市</v>
      </c>
      <c r="L169" s="52" t="s">
        <v>2510</v>
      </c>
      <c r="M169" s="52" t="s">
        <v>2024</v>
      </c>
      <c r="N169" s="52" t="s">
        <v>2442</v>
      </c>
    </row>
    <row r="170" spans="1:14">
      <c r="A170" s="52" t="str">
        <f t="shared" si="7"/>
        <v>奈良県川西町</v>
      </c>
      <c r="B170" s="51" t="s">
        <v>3057</v>
      </c>
      <c r="C170" s="52" t="s">
        <v>2000</v>
      </c>
      <c r="D170" s="51" t="s">
        <v>2584</v>
      </c>
      <c r="F170" s="52" t="str">
        <f t="shared" si="8"/>
        <v>北海道木古内町</v>
      </c>
      <c r="G170" s="51" t="s">
        <v>2547</v>
      </c>
      <c r="H170" s="52" t="s">
        <v>2027</v>
      </c>
      <c r="I170" s="52" t="s">
        <v>2570</v>
      </c>
      <c r="K170" s="52" t="str">
        <f t="shared" si="9"/>
        <v>秋田県横手市</v>
      </c>
      <c r="L170" s="52" t="s">
        <v>2510</v>
      </c>
      <c r="M170" s="52" t="s">
        <v>2023</v>
      </c>
      <c r="N170" s="52" t="s">
        <v>2429</v>
      </c>
    </row>
    <row r="171" spans="1:14">
      <c r="A171" s="52" t="str">
        <f t="shared" si="7"/>
        <v>広島県広島市</v>
      </c>
      <c r="B171" s="51" t="s">
        <v>3057</v>
      </c>
      <c r="C171" s="52" t="s">
        <v>1995</v>
      </c>
      <c r="D171" s="51" t="s">
        <v>2581</v>
      </c>
      <c r="F171" s="52" t="str">
        <f t="shared" si="8"/>
        <v>北海道七飯町</v>
      </c>
      <c r="G171" s="51" t="s">
        <v>2547</v>
      </c>
      <c r="H171" s="52" t="s">
        <v>2027</v>
      </c>
      <c r="I171" s="52" t="s">
        <v>2568</v>
      </c>
      <c r="K171" s="52" t="str">
        <f t="shared" si="9"/>
        <v>秋田県大館市</v>
      </c>
      <c r="L171" s="52" t="s">
        <v>2510</v>
      </c>
      <c r="M171" s="52" t="s">
        <v>2023</v>
      </c>
      <c r="N171" s="52" t="s">
        <v>2427</v>
      </c>
    </row>
    <row r="172" spans="1:14">
      <c r="A172" s="52" t="str">
        <f t="shared" si="7"/>
        <v>広島県府中町</v>
      </c>
      <c r="B172" s="51" t="s">
        <v>3057</v>
      </c>
      <c r="C172" s="52" t="s">
        <v>1995</v>
      </c>
      <c r="D172" s="51" t="s">
        <v>2578</v>
      </c>
      <c r="F172" s="52" t="str">
        <f t="shared" si="8"/>
        <v>北海道鹿部町</v>
      </c>
      <c r="G172" s="51" t="s">
        <v>2547</v>
      </c>
      <c r="H172" s="52" t="s">
        <v>2027</v>
      </c>
      <c r="I172" s="52" t="s">
        <v>2566</v>
      </c>
      <c r="K172" s="52" t="str">
        <f t="shared" si="9"/>
        <v>秋田県鹿角市</v>
      </c>
      <c r="L172" s="52" t="s">
        <v>2510</v>
      </c>
      <c r="M172" s="52" t="s">
        <v>2023</v>
      </c>
      <c r="N172" s="52" t="s">
        <v>2423</v>
      </c>
    </row>
    <row r="173" spans="1:14">
      <c r="A173" s="52" t="str">
        <f t="shared" si="7"/>
        <v>福岡県福岡市</v>
      </c>
      <c r="B173" s="51" t="s">
        <v>3057</v>
      </c>
      <c r="C173" s="52" t="s">
        <v>1989</v>
      </c>
      <c r="D173" s="51" t="s">
        <v>2575</v>
      </c>
      <c r="F173" s="52" t="str">
        <f t="shared" si="8"/>
        <v>北海道森町</v>
      </c>
      <c r="G173" s="51" t="s">
        <v>2547</v>
      </c>
      <c r="H173" s="52" t="s">
        <v>2027</v>
      </c>
      <c r="I173" s="52" t="s">
        <v>2118</v>
      </c>
      <c r="K173" s="52" t="str">
        <f t="shared" si="9"/>
        <v>秋田県由利本荘市</v>
      </c>
      <c r="L173" s="52" t="s">
        <v>2510</v>
      </c>
      <c r="M173" s="52" t="s">
        <v>2023</v>
      </c>
      <c r="N173" s="52" t="s">
        <v>2564</v>
      </c>
    </row>
    <row r="174" spans="1:14">
      <c r="A174" s="52" t="str">
        <f t="shared" si="7"/>
        <v>福岡県春日市</v>
      </c>
      <c r="B174" s="51" t="s">
        <v>3057</v>
      </c>
      <c r="C174" s="52" t="s">
        <v>1989</v>
      </c>
      <c r="D174" s="51" t="s">
        <v>2573</v>
      </c>
      <c r="F174" s="52" t="str">
        <f t="shared" si="8"/>
        <v>北海道江差町</v>
      </c>
      <c r="G174" s="51" t="s">
        <v>2547</v>
      </c>
      <c r="H174" s="52" t="s">
        <v>2027</v>
      </c>
      <c r="I174" s="52" t="s">
        <v>510</v>
      </c>
      <c r="K174" s="52" t="str">
        <f t="shared" si="9"/>
        <v>秋田県大仙市</v>
      </c>
      <c r="L174" s="52" t="s">
        <v>2510</v>
      </c>
      <c r="M174" s="52" t="s">
        <v>2023</v>
      </c>
      <c r="N174" s="52" t="s">
        <v>2419</v>
      </c>
    </row>
    <row r="175" spans="1:14">
      <c r="A175" s="52" t="str">
        <f t="shared" si="7"/>
        <v>福岡県福津市</v>
      </c>
      <c r="B175" s="51" t="s">
        <v>3057</v>
      </c>
      <c r="C175" s="52" t="s">
        <v>1989</v>
      </c>
      <c r="D175" s="51" t="s">
        <v>2571</v>
      </c>
      <c r="F175" s="52" t="str">
        <f t="shared" si="8"/>
        <v>北海道上ノ国町</v>
      </c>
      <c r="G175" s="51" t="s">
        <v>2547</v>
      </c>
      <c r="H175" s="52" t="s">
        <v>2027</v>
      </c>
      <c r="I175" s="52" t="s">
        <v>502</v>
      </c>
      <c r="K175" s="52" t="str">
        <f t="shared" si="9"/>
        <v>秋田県北秋田市</v>
      </c>
      <c r="L175" s="52" t="s">
        <v>2510</v>
      </c>
      <c r="M175" s="52" t="s">
        <v>2023</v>
      </c>
      <c r="N175" s="52" t="s">
        <v>2417</v>
      </c>
    </row>
    <row r="176" spans="1:14">
      <c r="A176" s="52" t="str">
        <f t="shared" si="7"/>
        <v>宮城県仙台市</v>
      </c>
      <c r="B176" s="51" t="s">
        <v>2284</v>
      </c>
      <c r="C176" s="52" t="s">
        <v>2024</v>
      </c>
      <c r="D176" s="51" t="s">
        <v>2569</v>
      </c>
      <c r="F176" s="52" t="str">
        <f t="shared" si="8"/>
        <v>北海道厚沢部町</v>
      </c>
      <c r="G176" s="51" t="s">
        <v>2547</v>
      </c>
      <c r="H176" s="52" t="s">
        <v>2027</v>
      </c>
      <c r="I176" s="52" t="s">
        <v>494</v>
      </c>
      <c r="K176" s="52" t="str">
        <f t="shared" si="9"/>
        <v>秋田県仙北市</v>
      </c>
      <c r="L176" s="52" t="s">
        <v>2510</v>
      </c>
      <c r="M176" s="52" t="s">
        <v>2023</v>
      </c>
      <c r="N176" s="52" t="s">
        <v>2415</v>
      </c>
    </row>
    <row r="177" spans="1:14">
      <c r="A177" s="52" t="str">
        <f t="shared" si="7"/>
        <v>宮城県七ヶ浜町</v>
      </c>
      <c r="B177" s="51" t="s">
        <v>2284</v>
      </c>
      <c r="C177" s="52" t="s">
        <v>2024</v>
      </c>
      <c r="D177" s="51" t="s">
        <v>2567</v>
      </c>
      <c r="F177" s="52" t="str">
        <f t="shared" si="8"/>
        <v>北海道乙部町</v>
      </c>
      <c r="G177" s="51" t="s">
        <v>2547</v>
      </c>
      <c r="H177" s="52" t="s">
        <v>2027</v>
      </c>
      <c r="I177" s="52" t="s">
        <v>2559</v>
      </c>
      <c r="K177" s="52" t="str">
        <f t="shared" si="9"/>
        <v>秋田県美郷町</v>
      </c>
      <c r="L177" s="52" t="s">
        <v>2510</v>
      </c>
      <c r="M177" s="52" t="s">
        <v>2023</v>
      </c>
      <c r="N177" s="52" t="s">
        <v>2558</v>
      </c>
    </row>
    <row r="178" spans="1:14">
      <c r="A178" s="52" t="str">
        <f t="shared" si="7"/>
        <v>宮城県大和町</v>
      </c>
      <c r="B178" s="51" t="s">
        <v>2284</v>
      </c>
      <c r="C178" s="52" t="s">
        <v>2024</v>
      </c>
      <c r="D178" s="51" t="s">
        <v>2565</v>
      </c>
      <c r="F178" s="52" t="str">
        <f t="shared" si="8"/>
        <v>北海道奥尻町</v>
      </c>
      <c r="G178" s="51" t="s">
        <v>2547</v>
      </c>
      <c r="H178" s="52" t="s">
        <v>2027</v>
      </c>
      <c r="I178" s="52" t="s">
        <v>2556</v>
      </c>
      <c r="K178" s="52" t="str">
        <f t="shared" si="9"/>
        <v>山形県鶴岡市</v>
      </c>
      <c r="L178" s="52" t="s">
        <v>2510</v>
      </c>
      <c r="M178" s="52" t="s">
        <v>2022</v>
      </c>
      <c r="N178" s="52" t="s">
        <v>2555</v>
      </c>
    </row>
    <row r="179" spans="1:14">
      <c r="A179" s="52" t="str">
        <f t="shared" si="7"/>
        <v>宮城県富谷市</v>
      </c>
      <c r="B179" s="51" t="s">
        <v>2284</v>
      </c>
      <c r="C179" s="52" t="s">
        <v>2024</v>
      </c>
      <c r="D179" s="51" t="s">
        <v>2563</v>
      </c>
      <c r="F179" s="52" t="str">
        <f t="shared" si="8"/>
        <v>北海道浦河町</v>
      </c>
      <c r="G179" s="51" t="s">
        <v>2547</v>
      </c>
      <c r="H179" s="52" t="s">
        <v>2027</v>
      </c>
      <c r="I179" s="52" t="s">
        <v>2553</v>
      </c>
      <c r="K179" s="52" t="str">
        <f t="shared" si="9"/>
        <v>山形県酒田市</v>
      </c>
      <c r="L179" s="52" t="s">
        <v>2510</v>
      </c>
      <c r="M179" s="52" t="s">
        <v>2022</v>
      </c>
      <c r="N179" s="52" t="s">
        <v>2552</v>
      </c>
    </row>
    <row r="180" spans="1:14">
      <c r="A180" s="52" t="str">
        <f t="shared" si="7"/>
        <v>茨城県古河市</v>
      </c>
      <c r="B180" s="51" t="s">
        <v>2284</v>
      </c>
      <c r="C180" s="52" t="s">
        <v>2020</v>
      </c>
      <c r="D180" s="51" t="s">
        <v>2562</v>
      </c>
      <c r="F180" s="52" t="str">
        <f t="shared" si="8"/>
        <v>北海道えりも町</v>
      </c>
      <c r="G180" s="51" t="s">
        <v>2547</v>
      </c>
      <c r="H180" s="52" t="s">
        <v>2027</v>
      </c>
      <c r="I180" s="52" t="s">
        <v>2550</v>
      </c>
      <c r="K180" s="52" t="str">
        <f t="shared" si="9"/>
        <v>山形県庄内町</v>
      </c>
      <c r="L180" s="52" t="s">
        <v>2510</v>
      </c>
      <c r="M180" s="52" t="s">
        <v>2022</v>
      </c>
      <c r="N180" s="52" t="s">
        <v>2549</v>
      </c>
    </row>
    <row r="181" spans="1:14">
      <c r="A181" s="52" t="str">
        <f t="shared" si="7"/>
        <v>茨城県常総市</v>
      </c>
      <c r="B181" s="51" t="s">
        <v>2284</v>
      </c>
      <c r="C181" s="52" t="s">
        <v>2020</v>
      </c>
      <c r="D181" s="51" t="s">
        <v>2561</v>
      </c>
      <c r="F181" s="52" t="str">
        <f t="shared" si="8"/>
        <v>北海道新ひだか町</v>
      </c>
      <c r="G181" s="51" t="s">
        <v>2547</v>
      </c>
      <c r="H181" s="52" t="s">
        <v>2027</v>
      </c>
      <c r="I181" s="52" t="s">
        <v>2546</v>
      </c>
      <c r="K181" s="52" t="str">
        <f t="shared" si="9"/>
        <v>福島県喜多方市</v>
      </c>
      <c r="L181" s="52" t="s">
        <v>2510</v>
      </c>
      <c r="M181" s="52" t="s">
        <v>2021</v>
      </c>
      <c r="N181" s="52" t="s">
        <v>2354</v>
      </c>
    </row>
    <row r="182" spans="1:14">
      <c r="A182" s="52" t="str">
        <f t="shared" si="7"/>
        <v>茨城県ひたちなか市</v>
      </c>
      <c r="B182" s="51" t="s">
        <v>2284</v>
      </c>
      <c r="C182" s="52" t="s">
        <v>2020</v>
      </c>
      <c r="D182" s="51" t="s">
        <v>2560</v>
      </c>
      <c r="F182" s="52" t="str">
        <f t="shared" si="8"/>
        <v>青森県青森市</v>
      </c>
      <c r="G182" s="51" t="s">
        <v>2164</v>
      </c>
      <c r="H182" s="52" t="s">
        <v>2026</v>
      </c>
      <c r="I182" s="51" t="s">
        <v>1979</v>
      </c>
      <c r="K182" s="52" t="str">
        <f t="shared" si="9"/>
        <v>福島県南会津町</v>
      </c>
      <c r="L182" s="52" t="s">
        <v>2510</v>
      </c>
      <c r="M182" s="52" t="s">
        <v>2021</v>
      </c>
      <c r="N182" s="52" t="s">
        <v>2544</v>
      </c>
    </row>
    <row r="183" spans="1:14">
      <c r="A183" s="52" t="str">
        <f t="shared" si="7"/>
        <v>茨城県坂東市</v>
      </c>
      <c r="B183" s="51" t="s">
        <v>2284</v>
      </c>
      <c r="C183" s="52" t="s">
        <v>2020</v>
      </c>
      <c r="D183" s="51" t="s">
        <v>2557</v>
      </c>
      <c r="F183" s="52" t="str">
        <f t="shared" si="8"/>
        <v>青森県弘前市</v>
      </c>
      <c r="G183" s="51" t="s">
        <v>2164</v>
      </c>
      <c r="H183" s="52" t="s">
        <v>2026</v>
      </c>
      <c r="I183" s="51" t="s">
        <v>1933</v>
      </c>
      <c r="K183" s="52" t="str">
        <f t="shared" si="9"/>
        <v>福島県会津美里町</v>
      </c>
      <c r="L183" s="52" t="s">
        <v>2510</v>
      </c>
      <c r="M183" s="52" t="s">
        <v>2021</v>
      </c>
      <c r="N183" s="52" t="s">
        <v>2542</v>
      </c>
    </row>
    <row r="184" spans="1:14">
      <c r="A184" s="52" t="str">
        <f t="shared" si="7"/>
        <v>茨城県神栖市</v>
      </c>
      <c r="B184" s="51" t="s">
        <v>2284</v>
      </c>
      <c r="C184" s="52" t="s">
        <v>2020</v>
      </c>
      <c r="D184" s="51" t="s">
        <v>2554</v>
      </c>
      <c r="F184" s="52" t="str">
        <f t="shared" si="8"/>
        <v>青森県八戸市</v>
      </c>
      <c r="G184" s="51" t="s">
        <v>2164</v>
      </c>
      <c r="H184" s="52" t="s">
        <v>2026</v>
      </c>
      <c r="I184" s="51" t="s">
        <v>1886</v>
      </c>
      <c r="K184" s="52" t="str">
        <f t="shared" si="9"/>
        <v>新潟県長岡市</v>
      </c>
      <c r="L184" s="52" t="s">
        <v>2510</v>
      </c>
      <c r="M184" s="52" t="s">
        <v>2014</v>
      </c>
      <c r="N184" s="52" t="s">
        <v>2301</v>
      </c>
    </row>
    <row r="185" spans="1:14">
      <c r="A185" s="52" t="str">
        <f t="shared" si="7"/>
        <v>茨城県つくばみらい市</v>
      </c>
      <c r="B185" s="51" t="s">
        <v>2284</v>
      </c>
      <c r="C185" s="52" t="s">
        <v>2020</v>
      </c>
      <c r="D185" s="51" t="s">
        <v>2551</v>
      </c>
      <c r="F185" s="52" t="str">
        <f t="shared" si="8"/>
        <v>青森県黒石市</v>
      </c>
      <c r="G185" s="51" t="s">
        <v>2164</v>
      </c>
      <c r="H185" s="52" t="s">
        <v>2026</v>
      </c>
      <c r="I185" s="51" t="s">
        <v>1839</v>
      </c>
      <c r="K185" s="52" t="str">
        <f t="shared" si="9"/>
        <v>新潟県三条市</v>
      </c>
      <c r="L185" s="52" t="s">
        <v>2510</v>
      </c>
      <c r="M185" s="52" t="s">
        <v>2014</v>
      </c>
      <c r="N185" s="52" t="s">
        <v>2539</v>
      </c>
    </row>
    <row r="186" spans="1:14">
      <c r="A186" s="52" t="str">
        <f t="shared" si="7"/>
        <v>茨城県那珂市</v>
      </c>
      <c r="B186" s="51" t="s">
        <v>2284</v>
      </c>
      <c r="C186" s="52" t="s">
        <v>2020</v>
      </c>
      <c r="D186" s="51" t="s">
        <v>2548</v>
      </c>
      <c r="F186" s="52" t="str">
        <f t="shared" si="8"/>
        <v>青森県五所川原市</v>
      </c>
      <c r="G186" s="51" t="s">
        <v>2164</v>
      </c>
      <c r="H186" s="52" t="s">
        <v>2026</v>
      </c>
      <c r="I186" s="51" t="s">
        <v>1792</v>
      </c>
      <c r="K186" s="52" t="str">
        <f t="shared" si="9"/>
        <v>新潟県柏崎市</v>
      </c>
      <c r="L186" s="52" t="s">
        <v>2510</v>
      </c>
      <c r="M186" s="52" t="s">
        <v>2014</v>
      </c>
      <c r="N186" s="52" t="s">
        <v>2537</v>
      </c>
    </row>
    <row r="187" spans="1:14">
      <c r="A187" s="52" t="str">
        <f t="shared" si="7"/>
        <v>茨城県大洗町</v>
      </c>
      <c r="B187" s="51" t="s">
        <v>2284</v>
      </c>
      <c r="C187" s="52" t="s">
        <v>2020</v>
      </c>
      <c r="D187" s="51" t="s">
        <v>2545</v>
      </c>
      <c r="F187" s="52" t="str">
        <f t="shared" si="8"/>
        <v>青森県十和田市</v>
      </c>
      <c r="G187" s="51" t="s">
        <v>2164</v>
      </c>
      <c r="H187" s="52" t="s">
        <v>2026</v>
      </c>
      <c r="I187" s="51" t="s">
        <v>1745</v>
      </c>
      <c r="K187" s="52" t="str">
        <f t="shared" si="9"/>
        <v>新潟県村上市</v>
      </c>
      <c r="L187" s="52" t="s">
        <v>2510</v>
      </c>
      <c r="M187" s="52" t="s">
        <v>2014</v>
      </c>
      <c r="N187" s="52" t="s">
        <v>2535</v>
      </c>
    </row>
    <row r="188" spans="1:14">
      <c r="A188" s="52" t="str">
        <f t="shared" si="7"/>
        <v>茨城県河内町</v>
      </c>
      <c r="B188" s="51" t="s">
        <v>2284</v>
      </c>
      <c r="C188" s="52" t="s">
        <v>2020</v>
      </c>
      <c r="D188" s="51" t="s">
        <v>2543</v>
      </c>
      <c r="F188" s="52" t="str">
        <f t="shared" si="8"/>
        <v>青森県三沢市</v>
      </c>
      <c r="G188" s="51" t="s">
        <v>2164</v>
      </c>
      <c r="H188" s="52" t="s">
        <v>2026</v>
      </c>
      <c r="I188" s="51" t="s">
        <v>1698</v>
      </c>
      <c r="K188" s="52" t="str">
        <f t="shared" si="9"/>
        <v>新潟県五泉市</v>
      </c>
      <c r="L188" s="52" t="s">
        <v>2510</v>
      </c>
      <c r="M188" s="52" t="s">
        <v>2014</v>
      </c>
      <c r="N188" s="52" t="s">
        <v>2533</v>
      </c>
    </row>
    <row r="189" spans="1:14">
      <c r="A189" s="52" t="str">
        <f t="shared" si="7"/>
        <v>茨城県五霞町</v>
      </c>
      <c r="B189" s="51" t="s">
        <v>2284</v>
      </c>
      <c r="C189" s="52" t="s">
        <v>2020</v>
      </c>
      <c r="D189" s="51" t="s">
        <v>2541</v>
      </c>
      <c r="F189" s="52" t="str">
        <f t="shared" si="8"/>
        <v>青森県むつ市</v>
      </c>
      <c r="G189" s="51" t="s">
        <v>2164</v>
      </c>
      <c r="H189" s="52" t="s">
        <v>2026</v>
      </c>
      <c r="I189" s="51" t="s">
        <v>1652</v>
      </c>
      <c r="K189" s="52" t="str">
        <f t="shared" si="9"/>
        <v>新潟県上越市</v>
      </c>
      <c r="L189" s="52" t="s">
        <v>2510</v>
      </c>
      <c r="M189" s="52" t="s">
        <v>2014</v>
      </c>
      <c r="N189" s="52" t="s">
        <v>2531</v>
      </c>
    </row>
    <row r="190" spans="1:14">
      <c r="A190" s="52" t="str">
        <f t="shared" si="7"/>
        <v>茨城県境町</v>
      </c>
      <c r="B190" s="51" t="s">
        <v>2284</v>
      </c>
      <c r="C190" s="52" t="s">
        <v>2020</v>
      </c>
      <c r="D190" s="51" t="s">
        <v>2540</v>
      </c>
      <c r="F190" s="52" t="str">
        <f t="shared" si="8"/>
        <v>青森県つがる市</v>
      </c>
      <c r="G190" s="51" t="s">
        <v>2164</v>
      </c>
      <c r="H190" s="52" t="s">
        <v>2026</v>
      </c>
      <c r="I190" s="51" t="s">
        <v>1605</v>
      </c>
      <c r="K190" s="52" t="str">
        <f t="shared" si="9"/>
        <v>新潟県胎内市</v>
      </c>
      <c r="L190" s="52" t="s">
        <v>2510</v>
      </c>
      <c r="M190" s="52" t="s">
        <v>2014</v>
      </c>
      <c r="N190" s="52" t="s">
        <v>2286</v>
      </c>
    </row>
    <row r="191" spans="1:14">
      <c r="A191" s="52" t="str">
        <f t="shared" si="7"/>
        <v>茨城県利根町</v>
      </c>
      <c r="B191" s="51" t="s">
        <v>2284</v>
      </c>
      <c r="C191" s="52" t="s">
        <v>2020</v>
      </c>
      <c r="D191" s="51" t="s">
        <v>2538</v>
      </c>
      <c r="F191" s="52" t="str">
        <f t="shared" si="8"/>
        <v>青森県平川市</v>
      </c>
      <c r="G191" s="51" t="s">
        <v>2164</v>
      </c>
      <c r="H191" s="52" t="s">
        <v>2026</v>
      </c>
      <c r="I191" s="51" t="s">
        <v>1558</v>
      </c>
      <c r="K191" s="52" t="str">
        <f t="shared" si="9"/>
        <v>富山県富山市</v>
      </c>
      <c r="L191" s="52" t="s">
        <v>2510</v>
      </c>
      <c r="M191" s="52" t="s">
        <v>2013</v>
      </c>
      <c r="N191" s="52" t="s">
        <v>2200</v>
      </c>
    </row>
    <row r="192" spans="1:14">
      <c r="A192" s="52" t="str">
        <f t="shared" si="7"/>
        <v>茨城県東海村</v>
      </c>
      <c r="B192" s="51" t="s">
        <v>2284</v>
      </c>
      <c r="C192" s="52" t="s">
        <v>2020</v>
      </c>
      <c r="D192" s="51" t="s">
        <v>2536</v>
      </c>
      <c r="F192" s="52" t="str">
        <f t="shared" si="8"/>
        <v>青森県平内町</v>
      </c>
      <c r="G192" s="51" t="s">
        <v>2164</v>
      </c>
      <c r="H192" s="52" t="s">
        <v>2026</v>
      </c>
      <c r="I192" s="51" t="s">
        <v>1511</v>
      </c>
      <c r="K192" s="52" t="str">
        <f t="shared" si="9"/>
        <v>富山県黒部市</v>
      </c>
      <c r="L192" s="52" t="s">
        <v>2510</v>
      </c>
      <c r="M192" s="52" t="s">
        <v>2013</v>
      </c>
      <c r="N192" s="52" t="s">
        <v>2527</v>
      </c>
    </row>
    <row r="193" spans="1:14">
      <c r="A193" s="52" t="str">
        <f t="shared" si="7"/>
        <v>栃木県宇都宮市</v>
      </c>
      <c r="B193" s="51" t="s">
        <v>2284</v>
      </c>
      <c r="C193" s="52" t="s">
        <v>2019</v>
      </c>
      <c r="D193" s="51" t="s">
        <v>2534</v>
      </c>
      <c r="F193" s="52" t="str">
        <f t="shared" si="8"/>
        <v>青森県今別町</v>
      </c>
      <c r="G193" s="51" t="s">
        <v>2164</v>
      </c>
      <c r="H193" s="52" t="s">
        <v>2026</v>
      </c>
      <c r="I193" s="51" t="s">
        <v>1465</v>
      </c>
      <c r="K193" s="52" t="str">
        <f t="shared" si="9"/>
        <v>富山県砺波市</v>
      </c>
      <c r="L193" s="52" t="s">
        <v>2510</v>
      </c>
      <c r="M193" s="52" t="s">
        <v>2013</v>
      </c>
      <c r="N193" s="52" t="s">
        <v>2525</v>
      </c>
    </row>
    <row r="194" spans="1:14">
      <c r="A194" s="52" t="str">
        <f t="shared" si="7"/>
        <v>栃木県大田原市</v>
      </c>
      <c r="B194" s="51" t="s">
        <v>2284</v>
      </c>
      <c r="C194" s="52" t="s">
        <v>2019</v>
      </c>
      <c r="D194" s="51" t="s">
        <v>2532</v>
      </c>
      <c r="F194" s="52" t="str">
        <f t="shared" si="8"/>
        <v>青森県蓬田村</v>
      </c>
      <c r="G194" s="51" t="s">
        <v>2164</v>
      </c>
      <c r="H194" s="52" t="s">
        <v>2026</v>
      </c>
      <c r="I194" s="51" t="s">
        <v>1420</v>
      </c>
      <c r="K194" s="52" t="str">
        <f t="shared" si="9"/>
        <v>富山県南砺市</v>
      </c>
      <c r="L194" s="52" t="s">
        <v>2510</v>
      </c>
      <c r="M194" s="52" t="s">
        <v>2013</v>
      </c>
      <c r="N194" s="52" t="s">
        <v>2199</v>
      </c>
    </row>
    <row r="195" spans="1:14">
      <c r="A195" s="52" t="str">
        <f t="shared" si="7"/>
        <v>栃木県さくら市</v>
      </c>
      <c r="B195" s="51" t="s">
        <v>2284</v>
      </c>
      <c r="C195" s="52" t="s">
        <v>2019</v>
      </c>
      <c r="D195" s="51" t="s">
        <v>2530</v>
      </c>
      <c r="F195" s="52" t="str">
        <f t="shared" ref="F195:F258" si="10">CONCATENATE(H195,I195)</f>
        <v>青森県外ヶ浜町</v>
      </c>
      <c r="G195" s="51" t="s">
        <v>2164</v>
      </c>
      <c r="H195" s="52" t="s">
        <v>2026</v>
      </c>
      <c r="I195" s="51" t="s">
        <v>1373</v>
      </c>
      <c r="K195" s="52" t="str">
        <f t="shared" si="9"/>
        <v>石川県加賀市</v>
      </c>
      <c r="L195" s="52" t="s">
        <v>2510</v>
      </c>
      <c r="M195" s="52" t="s">
        <v>2012</v>
      </c>
      <c r="N195" s="52" t="s">
        <v>2522</v>
      </c>
    </row>
    <row r="196" spans="1:14">
      <c r="A196" s="52" t="str">
        <f t="shared" si="7"/>
        <v>栃木県下野市</v>
      </c>
      <c r="B196" s="51" t="s">
        <v>2284</v>
      </c>
      <c r="C196" s="52" t="s">
        <v>2019</v>
      </c>
      <c r="D196" s="51" t="s">
        <v>2529</v>
      </c>
      <c r="F196" s="52" t="str">
        <f t="shared" si="10"/>
        <v>青森県鰺ヶ沢町</v>
      </c>
      <c r="G196" s="51" t="s">
        <v>2164</v>
      </c>
      <c r="H196" s="52" t="s">
        <v>2026</v>
      </c>
      <c r="I196" s="51" t="s">
        <v>2520</v>
      </c>
      <c r="K196" s="52" t="str">
        <f t="shared" ref="K196:K202" si="11">CONCATENATE(M196,N196)</f>
        <v>石川県白山市</v>
      </c>
      <c r="L196" s="52" t="s">
        <v>2510</v>
      </c>
      <c r="M196" s="52" t="s">
        <v>2012</v>
      </c>
      <c r="N196" s="52" t="s">
        <v>2519</v>
      </c>
    </row>
    <row r="197" spans="1:14">
      <c r="A197" s="52" t="str">
        <f t="shared" si="7"/>
        <v>栃木県野木町</v>
      </c>
      <c r="B197" s="51" t="s">
        <v>2284</v>
      </c>
      <c r="C197" s="52" t="s">
        <v>2019</v>
      </c>
      <c r="D197" s="51" t="s">
        <v>2528</v>
      </c>
      <c r="F197" s="52" t="str">
        <f t="shared" si="10"/>
        <v>青森県深浦町</v>
      </c>
      <c r="G197" s="51" t="s">
        <v>2164</v>
      </c>
      <c r="H197" s="52" t="s">
        <v>2026</v>
      </c>
      <c r="I197" s="51" t="s">
        <v>1285</v>
      </c>
      <c r="K197" s="52" t="str">
        <f t="shared" si="11"/>
        <v>福井県南越前町</v>
      </c>
      <c r="L197" s="52" t="s">
        <v>2510</v>
      </c>
      <c r="M197" s="52" t="s">
        <v>2011</v>
      </c>
      <c r="N197" s="52" t="s">
        <v>2517</v>
      </c>
    </row>
    <row r="198" spans="1:14">
      <c r="A198" s="52" t="str">
        <f t="shared" si="7"/>
        <v>群馬県高崎市</v>
      </c>
      <c r="B198" s="51" t="s">
        <v>2284</v>
      </c>
      <c r="C198" s="52" t="s">
        <v>2018</v>
      </c>
      <c r="D198" s="51" t="s">
        <v>2526</v>
      </c>
      <c r="F198" s="52" t="str">
        <f t="shared" si="10"/>
        <v>青森県西目屋村</v>
      </c>
      <c r="G198" s="51" t="s">
        <v>2164</v>
      </c>
      <c r="H198" s="52" t="s">
        <v>2026</v>
      </c>
      <c r="I198" s="51" t="s">
        <v>1239</v>
      </c>
      <c r="K198" s="52" t="str">
        <f t="shared" si="11"/>
        <v>長野県長野市</v>
      </c>
      <c r="L198" s="52" t="s">
        <v>2510</v>
      </c>
      <c r="M198" s="52" t="s">
        <v>2009</v>
      </c>
      <c r="N198" s="52" t="s">
        <v>2175</v>
      </c>
    </row>
    <row r="199" spans="1:14">
      <c r="A199" s="52" t="str">
        <f t="shared" si="7"/>
        <v>群馬県明和町</v>
      </c>
      <c r="B199" s="51" t="s">
        <v>2284</v>
      </c>
      <c r="C199" s="52" t="s">
        <v>2018</v>
      </c>
      <c r="D199" s="51" t="s">
        <v>2524</v>
      </c>
      <c r="F199" s="52" t="str">
        <f t="shared" si="10"/>
        <v>青森県藤崎町</v>
      </c>
      <c r="G199" s="51" t="s">
        <v>2164</v>
      </c>
      <c r="H199" s="52" t="s">
        <v>2026</v>
      </c>
      <c r="I199" s="51" t="s">
        <v>1195</v>
      </c>
      <c r="K199" s="52" t="str">
        <f t="shared" si="11"/>
        <v>岐阜県高山市</v>
      </c>
      <c r="L199" s="52" t="s">
        <v>2510</v>
      </c>
      <c r="M199" s="52" t="s">
        <v>2008</v>
      </c>
      <c r="N199" s="52" t="s">
        <v>2151</v>
      </c>
    </row>
    <row r="200" spans="1:14">
      <c r="A200" s="52" t="str">
        <f t="shared" ref="A200:A261" si="12">CONCATENATE(C200,D200)</f>
        <v>埼玉県川越市</v>
      </c>
      <c r="B200" s="51" t="s">
        <v>2284</v>
      </c>
      <c r="C200" s="52" t="s">
        <v>2017</v>
      </c>
      <c r="D200" s="51" t="s">
        <v>2523</v>
      </c>
      <c r="F200" s="52" t="str">
        <f t="shared" si="10"/>
        <v>青森県大鰐町</v>
      </c>
      <c r="G200" s="51" t="s">
        <v>2164</v>
      </c>
      <c r="H200" s="52" t="s">
        <v>2026</v>
      </c>
      <c r="I200" s="51" t="s">
        <v>1155</v>
      </c>
      <c r="K200" s="52" t="str">
        <f t="shared" si="11"/>
        <v>岐阜県飛騨市</v>
      </c>
      <c r="L200" s="52" t="s">
        <v>2510</v>
      </c>
      <c r="M200" s="52" t="s">
        <v>2008</v>
      </c>
      <c r="N200" s="52" t="s">
        <v>2171</v>
      </c>
    </row>
    <row r="201" spans="1:14">
      <c r="A201" s="52" t="str">
        <f t="shared" si="12"/>
        <v>埼玉県川口市</v>
      </c>
      <c r="B201" s="51" t="s">
        <v>2284</v>
      </c>
      <c r="C201" s="52" t="s">
        <v>2017</v>
      </c>
      <c r="D201" s="51" t="s">
        <v>2521</v>
      </c>
      <c r="F201" s="52" t="str">
        <f t="shared" si="10"/>
        <v>青森県田舎館村</v>
      </c>
      <c r="G201" s="51" t="s">
        <v>2164</v>
      </c>
      <c r="H201" s="52" t="s">
        <v>2026</v>
      </c>
      <c r="I201" s="51" t="s">
        <v>1112</v>
      </c>
      <c r="K201" s="52" t="str">
        <f t="shared" si="11"/>
        <v>岐阜県揖斐川町</v>
      </c>
      <c r="L201" s="52" t="s">
        <v>2510</v>
      </c>
      <c r="M201" s="52" t="s">
        <v>2008</v>
      </c>
      <c r="N201" s="52" t="s">
        <v>2512</v>
      </c>
    </row>
    <row r="202" spans="1:14">
      <c r="A202" s="52" t="str">
        <f t="shared" si="12"/>
        <v>埼玉県行田市</v>
      </c>
      <c r="B202" s="51" t="s">
        <v>2284</v>
      </c>
      <c r="C202" s="52" t="s">
        <v>2017</v>
      </c>
      <c r="D202" s="51" t="s">
        <v>2518</v>
      </c>
      <c r="F202" s="52" t="str">
        <f t="shared" si="10"/>
        <v>青森県板柳町</v>
      </c>
      <c r="G202" s="51" t="s">
        <v>2164</v>
      </c>
      <c r="H202" s="52" t="s">
        <v>2026</v>
      </c>
      <c r="I202" s="51" t="s">
        <v>1075</v>
      </c>
      <c r="K202" s="52" t="str">
        <f t="shared" si="11"/>
        <v>滋賀県長浜市</v>
      </c>
      <c r="L202" s="52" t="s">
        <v>2510</v>
      </c>
      <c r="M202" s="52" t="s">
        <v>2004</v>
      </c>
      <c r="N202" s="52" t="s">
        <v>2098</v>
      </c>
    </row>
    <row r="203" spans="1:14">
      <c r="A203" s="52" t="str">
        <f t="shared" si="12"/>
        <v>埼玉県所沢市</v>
      </c>
      <c r="B203" s="51" t="s">
        <v>2284</v>
      </c>
      <c r="C203" s="52" t="s">
        <v>2017</v>
      </c>
      <c r="D203" s="51" t="s">
        <v>2516</v>
      </c>
      <c r="F203" s="52" t="str">
        <f t="shared" si="10"/>
        <v>青森県鶴田町</v>
      </c>
      <c r="G203" s="51" t="s">
        <v>2164</v>
      </c>
      <c r="H203" s="52" t="s">
        <v>2026</v>
      </c>
      <c r="I203" s="51" t="s">
        <v>1043</v>
      </c>
    </row>
    <row r="204" spans="1:14">
      <c r="A204" s="52" t="str">
        <f t="shared" si="12"/>
        <v>埼玉県飯能市</v>
      </c>
      <c r="B204" s="51" t="s">
        <v>2284</v>
      </c>
      <c r="C204" s="52" t="s">
        <v>2017</v>
      </c>
      <c r="D204" s="51" t="s">
        <v>2515</v>
      </c>
      <c r="F204" s="52" t="str">
        <f t="shared" si="10"/>
        <v>青森県中泊町</v>
      </c>
      <c r="G204" s="51" t="s">
        <v>2164</v>
      </c>
      <c r="H204" s="52" t="s">
        <v>2026</v>
      </c>
      <c r="I204" s="51" t="s">
        <v>1007</v>
      </c>
    </row>
    <row r="205" spans="1:14">
      <c r="A205" s="52" t="str">
        <f t="shared" si="12"/>
        <v>埼玉県加須市</v>
      </c>
      <c r="B205" s="51" t="s">
        <v>2284</v>
      </c>
      <c r="C205" s="52" t="s">
        <v>2017</v>
      </c>
      <c r="D205" s="51" t="s">
        <v>2514</v>
      </c>
      <c r="F205" s="52" t="str">
        <f t="shared" si="10"/>
        <v>青森県野辺地町</v>
      </c>
      <c r="G205" s="51" t="s">
        <v>2164</v>
      </c>
      <c r="H205" s="52" t="s">
        <v>2026</v>
      </c>
      <c r="I205" s="51" t="s">
        <v>974</v>
      </c>
    </row>
    <row r="206" spans="1:14">
      <c r="A206" s="52" t="str">
        <f t="shared" si="12"/>
        <v>埼玉県春日部市</v>
      </c>
      <c r="B206" s="51" t="s">
        <v>2284</v>
      </c>
      <c r="C206" s="52" t="s">
        <v>2017</v>
      </c>
      <c r="D206" s="51" t="s">
        <v>2513</v>
      </c>
      <c r="F206" s="52" t="str">
        <f t="shared" si="10"/>
        <v>青森県七戸町</v>
      </c>
      <c r="G206" s="51" t="s">
        <v>2164</v>
      </c>
      <c r="H206" s="52" t="s">
        <v>2026</v>
      </c>
      <c r="I206" s="51" t="s">
        <v>941</v>
      </c>
    </row>
    <row r="207" spans="1:14">
      <c r="A207" s="52" t="str">
        <f t="shared" si="12"/>
        <v>埼玉県羽生市</v>
      </c>
      <c r="B207" s="51" t="s">
        <v>2284</v>
      </c>
      <c r="C207" s="52" t="s">
        <v>2017</v>
      </c>
      <c r="D207" s="51" t="s">
        <v>2511</v>
      </c>
      <c r="F207" s="52" t="str">
        <f t="shared" si="10"/>
        <v>青森県六戸町</v>
      </c>
      <c r="G207" s="51" t="s">
        <v>2164</v>
      </c>
      <c r="H207" s="52" t="s">
        <v>2026</v>
      </c>
      <c r="I207" s="51" t="s">
        <v>910</v>
      </c>
    </row>
    <row r="208" spans="1:14">
      <c r="A208" s="52" t="str">
        <f t="shared" si="12"/>
        <v>埼玉県鴻巣市</v>
      </c>
      <c r="B208" s="51" t="s">
        <v>2284</v>
      </c>
      <c r="C208" s="52" t="s">
        <v>2017</v>
      </c>
      <c r="D208" s="51" t="s">
        <v>2509</v>
      </c>
      <c r="F208" s="52" t="str">
        <f t="shared" si="10"/>
        <v>青森県横浜町</v>
      </c>
      <c r="G208" s="51" t="s">
        <v>2164</v>
      </c>
      <c r="H208" s="52" t="s">
        <v>2026</v>
      </c>
      <c r="I208" s="51" t="s">
        <v>879</v>
      </c>
    </row>
    <row r="209" spans="1:9">
      <c r="A209" s="52" t="str">
        <f t="shared" si="12"/>
        <v>埼玉県深谷市</v>
      </c>
      <c r="B209" s="51" t="s">
        <v>2284</v>
      </c>
      <c r="C209" s="52" t="s">
        <v>2017</v>
      </c>
      <c r="D209" s="51" t="s">
        <v>2508</v>
      </c>
      <c r="F209" s="52" t="str">
        <f t="shared" si="10"/>
        <v>青森県東北町</v>
      </c>
      <c r="G209" s="51" t="s">
        <v>2164</v>
      </c>
      <c r="H209" s="52" t="s">
        <v>2026</v>
      </c>
      <c r="I209" s="51" t="s">
        <v>850</v>
      </c>
    </row>
    <row r="210" spans="1:9">
      <c r="A210" s="52" t="str">
        <f t="shared" si="12"/>
        <v>埼玉県上尾市</v>
      </c>
      <c r="B210" s="51" t="s">
        <v>2284</v>
      </c>
      <c r="C210" s="52" t="s">
        <v>2017</v>
      </c>
      <c r="D210" s="51" t="s">
        <v>2507</v>
      </c>
      <c r="F210" s="52" t="str">
        <f t="shared" si="10"/>
        <v>青森県六ヶ所村</v>
      </c>
      <c r="G210" s="51" t="s">
        <v>2164</v>
      </c>
      <c r="H210" s="52" t="s">
        <v>2026</v>
      </c>
      <c r="I210" s="51" t="s">
        <v>824</v>
      </c>
    </row>
    <row r="211" spans="1:9">
      <c r="A211" s="52" t="str">
        <f t="shared" si="12"/>
        <v>埼玉県草加市</v>
      </c>
      <c r="B211" s="51" t="s">
        <v>2284</v>
      </c>
      <c r="C211" s="52" t="s">
        <v>2017</v>
      </c>
      <c r="D211" s="51" t="s">
        <v>2506</v>
      </c>
      <c r="F211" s="52" t="str">
        <f t="shared" si="10"/>
        <v>青森県おいらせ町</v>
      </c>
      <c r="G211" s="51" t="s">
        <v>2164</v>
      </c>
      <c r="H211" s="52" t="s">
        <v>2026</v>
      </c>
      <c r="I211" s="51" t="s">
        <v>797</v>
      </c>
    </row>
    <row r="212" spans="1:9">
      <c r="A212" s="52" t="str">
        <f t="shared" si="12"/>
        <v>埼玉県越谷市</v>
      </c>
      <c r="B212" s="51" t="s">
        <v>2284</v>
      </c>
      <c r="C212" s="52" t="s">
        <v>2017</v>
      </c>
      <c r="D212" s="51" t="s">
        <v>2505</v>
      </c>
      <c r="F212" s="52" t="str">
        <f t="shared" si="10"/>
        <v>青森県大間町</v>
      </c>
      <c r="G212" s="51" t="s">
        <v>2164</v>
      </c>
      <c r="H212" s="52" t="s">
        <v>2026</v>
      </c>
      <c r="I212" s="51" t="s">
        <v>771</v>
      </c>
    </row>
    <row r="213" spans="1:9">
      <c r="A213" s="52" t="str">
        <f t="shared" si="12"/>
        <v>埼玉県戸田市</v>
      </c>
      <c r="B213" s="51" t="s">
        <v>2284</v>
      </c>
      <c r="C213" s="52" t="s">
        <v>2017</v>
      </c>
      <c r="D213" s="51" t="s">
        <v>2504</v>
      </c>
      <c r="F213" s="52" t="str">
        <f t="shared" si="10"/>
        <v>青森県東通村</v>
      </c>
      <c r="G213" s="51" t="s">
        <v>2164</v>
      </c>
      <c r="H213" s="52" t="s">
        <v>2026</v>
      </c>
      <c r="I213" s="51" t="s">
        <v>747</v>
      </c>
    </row>
    <row r="214" spans="1:9">
      <c r="A214" s="52" t="str">
        <f t="shared" si="12"/>
        <v>埼玉県入間市</v>
      </c>
      <c r="B214" s="51" t="s">
        <v>2284</v>
      </c>
      <c r="C214" s="52" t="s">
        <v>2017</v>
      </c>
      <c r="D214" s="51" t="s">
        <v>2503</v>
      </c>
      <c r="F214" s="52" t="str">
        <f t="shared" si="10"/>
        <v>青森県風間浦村</v>
      </c>
      <c r="G214" s="51" t="s">
        <v>2164</v>
      </c>
      <c r="H214" s="52" t="s">
        <v>2026</v>
      </c>
      <c r="I214" s="51" t="s">
        <v>724</v>
      </c>
    </row>
    <row r="215" spans="1:9">
      <c r="A215" s="52" t="str">
        <f t="shared" si="12"/>
        <v>埼玉県久喜市</v>
      </c>
      <c r="B215" s="51" t="s">
        <v>2284</v>
      </c>
      <c r="C215" s="52" t="s">
        <v>2017</v>
      </c>
      <c r="D215" s="51" t="s">
        <v>2502</v>
      </c>
      <c r="F215" s="52" t="str">
        <f t="shared" si="10"/>
        <v>青森県佐井村</v>
      </c>
      <c r="G215" s="51" t="s">
        <v>2164</v>
      </c>
      <c r="H215" s="52" t="s">
        <v>2026</v>
      </c>
      <c r="I215" s="51" t="s">
        <v>701</v>
      </c>
    </row>
    <row r="216" spans="1:9">
      <c r="A216" s="52" t="str">
        <f t="shared" si="12"/>
        <v>埼玉県北本市</v>
      </c>
      <c r="B216" s="51" t="s">
        <v>2284</v>
      </c>
      <c r="C216" s="52" t="s">
        <v>2017</v>
      </c>
      <c r="D216" s="51" t="s">
        <v>2501</v>
      </c>
      <c r="F216" s="52" t="str">
        <f t="shared" si="10"/>
        <v>青森県三戸町</v>
      </c>
      <c r="G216" s="51" t="s">
        <v>2164</v>
      </c>
      <c r="H216" s="52" t="s">
        <v>2026</v>
      </c>
      <c r="I216" s="51" t="s">
        <v>679</v>
      </c>
    </row>
    <row r="217" spans="1:9">
      <c r="A217" s="52" t="str">
        <f t="shared" si="12"/>
        <v>埼玉県八潮市</v>
      </c>
      <c r="B217" s="51" t="s">
        <v>2284</v>
      </c>
      <c r="C217" s="52" t="s">
        <v>2017</v>
      </c>
      <c r="D217" s="51" t="s">
        <v>2500</v>
      </c>
      <c r="F217" s="52" t="str">
        <f t="shared" si="10"/>
        <v>青森県五戸町</v>
      </c>
      <c r="G217" s="51" t="s">
        <v>2164</v>
      </c>
      <c r="H217" s="52" t="s">
        <v>2026</v>
      </c>
      <c r="I217" s="51" t="s">
        <v>659</v>
      </c>
    </row>
    <row r="218" spans="1:9">
      <c r="A218" s="52" t="str">
        <f t="shared" si="12"/>
        <v>埼玉県三郷市</v>
      </c>
      <c r="B218" s="51" t="s">
        <v>2284</v>
      </c>
      <c r="C218" s="52" t="s">
        <v>2017</v>
      </c>
      <c r="D218" s="51" t="s">
        <v>2499</v>
      </c>
      <c r="F218" s="52" t="str">
        <f t="shared" si="10"/>
        <v>青森県田子町</v>
      </c>
      <c r="G218" s="51" t="s">
        <v>2164</v>
      </c>
      <c r="H218" s="52" t="s">
        <v>2026</v>
      </c>
      <c r="I218" s="51" t="s">
        <v>642</v>
      </c>
    </row>
    <row r="219" spans="1:9">
      <c r="A219" s="52" t="str">
        <f t="shared" si="12"/>
        <v>埼玉県蓮田市</v>
      </c>
      <c r="B219" s="51" t="s">
        <v>2284</v>
      </c>
      <c r="C219" s="52" t="s">
        <v>2017</v>
      </c>
      <c r="D219" s="51" t="s">
        <v>2498</v>
      </c>
      <c r="F219" s="52" t="str">
        <f t="shared" si="10"/>
        <v>青森県南部町</v>
      </c>
      <c r="G219" s="51" t="s">
        <v>2164</v>
      </c>
      <c r="H219" s="52" t="s">
        <v>2026</v>
      </c>
      <c r="I219" s="51" t="s">
        <v>626</v>
      </c>
    </row>
    <row r="220" spans="1:9">
      <c r="A220" s="52" t="str">
        <f t="shared" si="12"/>
        <v>埼玉県幸手市</v>
      </c>
      <c r="B220" s="51" t="s">
        <v>2284</v>
      </c>
      <c r="C220" s="52" t="s">
        <v>2017</v>
      </c>
      <c r="D220" s="51" t="s">
        <v>2497</v>
      </c>
      <c r="F220" s="52" t="str">
        <f t="shared" si="10"/>
        <v>青森県階上町</v>
      </c>
      <c r="G220" s="51" t="s">
        <v>2164</v>
      </c>
      <c r="H220" s="52" t="s">
        <v>2026</v>
      </c>
      <c r="I220" s="51" t="s">
        <v>609</v>
      </c>
    </row>
    <row r="221" spans="1:9">
      <c r="A221" s="52" t="str">
        <f t="shared" si="12"/>
        <v>埼玉県吉川市</v>
      </c>
      <c r="B221" s="51" t="s">
        <v>2284</v>
      </c>
      <c r="C221" s="52" t="s">
        <v>2017</v>
      </c>
      <c r="D221" s="51" t="s">
        <v>2496</v>
      </c>
      <c r="F221" s="52" t="str">
        <f t="shared" si="10"/>
        <v>青森県新郷村</v>
      </c>
      <c r="G221" s="51" t="s">
        <v>2164</v>
      </c>
      <c r="H221" s="52" t="s">
        <v>2026</v>
      </c>
      <c r="I221" s="51" t="s">
        <v>592</v>
      </c>
    </row>
    <row r="222" spans="1:9">
      <c r="A222" s="52" t="str">
        <f t="shared" si="12"/>
        <v>埼玉県白岡市</v>
      </c>
      <c r="B222" s="51" t="s">
        <v>2284</v>
      </c>
      <c r="C222" s="52" t="s">
        <v>2017</v>
      </c>
      <c r="D222" s="51" t="s">
        <v>2495</v>
      </c>
      <c r="F222" s="52" t="str">
        <f t="shared" si="10"/>
        <v>岩手県盛岡市</v>
      </c>
      <c r="G222" s="51" t="s">
        <v>2164</v>
      </c>
      <c r="H222" s="52" t="s">
        <v>2025</v>
      </c>
      <c r="I222" s="51" t="s">
        <v>2489</v>
      </c>
    </row>
    <row r="223" spans="1:9">
      <c r="A223" s="52" t="str">
        <f t="shared" si="12"/>
        <v>埼玉県伊奈町</v>
      </c>
      <c r="B223" s="51" t="s">
        <v>2284</v>
      </c>
      <c r="C223" s="52" t="s">
        <v>2017</v>
      </c>
      <c r="D223" s="51" t="s">
        <v>2494</v>
      </c>
      <c r="F223" s="52" t="str">
        <f t="shared" si="10"/>
        <v>岩手県花巻市</v>
      </c>
      <c r="G223" s="51" t="s">
        <v>2164</v>
      </c>
      <c r="H223" s="52" t="s">
        <v>2025</v>
      </c>
      <c r="I223" s="51" t="s">
        <v>2487</v>
      </c>
    </row>
    <row r="224" spans="1:9">
      <c r="A224" s="52" t="str">
        <f t="shared" si="12"/>
        <v>埼玉県三芳町</v>
      </c>
      <c r="B224" s="51" t="s">
        <v>2284</v>
      </c>
      <c r="C224" s="52" t="s">
        <v>2017</v>
      </c>
      <c r="D224" s="51" t="s">
        <v>2493</v>
      </c>
      <c r="F224" s="52" t="str">
        <f t="shared" si="10"/>
        <v>岩手県北上市</v>
      </c>
      <c r="G224" s="51" t="s">
        <v>2164</v>
      </c>
      <c r="H224" s="52" t="s">
        <v>2025</v>
      </c>
      <c r="I224" s="51" t="s">
        <v>2485</v>
      </c>
    </row>
    <row r="225" spans="1:9">
      <c r="A225" s="52" t="str">
        <f t="shared" si="12"/>
        <v>埼玉県川島町</v>
      </c>
      <c r="B225" s="51" t="s">
        <v>2284</v>
      </c>
      <c r="C225" s="52" t="s">
        <v>2017</v>
      </c>
      <c r="D225" s="51" t="s">
        <v>2492</v>
      </c>
      <c r="F225" s="52" t="str">
        <f t="shared" si="10"/>
        <v>岩手県久慈市</v>
      </c>
      <c r="G225" s="51" t="s">
        <v>2164</v>
      </c>
      <c r="H225" s="52" t="s">
        <v>2025</v>
      </c>
      <c r="I225" s="51" t="s">
        <v>2483</v>
      </c>
    </row>
    <row r="226" spans="1:9">
      <c r="A226" s="52" t="str">
        <f t="shared" si="12"/>
        <v>埼玉県鳩山町</v>
      </c>
      <c r="B226" s="51" t="s">
        <v>2284</v>
      </c>
      <c r="C226" s="52" t="s">
        <v>2017</v>
      </c>
      <c r="D226" s="51" t="s">
        <v>2491</v>
      </c>
      <c r="F226" s="52" t="str">
        <f t="shared" si="10"/>
        <v>岩手県遠野市</v>
      </c>
      <c r="G226" s="51" t="s">
        <v>2164</v>
      </c>
      <c r="H226" s="52" t="s">
        <v>2025</v>
      </c>
      <c r="I226" s="51" t="s">
        <v>2481</v>
      </c>
    </row>
    <row r="227" spans="1:9">
      <c r="A227" s="52" t="str">
        <f t="shared" si="12"/>
        <v>埼玉県ときがわ町</v>
      </c>
      <c r="B227" s="51" t="s">
        <v>2284</v>
      </c>
      <c r="C227" s="52" t="s">
        <v>2017</v>
      </c>
      <c r="D227" s="51" t="s">
        <v>2490</v>
      </c>
      <c r="F227" s="52" t="str">
        <f t="shared" si="10"/>
        <v>岩手県一関市</v>
      </c>
      <c r="G227" s="51" t="s">
        <v>2164</v>
      </c>
      <c r="H227" s="52" t="s">
        <v>2025</v>
      </c>
      <c r="I227" s="51" t="s">
        <v>2479</v>
      </c>
    </row>
    <row r="228" spans="1:9">
      <c r="A228" s="52" t="str">
        <f t="shared" si="12"/>
        <v>埼玉県宮代町</v>
      </c>
      <c r="B228" s="51" t="s">
        <v>2284</v>
      </c>
      <c r="C228" s="52" t="s">
        <v>2017</v>
      </c>
      <c r="D228" s="51" t="s">
        <v>2488</v>
      </c>
      <c r="F228" s="52" t="str">
        <f t="shared" si="10"/>
        <v>岩手県二戸市</v>
      </c>
      <c r="G228" s="51" t="s">
        <v>2164</v>
      </c>
      <c r="H228" s="52" t="s">
        <v>2025</v>
      </c>
      <c r="I228" s="51" t="s">
        <v>2477</v>
      </c>
    </row>
    <row r="229" spans="1:9">
      <c r="A229" s="52" t="str">
        <f t="shared" si="12"/>
        <v>埼玉県杉戸町</v>
      </c>
      <c r="B229" s="51" t="s">
        <v>2284</v>
      </c>
      <c r="C229" s="52" t="s">
        <v>2017</v>
      </c>
      <c r="D229" s="51" t="s">
        <v>2486</v>
      </c>
      <c r="F229" s="52" t="str">
        <f t="shared" si="10"/>
        <v>岩手県八幡平市</v>
      </c>
      <c r="G229" s="51" t="s">
        <v>2164</v>
      </c>
      <c r="H229" s="52" t="s">
        <v>2025</v>
      </c>
      <c r="I229" s="51" t="s">
        <v>2475</v>
      </c>
    </row>
    <row r="230" spans="1:9">
      <c r="A230" s="52" t="str">
        <f t="shared" si="12"/>
        <v>埼玉県松伏町</v>
      </c>
      <c r="B230" s="51" t="s">
        <v>2284</v>
      </c>
      <c r="C230" s="52" t="s">
        <v>2017</v>
      </c>
      <c r="D230" s="51" t="s">
        <v>2484</v>
      </c>
      <c r="F230" s="52" t="str">
        <f t="shared" si="10"/>
        <v>岩手県奥州市</v>
      </c>
      <c r="G230" s="51" t="s">
        <v>2164</v>
      </c>
      <c r="H230" s="52" t="s">
        <v>2025</v>
      </c>
      <c r="I230" s="51" t="s">
        <v>2473</v>
      </c>
    </row>
    <row r="231" spans="1:9">
      <c r="A231" s="52" t="str">
        <f t="shared" si="12"/>
        <v>埼玉県滑川町</v>
      </c>
      <c r="B231" s="51" t="s">
        <v>2284</v>
      </c>
      <c r="C231" s="52" t="s">
        <v>2017</v>
      </c>
      <c r="D231" s="51" t="s">
        <v>2482</v>
      </c>
      <c r="F231" s="52" t="str">
        <f t="shared" si="10"/>
        <v>岩手県滝沢市</v>
      </c>
      <c r="G231" s="51" t="s">
        <v>2164</v>
      </c>
      <c r="H231" s="52" t="s">
        <v>2025</v>
      </c>
      <c r="I231" s="51" t="s">
        <v>2471</v>
      </c>
    </row>
    <row r="232" spans="1:9">
      <c r="A232" s="52" t="str">
        <f t="shared" si="12"/>
        <v>千葉県野田市</v>
      </c>
      <c r="B232" s="51" t="s">
        <v>2284</v>
      </c>
      <c r="C232" s="52" t="s">
        <v>2016</v>
      </c>
      <c r="D232" s="51" t="s">
        <v>2480</v>
      </c>
      <c r="F232" s="52" t="str">
        <f t="shared" si="10"/>
        <v>岩手県雫石町</v>
      </c>
      <c r="G232" s="51" t="s">
        <v>2164</v>
      </c>
      <c r="H232" s="52" t="s">
        <v>2025</v>
      </c>
      <c r="I232" s="52" t="s">
        <v>1327</v>
      </c>
    </row>
    <row r="233" spans="1:9">
      <c r="A233" s="52" t="str">
        <f t="shared" si="12"/>
        <v>千葉県茂原市</v>
      </c>
      <c r="B233" s="51" t="s">
        <v>2284</v>
      </c>
      <c r="C233" s="52" t="s">
        <v>2016</v>
      </c>
      <c r="D233" s="51" t="s">
        <v>2478</v>
      </c>
      <c r="F233" s="52" t="str">
        <f t="shared" si="10"/>
        <v>岩手県葛巻町</v>
      </c>
      <c r="G233" s="51" t="s">
        <v>2164</v>
      </c>
      <c r="H233" s="52" t="s">
        <v>2025</v>
      </c>
      <c r="I233" s="52" t="s">
        <v>1284</v>
      </c>
    </row>
    <row r="234" spans="1:9">
      <c r="A234" s="52" t="str">
        <f t="shared" si="12"/>
        <v>千葉県東金市</v>
      </c>
      <c r="B234" s="51" t="s">
        <v>2284</v>
      </c>
      <c r="C234" s="52" t="s">
        <v>2016</v>
      </c>
      <c r="D234" s="51" t="s">
        <v>2476</v>
      </c>
      <c r="F234" s="52" t="str">
        <f t="shared" si="10"/>
        <v>岩手県岩手町</v>
      </c>
      <c r="G234" s="51" t="s">
        <v>2164</v>
      </c>
      <c r="H234" s="52" t="s">
        <v>2025</v>
      </c>
      <c r="I234" s="52" t="s">
        <v>3069</v>
      </c>
    </row>
    <row r="235" spans="1:9">
      <c r="A235" s="52" t="str">
        <f t="shared" si="12"/>
        <v>千葉県柏市</v>
      </c>
      <c r="B235" s="51" t="s">
        <v>2284</v>
      </c>
      <c r="C235" s="52" t="s">
        <v>2016</v>
      </c>
      <c r="D235" s="51" t="s">
        <v>2474</v>
      </c>
      <c r="F235" s="52" t="str">
        <f t="shared" si="10"/>
        <v>岩手県紫波町</v>
      </c>
      <c r="G235" s="51" t="s">
        <v>2164</v>
      </c>
      <c r="H235" s="52" t="s">
        <v>2025</v>
      </c>
      <c r="I235" s="52" t="s">
        <v>1194</v>
      </c>
    </row>
    <row r="236" spans="1:9">
      <c r="A236" s="52" t="str">
        <f t="shared" si="12"/>
        <v>千葉県流山市</v>
      </c>
      <c r="B236" s="51" t="s">
        <v>2284</v>
      </c>
      <c r="C236" s="52" t="s">
        <v>2016</v>
      </c>
      <c r="D236" s="51" t="s">
        <v>2472</v>
      </c>
      <c r="F236" s="52" t="str">
        <f t="shared" si="10"/>
        <v>岩手県矢巾町</v>
      </c>
      <c r="G236" s="51" t="s">
        <v>2164</v>
      </c>
      <c r="H236" s="52" t="s">
        <v>2025</v>
      </c>
      <c r="I236" s="52" t="s">
        <v>1154</v>
      </c>
    </row>
    <row r="237" spans="1:9">
      <c r="A237" s="52" t="str">
        <f t="shared" si="12"/>
        <v>千葉県鎌ケ谷市</v>
      </c>
      <c r="B237" s="51" t="s">
        <v>2284</v>
      </c>
      <c r="C237" s="52" t="s">
        <v>2016</v>
      </c>
      <c r="D237" s="51" t="s">
        <v>1032</v>
      </c>
      <c r="F237" s="52" t="str">
        <f t="shared" si="10"/>
        <v>岩手県西和賀町</v>
      </c>
      <c r="G237" s="51" t="s">
        <v>2164</v>
      </c>
      <c r="H237" s="52" t="s">
        <v>2025</v>
      </c>
      <c r="I237" s="52" t="s">
        <v>2465</v>
      </c>
    </row>
    <row r="238" spans="1:9">
      <c r="A238" s="52" t="str">
        <f t="shared" si="12"/>
        <v>千葉県白井市</v>
      </c>
      <c r="B238" s="51" t="s">
        <v>2284</v>
      </c>
      <c r="C238" s="52" t="s">
        <v>2016</v>
      </c>
      <c r="D238" s="51" t="s">
        <v>2470</v>
      </c>
      <c r="F238" s="52" t="str">
        <f t="shared" si="10"/>
        <v>岩手県金ケ崎町</v>
      </c>
      <c r="G238" s="51" t="s">
        <v>2164</v>
      </c>
      <c r="H238" s="52" t="s">
        <v>2025</v>
      </c>
      <c r="I238" s="52" t="s">
        <v>1074</v>
      </c>
    </row>
    <row r="239" spans="1:9">
      <c r="A239" s="52" t="str">
        <f t="shared" si="12"/>
        <v>千葉県香取市</v>
      </c>
      <c r="B239" s="51" t="s">
        <v>2284</v>
      </c>
      <c r="C239" s="52" t="s">
        <v>2016</v>
      </c>
      <c r="D239" s="51" t="s">
        <v>2469</v>
      </c>
      <c r="F239" s="52" t="str">
        <f t="shared" si="10"/>
        <v>岩手県平泉町</v>
      </c>
      <c r="G239" s="51" t="s">
        <v>2164</v>
      </c>
      <c r="H239" s="52" t="s">
        <v>2025</v>
      </c>
      <c r="I239" s="52" t="s">
        <v>2462</v>
      </c>
    </row>
    <row r="240" spans="1:9">
      <c r="A240" s="52" t="str">
        <f t="shared" si="12"/>
        <v>千葉県大網白里市</v>
      </c>
      <c r="B240" s="51" t="s">
        <v>2284</v>
      </c>
      <c r="C240" s="52" t="s">
        <v>2016</v>
      </c>
      <c r="D240" s="51" t="s">
        <v>2468</v>
      </c>
      <c r="F240" s="52" t="str">
        <f t="shared" si="10"/>
        <v>岩手県住田町</v>
      </c>
      <c r="G240" s="51" t="s">
        <v>2164</v>
      </c>
      <c r="H240" s="52" t="s">
        <v>2025</v>
      </c>
      <c r="I240" s="52" t="s">
        <v>2460</v>
      </c>
    </row>
    <row r="241" spans="1:9">
      <c r="A241" s="52" t="str">
        <f t="shared" si="12"/>
        <v>千葉県木更津市</v>
      </c>
      <c r="B241" s="51" t="s">
        <v>2284</v>
      </c>
      <c r="C241" s="52" t="s">
        <v>2016</v>
      </c>
      <c r="D241" s="51" t="s">
        <v>2467</v>
      </c>
      <c r="F241" s="52" t="str">
        <f t="shared" si="10"/>
        <v>岩手県岩泉町</v>
      </c>
      <c r="G241" s="51" t="s">
        <v>2164</v>
      </c>
      <c r="H241" s="52" t="s">
        <v>2025</v>
      </c>
      <c r="I241" s="52" t="s">
        <v>2458</v>
      </c>
    </row>
    <row r="242" spans="1:9">
      <c r="A242" s="52" t="str">
        <f t="shared" si="12"/>
        <v>千葉県君津市</v>
      </c>
      <c r="B242" s="51" t="s">
        <v>2284</v>
      </c>
      <c r="C242" s="52" t="s">
        <v>2016</v>
      </c>
      <c r="D242" s="51" t="s">
        <v>2466</v>
      </c>
      <c r="F242" s="52" t="str">
        <f t="shared" si="10"/>
        <v>岩手県田野畑村</v>
      </c>
      <c r="G242" s="51" t="s">
        <v>2164</v>
      </c>
      <c r="H242" s="52" t="s">
        <v>2025</v>
      </c>
      <c r="I242" s="52" t="s">
        <v>2456</v>
      </c>
    </row>
    <row r="243" spans="1:9">
      <c r="A243" s="52" t="str">
        <f t="shared" si="12"/>
        <v>千葉県酒々井町</v>
      </c>
      <c r="B243" s="51" t="s">
        <v>2284</v>
      </c>
      <c r="C243" s="52" t="s">
        <v>2016</v>
      </c>
      <c r="D243" s="51" t="s">
        <v>2464</v>
      </c>
      <c r="F243" s="52" t="str">
        <f t="shared" si="10"/>
        <v>岩手県普代村</v>
      </c>
      <c r="G243" s="51" t="s">
        <v>2164</v>
      </c>
      <c r="H243" s="52" t="s">
        <v>2025</v>
      </c>
      <c r="I243" s="52" t="s">
        <v>2454</v>
      </c>
    </row>
    <row r="244" spans="1:9">
      <c r="A244" s="52" t="str">
        <f t="shared" si="12"/>
        <v>千葉県栄町</v>
      </c>
      <c r="B244" s="51" t="s">
        <v>2284</v>
      </c>
      <c r="C244" s="52" t="s">
        <v>2016</v>
      </c>
      <c r="D244" s="51" t="s">
        <v>2463</v>
      </c>
      <c r="F244" s="52" t="str">
        <f t="shared" si="10"/>
        <v>岩手県軽米町</v>
      </c>
      <c r="G244" s="51" t="s">
        <v>2164</v>
      </c>
      <c r="H244" s="52" t="s">
        <v>2025</v>
      </c>
      <c r="I244" s="52" t="s">
        <v>823</v>
      </c>
    </row>
    <row r="245" spans="1:9">
      <c r="A245" s="52" t="str">
        <f t="shared" si="12"/>
        <v>千葉県白子町</v>
      </c>
      <c r="B245" s="51" t="s">
        <v>2284</v>
      </c>
      <c r="C245" s="52" t="s">
        <v>2016</v>
      </c>
      <c r="D245" s="51" t="s">
        <v>2461</v>
      </c>
      <c r="F245" s="52" t="str">
        <f t="shared" si="10"/>
        <v>岩手県野田村</v>
      </c>
      <c r="G245" s="51" t="s">
        <v>2164</v>
      </c>
      <c r="H245" s="52" t="s">
        <v>2025</v>
      </c>
      <c r="I245" s="52" t="s">
        <v>796</v>
      </c>
    </row>
    <row r="246" spans="1:9">
      <c r="A246" s="52" t="str">
        <f t="shared" si="12"/>
        <v>千葉県長柄町</v>
      </c>
      <c r="B246" s="51" t="s">
        <v>2284</v>
      </c>
      <c r="C246" s="52" t="s">
        <v>2016</v>
      </c>
      <c r="D246" s="51" t="s">
        <v>2459</v>
      </c>
      <c r="F246" s="52" t="str">
        <f t="shared" si="10"/>
        <v>岩手県九戸村</v>
      </c>
      <c r="G246" s="51" t="s">
        <v>2164</v>
      </c>
      <c r="H246" s="52" t="s">
        <v>2025</v>
      </c>
      <c r="I246" s="52" t="s">
        <v>770</v>
      </c>
    </row>
    <row r="247" spans="1:9">
      <c r="A247" s="52" t="str">
        <f t="shared" si="12"/>
        <v>千葉県長南町</v>
      </c>
      <c r="B247" s="51" t="s">
        <v>2284</v>
      </c>
      <c r="C247" s="52" t="s">
        <v>2016</v>
      </c>
      <c r="D247" s="51" t="s">
        <v>2457</v>
      </c>
      <c r="F247" s="52" t="str">
        <f t="shared" si="10"/>
        <v>岩手県洋野町</v>
      </c>
      <c r="G247" s="51" t="s">
        <v>2164</v>
      </c>
      <c r="H247" s="52" t="s">
        <v>2025</v>
      </c>
      <c r="I247" s="52" t="s">
        <v>746</v>
      </c>
    </row>
    <row r="248" spans="1:9">
      <c r="A248" s="52" t="str">
        <f t="shared" si="12"/>
        <v>東京都奥多摩町</v>
      </c>
      <c r="B248" s="51" t="s">
        <v>2284</v>
      </c>
      <c r="C248" s="52" t="s">
        <v>129</v>
      </c>
      <c r="D248" s="51" t="s">
        <v>2455</v>
      </c>
      <c r="F248" s="52" t="str">
        <f t="shared" si="10"/>
        <v>岩手県一戸町</v>
      </c>
      <c r="G248" s="51" t="s">
        <v>2164</v>
      </c>
      <c r="H248" s="52" t="s">
        <v>2025</v>
      </c>
      <c r="I248" s="52" t="s">
        <v>2448</v>
      </c>
    </row>
    <row r="249" spans="1:9">
      <c r="A249" s="52" t="str">
        <f t="shared" si="12"/>
        <v>神奈川県秦野市</v>
      </c>
      <c r="B249" s="51" t="s">
        <v>2284</v>
      </c>
      <c r="C249" s="52" t="s">
        <v>2015</v>
      </c>
      <c r="D249" s="105" t="s">
        <v>2452</v>
      </c>
      <c r="F249" s="52" t="str">
        <f t="shared" si="10"/>
        <v>宮城県登米市</v>
      </c>
      <c r="G249" s="51" t="s">
        <v>2164</v>
      </c>
      <c r="H249" s="52" t="s">
        <v>2024</v>
      </c>
      <c r="I249" s="52" t="s">
        <v>2446</v>
      </c>
    </row>
    <row r="250" spans="1:9">
      <c r="A250" s="52" t="str">
        <f t="shared" si="12"/>
        <v>神奈川県大磯町</v>
      </c>
      <c r="B250" s="51" t="s">
        <v>2284</v>
      </c>
      <c r="C250" s="52" t="s">
        <v>2015</v>
      </c>
      <c r="D250" s="51" t="s">
        <v>2450</v>
      </c>
      <c r="F250" s="52" t="str">
        <f t="shared" si="10"/>
        <v>宮城県栗原市</v>
      </c>
      <c r="G250" s="51" t="s">
        <v>2164</v>
      </c>
      <c r="H250" s="52" t="s">
        <v>2024</v>
      </c>
      <c r="I250" s="52" t="s">
        <v>2444</v>
      </c>
    </row>
    <row r="251" spans="1:9">
      <c r="A251" s="52" t="str">
        <f t="shared" si="12"/>
        <v>神奈川県二宮町</v>
      </c>
      <c r="B251" s="51" t="s">
        <v>2284</v>
      </c>
      <c r="C251" s="52" t="s">
        <v>2015</v>
      </c>
      <c r="D251" s="51" t="s">
        <v>2449</v>
      </c>
      <c r="F251" s="52" t="str">
        <f t="shared" si="10"/>
        <v>宮城県大崎市</v>
      </c>
      <c r="G251" s="51" t="s">
        <v>2164</v>
      </c>
      <c r="H251" s="52" t="s">
        <v>2024</v>
      </c>
      <c r="I251" s="52" t="s">
        <v>2442</v>
      </c>
    </row>
    <row r="252" spans="1:9">
      <c r="A252" s="52" t="str">
        <f t="shared" si="12"/>
        <v>神奈川県中井町</v>
      </c>
      <c r="B252" s="51" t="s">
        <v>2284</v>
      </c>
      <c r="C252" s="52" t="s">
        <v>2015</v>
      </c>
      <c r="D252" s="51" t="s">
        <v>2447</v>
      </c>
      <c r="F252" s="52" t="str">
        <f t="shared" si="10"/>
        <v>宮城県七ヶ宿町</v>
      </c>
      <c r="G252" s="51" t="s">
        <v>2164</v>
      </c>
      <c r="H252" s="52" t="s">
        <v>2024</v>
      </c>
      <c r="I252" s="52" t="s">
        <v>2440</v>
      </c>
    </row>
    <row r="253" spans="1:9">
      <c r="A253" s="52" t="str">
        <f t="shared" si="12"/>
        <v>神奈川県大井町</v>
      </c>
      <c r="B253" s="51" t="s">
        <v>2284</v>
      </c>
      <c r="C253" s="52" t="s">
        <v>2015</v>
      </c>
      <c r="D253" s="51" t="s">
        <v>2445</v>
      </c>
      <c r="F253" s="52" t="str">
        <f t="shared" si="10"/>
        <v>宮城県川崎町</v>
      </c>
      <c r="G253" s="51" t="s">
        <v>2164</v>
      </c>
      <c r="H253" s="52" t="s">
        <v>2024</v>
      </c>
      <c r="I253" s="52" t="s">
        <v>2438</v>
      </c>
    </row>
    <row r="254" spans="1:9">
      <c r="A254" s="52" t="str">
        <f t="shared" si="12"/>
        <v>神奈川県山北町</v>
      </c>
      <c r="B254" s="51" t="s">
        <v>2284</v>
      </c>
      <c r="C254" s="52" t="s">
        <v>2015</v>
      </c>
      <c r="D254" s="51" t="s">
        <v>2443</v>
      </c>
      <c r="F254" s="52" t="str">
        <f t="shared" si="10"/>
        <v>宮城県加美町</v>
      </c>
      <c r="G254" s="51" t="s">
        <v>2164</v>
      </c>
      <c r="H254" s="52" t="s">
        <v>2024</v>
      </c>
      <c r="I254" s="52" t="s">
        <v>2437</v>
      </c>
    </row>
    <row r="255" spans="1:9">
      <c r="A255" s="52" t="str">
        <f t="shared" si="12"/>
        <v>神奈川県清川村</v>
      </c>
      <c r="B255" s="51" t="s">
        <v>2284</v>
      </c>
      <c r="C255" s="52" t="s">
        <v>2015</v>
      </c>
      <c r="D255" s="51" t="s">
        <v>2441</v>
      </c>
      <c r="F255" s="52" t="str">
        <f t="shared" si="10"/>
        <v>宮城県涌谷町</v>
      </c>
      <c r="G255" s="51" t="s">
        <v>2164</v>
      </c>
      <c r="H255" s="52" t="s">
        <v>2024</v>
      </c>
      <c r="I255" s="52" t="s">
        <v>745</v>
      </c>
    </row>
    <row r="256" spans="1:9">
      <c r="A256" s="52" t="str">
        <f t="shared" si="12"/>
        <v>山梨県甲府市</v>
      </c>
      <c r="B256" s="51" t="s">
        <v>2284</v>
      </c>
      <c r="C256" s="52" t="s">
        <v>2010</v>
      </c>
      <c r="D256" s="51" t="s">
        <v>2439</v>
      </c>
      <c r="F256" s="52" t="str">
        <f t="shared" si="10"/>
        <v>宮城県美里町</v>
      </c>
      <c r="G256" s="51" t="s">
        <v>2164</v>
      </c>
      <c r="H256" s="52" t="s">
        <v>2024</v>
      </c>
      <c r="I256" s="52" t="s">
        <v>432</v>
      </c>
    </row>
    <row r="257" spans="1:9">
      <c r="A257" s="52" t="str">
        <f t="shared" si="12"/>
        <v>長野県塩尻市</v>
      </c>
      <c r="B257" s="51" t="s">
        <v>2284</v>
      </c>
      <c r="C257" s="52" t="s">
        <v>2009</v>
      </c>
      <c r="D257" s="51" t="s">
        <v>2244</v>
      </c>
      <c r="F257" s="52" t="str">
        <f t="shared" si="10"/>
        <v>秋田県秋田市</v>
      </c>
      <c r="G257" s="51" t="s">
        <v>2164</v>
      </c>
      <c r="H257" s="52" t="s">
        <v>2023</v>
      </c>
      <c r="I257" s="52" t="s">
        <v>2433</v>
      </c>
    </row>
    <row r="258" spans="1:9">
      <c r="A258" s="52" t="str">
        <f t="shared" si="12"/>
        <v>岐阜県岐阜市</v>
      </c>
      <c r="B258" s="51" t="s">
        <v>2284</v>
      </c>
      <c r="C258" s="52" t="s">
        <v>2008</v>
      </c>
      <c r="D258" s="51" t="s">
        <v>2436</v>
      </c>
      <c r="F258" s="52" t="str">
        <f t="shared" si="10"/>
        <v>秋田県能代市</v>
      </c>
      <c r="G258" s="51" t="s">
        <v>2164</v>
      </c>
      <c r="H258" s="52" t="s">
        <v>2023</v>
      </c>
      <c r="I258" s="52" t="s">
        <v>2431</v>
      </c>
    </row>
    <row r="259" spans="1:9">
      <c r="A259" s="52" t="str">
        <f t="shared" si="12"/>
        <v>岐阜県海津市</v>
      </c>
      <c r="B259" s="51" t="s">
        <v>2284</v>
      </c>
      <c r="C259" s="52" t="s">
        <v>2008</v>
      </c>
      <c r="D259" s="51" t="s">
        <v>2435</v>
      </c>
      <c r="F259" s="52" t="str">
        <f t="shared" ref="F259:F322" si="13">CONCATENATE(H259,I259)</f>
        <v>秋田県横手市</v>
      </c>
      <c r="G259" s="51" t="s">
        <v>2164</v>
      </c>
      <c r="H259" s="52" t="s">
        <v>2023</v>
      </c>
      <c r="I259" s="52" t="s">
        <v>2429</v>
      </c>
    </row>
    <row r="260" spans="1:9">
      <c r="A260" s="52" t="str">
        <f t="shared" si="12"/>
        <v>静岡県静岡市</v>
      </c>
      <c r="B260" s="51" t="s">
        <v>2284</v>
      </c>
      <c r="C260" s="52" t="s">
        <v>2007</v>
      </c>
      <c r="D260" s="51" t="s">
        <v>2434</v>
      </c>
      <c r="F260" s="52" t="str">
        <f t="shared" si="13"/>
        <v>秋田県大館市</v>
      </c>
      <c r="G260" s="51" t="s">
        <v>2164</v>
      </c>
      <c r="H260" s="52" t="s">
        <v>2023</v>
      </c>
      <c r="I260" s="52" t="s">
        <v>2427</v>
      </c>
    </row>
    <row r="261" spans="1:9">
      <c r="A261" s="52" t="str">
        <f t="shared" si="12"/>
        <v>静岡県沼津市</v>
      </c>
      <c r="B261" s="51" t="s">
        <v>2284</v>
      </c>
      <c r="C261" s="52" t="s">
        <v>2007</v>
      </c>
      <c r="D261" s="51" t="s">
        <v>2432</v>
      </c>
      <c r="F261" s="52" t="str">
        <f t="shared" si="13"/>
        <v>秋田県湯沢市</v>
      </c>
      <c r="G261" s="51" t="s">
        <v>2164</v>
      </c>
      <c r="H261" s="52" t="s">
        <v>2023</v>
      </c>
      <c r="I261" s="52" t="s">
        <v>2425</v>
      </c>
    </row>
    <row r="262" spans="1:9">
      <c r="A262" s="52" t="str">
        <f t="shared" ref="A262:A325" si="14">CONCATENATE(C262,D262)</f>
        <v>静岡県磐田市</v>
      </c>
      <c r="B262" s="51" t="s">
        <v>2284</v>
      </c>
      <c r="C262" s="52" t="s">
        <v>2007</v>
      </c>
      <c r="D262" s="51" t="s">
        <v>2430</v>
      </c>
      <c r="F262" s="52" t="str">
        <f t="shared" si="13"/>
        <v>秋田県鹿角市</v>
      </c>
      <c r="G262" s="51" t="s">
        <v>2164</v>
      </c>
      <c r="H262" s="52" t="s">
        <v>2023</v>
      </c>
      <c r="I262" s="52" t="s">
        <v>2423</v>
      </c>
    </row>
    <row r="263" spans="1:9">
      <c r="A263" s="52" t="str">
        <f t="shared" si="14"/>
        <v>静岡県御殿場市</v>
      </c>
      <c r="B263" s="51" t="s">
        <v>2284</v>
      </c>
      <c r="C263" s="52" t="s">
        <v>2007</v>
      </c>
      <c r="D263" s="51" t="s">
        <v>2428</v>
      </c>
      <c r="F263" s="52" t="str">
        <f t="shared" si="13"/>
        <v>秋田県潟上市</v>
      </c>
      <c r="G263" s="51" t="s">
        <v>2164</v>
      </c>
      <c r="H263" s="52" t="s">
        <v>2023</v>
      </c>
      <c r="I263" s="52" t="s">
        <v>2421</v>
      </c>
    </row>
    <row r="264" spans="1:9">
      <c r="A264" s="52" t="str">
        <f t="shared" si="14"/>
        <v>愛知県岡崎市</v>
      </c>
      <c r="B264" s="51" t="s">
        <v>2284</v>
      </c>
      <c r="C264" s="52" t="s">
        <v>2006</v>
      </c>
      <c r="D264" s="51" t="s">
        <v>2426</v>
      </c>
      <c r="F264" s="52" t="str">
        <f t="shared" si="13"/>
        <v>秋田県大仙市</v>
      </c>
      <c r="G264" s="51" t="s">
        <v>2164</v>
      </c>
      <c r="H264" s="52" t="s">
        <v>2023</v>
      </c>
      <c r="I264" s="52" t="s">
        <v>2419</v>
      </c>
    </row>
    <row r="265" spans="1:9">
      <c r="A265" s="52" t="str">
        <f t="shared" si="14"/>
        <v>愛知県瀬戸市</v>
      </c>
      <c r="B265" s="51" t="s">
        <v>2284</v>
      </c>
      <c r="C265" s="52" t="s">
        <v>2006</v>
      </c>
      <c r="D265" s="51" t="s">
        <v>2424</v>
      </c>
      <c r="F265" s="52" t="str">
        <f t="shared" si="13"/>
        <v>秋田県北秋田市</v>
      </c>
      <c r="G265" s="51" t="s">
        <v>2164</v>
      </c>
      <c r="H265" s="52" t="s">
        <v>2023</v>
      </c>
      <c r="I265" s="52" t="s">
        <v>2417</v>
      </c>
    </row>
    <row r="266" spans="1:9">
      <c r="A266" s="52" t="str">
        <f t="shared" si="14"/>
        <v>愛知県春日井市</v>
      </c>
      <c r="B266" s="51" t="s">
        <v>2284</v>
      </c>
      <c r="C266" s="52" t="s">
        <v>2006</v>
      </c>
      <c r="D266" s="51" t="s">
        <v>2422</v>
      </c>
      <c r="F266" s="52" t="str">
        <f t="shared" si="13"/>
        <v>秋田県仙北市</v>
      </c>
      <c r="G266" s="51" t="s">
        <v>2164</v>
      </c>
      <c r="H266" s="52" t="s">
        <v>2023</v>
      </c>
      <c r="I266" s="52" t="s">
        <v>2415</v>
      </c>
    </row>
    <row r="267" spans="1:9">
      <c r="A267" s="52" t="str">
        <f t="shared" si="14"/>
        <v>愛知県豊川市</v>
      </c>
      <c r="B267" s="51" t="s">
        <v>2284</v>
      </c>
      <c r="C267" s="52" t="s">
        <v>2006</v>
      </c>
      <c r="D267" s="51" t="s">
        <v>2420</v>
      </c>
      <c r="F267" s="52" t="str">
        <f t="shared" si="13"/>
        <v>秋田県小坂町</v>
      </c>
      <c r="G267" s="51" t="s">
        <v>2164</v>
      </c>
      <c r="H267" s="52" t="s">
        <v>2023</v>
      </c>
      <c r="I267" s="52" t="s">
        <v>2413</v>
      </c>
    </row>
    <row r="268" spans="1:9">
      <c r="A268" s="52" t="str">
        <f t="shared" si="14"/>
        <v>愛知県津島市</v>
      </c>
      <c r="B268" s="51" t="s">
        <v>2284</v>
      </c>
      <c r="C268" s="52" t="s">
        <v>2006</v>
      </c>
      <c r="D268" s="51" t="s">
        <v>2418</v>
      </c>
      <c r="F268" s="52" t="str">
        <f t="shared" si="13"/>
        <v>秋田県上小阿仁村</v>
      </c>
      <c r="G268" s="51" t="s">
        <v>2164</v>
      </c>
      <c r="H268" s="52" t="s">
        <v>2023</v>
      </c>
      <c r="I268" s="52" t="s">
        <v>3071</v>
      </c>
    </row>
    <row r="269" spans="1:9">
      <c r="A269" s="52" t="str">
        <f t="shared" si="14"/>
        <v>愛知県碧南市</v>
      </c>
      <c r="B269" s="51" t="s">
        <v>2284</v>
      </c>
      <c r="C269" s="52" t="s">
        <v>2006</v>
      </c>
      <c r="D269" s="51" t="s">
        <v>2416</v>
      </c>
      <c r="F269" s="52" t="str">
        <f t="shared" si="13"/>
        <v>秋田県藤里町</v>
      </c>
      <c r="G269" s="51" t="s">
        <v>2164</v>
      </c>
      <c r="H269" s="52" t="s">
        <v>2023</v>
      </c>
      <c r="I269" s="52" t="s">
        <v>1282</v>
      </c>
    </row>
    <row r="270" spans="1:9">
      <c r="A270" s="52" t="str">
        <f t="shared" si="14"/>
        <v>愛知県安城市</v>
      </c>
      <c r="B270" s="51" t="s">
        <v>2284</v>
      </c>
      <c r="C270" s="52" t="s">
        <v>2006</v>
      </c>
      <c r="D270" s="51" t="s">
        <v>2414</v>
      </c>
      <c r="F270" s="52" t="str">
        <f t="shared" si="13"/>
        <v>秋田県三種町</v>
      </c>
      <c r="G270" s="51" t="s">
        <v>2164</v>
      </c>
      <c r="H270" s="52" t="s">
        <v>2023</v>
      </c>
      <c r="I270" s="52" t="s">
        <v>1236</v>
      </c>
    </row>
    <row r="271" spans="1:9">
      <c r="A271" s="52" t="str">
        <f t="shared" si="14"/>
        <v>愛知県蒲郡市</v>
      </c>
      <c r="B271" s="51" t="s">
        <v>2284</v>
      </c>
      <c r="C271" s="52" t="s">
        <v>2006</v>
      </c>
      <c r="D271" s="51" t="s">
        <v>2412</v>
      </c>
      <c r="F271" s="52" t="str">
        <f t="shared" si="13"/>
        <v>秋田県八峰町</v>
      </c>
      <c r="G271" s="51" t="s">
        <v>2164</v>
      </c>
      <c r="H271" s="52" t="s">
        <v>2023</v>
      </c>
      <c r="I271" s="52" t="s">
        <v>1192</v>
      </c>
    </row>
    <row r="272" spans="1:9">
      <c r="A272" s="52" t="str">
        <f t="shared" si="14"/>
        <v>愛知県犬山市</v>
      </c>
      <c r="B272" s="51" t="s">
        <v>2284</v>
      </c>
      <c r="C272" s="52" t="s">
        <v>2006</v>
      </c>
      <c r="D272" s="51" t="s">
        <v>2411</v>
      </c>
      <c r="F272" s="52" t="str">
        <f t="shared" si="13"/>
        <v>秋田県五城目町</v>
      </c>
      <c r="G272" s="51" t="s">
        <v>2164</v>
      </c>
      <c r="H272" s="52" t="s">
        <v>2023</v>
      </c>
      <c r="I272" s="52" t="s">
        <v>1152</v>
      </c>
    </row>
    <row r="273" spans="1:9">
      <c r="A273" s="52" t="str">
        <f t="shared" si="14"/>
        <v>愛知県江南市</v>
      </c>
      <c r="B273" s="51" t="s">
        <v>2284</v>
      </c>
      <c r="C273" s="52" t="s">
        <v>2006</v>
      </c>
      <c r="D273" s="51" t="s">
        <v>2410</v>
      </c>
      <c r="F273" s="52" t="str">
        <f t="shared" si="13"/>
        <v>秋田県八郎潟町</v>
      </c>
      <c r="G273" s="51" t="s">
        <v>2164</v>
      </c>
      <c r="H273" s="52" t="s">
        <v>2023</v>
      </c>
      <c r="I273" s="52" t="s">
        <v>1110</v>
      </c>
    </row>
    <row r="274" spans="1:9">
      <c r="A274" s="52" t="str">
        <f t="shared" si="14"/>
        <v>愛知県稲沢市</v>
      </c>
      <c r="B274" s="51" t="s">
        <v>2284</v>
      </c>
      <c r="C274" s="52" t="s">
        <v>2006</v>
      </c>
      <c r="D274" s="51" t="s">
        <v>2409</v>
      </c>
      <c r="F274" s="52" t="str">
        <f t="shared" si="13"/>
        <v>秋田県井川町</v>
      </c>
      <c r="G274" s="51" t="s">
        <v>2164</v>
      </c>
      <c r="H274" s="52" t="s">
        <v>2023</v>
      </c>
      <c r="I274" s="52" t="s">
        <v>1072</v>
      </c>
    </row>
    <row r="275" spans="1:9">
      <c r="A275" s="52" t="str">
        <f t="shared" si="14"/>
        <v>愛知県東海市</v>
      </c>
      <c r="B275" s="51" t="s">
        <v>2284</v>
      </c>
      <c r="C275" s="52" t="s">
        <v>2006</v>
      </c>
      <c r="D275" s="51" t="s">
        <v>2408</v>
      </c>
      <c r="F275" s="52" t="str">
        <f t="shared" si="13"/>
        <v>秋田県大潟村</v>
      </c>
      <c r="G275" s="51" t="s">
        <v>2164</v>
      </c>
      <c r="H275" s="52" t="s">
        <v>2023</v>
      </c>
      <c r="I275" s="52" t="s">
        <v>1040</v>
      </c>
    </row>
    <row r="276" spans="1:9">
      <c r="A276" s="52" t="str">
        <f t="shared" si="14"/>
        <v>愛知県大府市</v>
      </c>
      <c r="B276" s="51" t="s">
        <v>2284</v>
      </c>
      <c r="C276" s="52" t="s">
        <v>2006</v>
      </c>
      <c r="D276" s="51" t="s">
        <v>2407</v>
      </c>
      <c r="F276" s="52" t="str">
        <f t="shared" si="13"/>
        <v>秋田県美郷町</v>
      </c>
      <c r="G276" s="51" t="s">
        <v>2164</v>
      </c>
      <c r="H276" s="52" t="s">
        <v>2023</v>
      </c>
      <c r="I276" s="52" t="s">
        <v>2403</v>
      </c>
    </row>
    <row r="277" spans="1:9">
      <c r="A277" s="52" t="str">
        <f t="shared" si="14"/>
        <v>愛知県尾張旭市</v>
      </c>
      <c r="B277" s="51" t="s">
        <v>2284</v>
      </c>
      <c r="C277" s="52" t="s">
        <v>2006</v>
      </c>
      <c r="D277" s="51" t="s">
        <v>2406</v>
      </c>
      <c r="F277" s="52" t="str">
        <f t="shared" si="13"/>
        <v>秋田県羽後町</v>
      </c>
      <c r="G277" s="51" t="s">
        <v>2164</v>
      </c>
      <c r="H277" s="52" t="s">
        <v>2023</v>
      </c>
      <c r="I277" s="52" t="s">
        <v>971</v>
      </c>
    </row>
    <row r="278" spans="1:9">
      <c r="A278" s="52" t="str">
        <f t="shared" si="14"/>
        <v>愛知県高浜市</v>
      </c>
      <c r="B278" s="51" t="s">
        <v>2284</v>
      </c>
      <c r="C278" s="52" t="s">
        <v>2006</v>
      </c>
      <c r="D278" s="51" t="s">
        <v>2405</v>
      </c>
      <c r="F278" s="52" t="str">
        <f t="shared" si="13"/>
        <v>秋田県東成瀬村</v>
      </c>
      <c r="G278" s="51" t="s">
        <v>2164</v>
      </c>
      <c r="H278" s="52" t="s">
        <v>2023</v>
      </c>
      <c r="I278" s="52" t="s">
        <v>938</v>
      </c>
    </row>
    <row r="279" spans="1:9">
      <c r="A279" s="52" t="str">
        <f t="shared" si="14"/>
        <v>愛知県岩倉市</v>
      </c>
      <c r="B279" s="51" t="s">
        <v>2284</v>
      </c>
      <c r="C279" s="52" t="s">
        <v>2006</v>
      </c>
      <c r="D279" s="51" t="s">
        <v>2404</v>
      </c>
      <c r="F279" s="52" t="str">
        <f t="shared" si="13"/>
        <v>山形県山形市</v>
      </c>
      <c r="G279" s="51" t="s">
        <v>2164</v>
      </c>
      <c r="H279" s="52" t="s">
        <v>2022</v>
      </c>
      <c r="I279" s="52" t="s">
        <v>2399</v>
      </c>
    </row>
    <row r="280" spans="1:9">
      <c r="A280" s="52" t="str">
        <f t="shared" si="14"/>
        <v>愛知県田原市</v>
      </c>
      <c r="B280" s="51" t="s">
        <v>2284</v>
      </c>
      <c r="C280" s="52" t="s">
        <v>2006</v>
      </c>
      <c r="D280" s="51" t="s">
        <v>2402</v>
      </c>
      <c r="F280" s="52" t="str">
        <f t="shared" si="13"/>
        <v>山形県米沢市</v>
      </c>
      <c r="G280" s="51" t="s">
        <v>2164</v>
      </c>
      <c r="H280" s="52" t="s">
        <v>2022</v>
      </c>
      <c r="I280" s="52" t="s">
        <v>2397</v>
      </c>
    </row>
    <row r="281" spans="1:9">
      <c r="A281" s="52" t="str">
        <f t="shared" si="14"/>
        <v>愛知県愛西市</v>
      </c>
      <c r="B281" s="51" t="s">
        <v>2284</v>
      </c>
      <c r="C281" s="52" t="s">
        <v>2006</v>
      </c>
      <c r="D281" s="51" t="s">
        <v>2401</v>
      </c>
      <c r="F281" s="52" t="str">
        <f t="shared" si="13"/>
        <v>山形県新庄市</v>
      </c>
      <c r="G281" s="51" t="s">
        <v>2164</v>
      </c>
      <c r="H281" s="52" t="s">
        <v>2022</v>
      </c>
      <c r="I281" s="52" t="s">
        <v>2395</v>
      </c>
    </row>
    <row r="282" spans="1:9">
      <c r="A282" s="52" t="str">
        <f t="shared" si="14"/>
        <v>愛知県北名古屋市</v>
      </c>
      <c r="B282" s="51" t="s">
        <v>2284</v>
      </c>
      <c r="C282" s="52" t="s">
        <v>2006</v>
      </c>
      <c r="D282" s="51" t="s">
        <v>2400</v>
      </c>
      <c r="F282" s="52" t="str">
        <f t="shared" si="13"/>
        <v>山形県寒河江市</v>
      </c>
      <c r="G282" s="51" t="s">
        <v>2164</v>
      </c>
      <c r="H282" s="52" t="s">
        <v>2022</v>
      </c>
      <c r="I282" s="52" t="s">
        <v>2393</v>
      </c>
    </row>
    <row r="283" spans="1:9">
      <c r="A283" s="52" t="str">
        <f t="shared" si="14"/>
        <v>愛知県弥富市</v>
      </c>
      <c r="B283" s="51" t="s">
        <v>2284</v>
      </c>
      <c r="C283" s="52" t="s">
        <v>2006</v>
      </c>
      <c r="D283" s="51" t="s">
        <v>2398</v>
      </c>
      <c r="F283" s="52" t="str">
        <f t="shared" si="13"/>
        <v>山形県上山市</v>
      </c>
      <c r="G283" s="51" t="s">
        <v>2164</v>
      </c>
      <c r="H283" s="52" t="s">
        <v>2022</v>
      </c>
      <c r="I283" s="52" t="s">
        <v>2391</v>
      </c>
    </row>
    <row r="284" spans="1:9">
      <c r="A284" s="52" t="str">
        <f t="shared" si="14"/>
        <v>愛知県あま市</v>
      </c>
      <c r="B284" s="51" t="s">
        <v>2284</v>
      </c>
      <c r="C284" s="52" t="s">
        <v>2006</v>
      </c>
      <c r="D284" s="51" t="s">
        <v>2396</v>
      </c>
      <c r="F284" s="52" t="str">
        <f t="shared" si="13"/>
        <v>山形県村山市</v>
      </c>
      <c r="G284" s="51" t="s">
        <v>2164</v>
      </c>
      <c r="H284" s="52" t="s">
        <v>2022</v>
      </c>
      <c r="I284" s="52" t="s">
        <v>2389</v>
      </c>
    </row>
    <row r="285" spans="1:9">
      <c r="A285" s="52" t="str">
        <f t="shared" si="14"/>
        <v>愛知県豊山町</v>
      </c>
      <c r="B285" s="51" t="s">
        <v>2284</v>
      </c>
      <c r="C285" s="52" t="s">
        <v>2006</v>
      </c>
      <c r="D285" s="51" t="s">
        <v>2392</v>
      </c>
      <c r="F285" s="52" t="str">
        <f t="shared" si="13"/>
        <v>山形県長井市</v>
      </c>
      <c r="G285" s="51" t="s">
        <v>2164</v>
      </c>
      <c r="H285" s="52" t="s">
        <v>2022</v>
      </c>
      <c r="I285" s="52" t="s">
        <v>2387</v>
      </c>
    </row>
    <row r="286" spans="1:9">
      <c r="A286" s="52" t="str">
        <f t="shared" si="14"/>
        <v>愛知県大治町</v>
      </c>
      <c r="B286" s="51" t="s">
        <v>2284</v>
      </c>
      <c r="C286" s="52" t="s">
        <v>2006</v>
      </c>
      <c r="D286" s="51" t="s">
        <v>2390</v>
      </c>
      <c r="F286" s="52" t="str">
        <f t="shared" si="13"/>
        <v>山形県天童市</v>
      </c>
      <c r="G286" s="51" t="s">
        <v>2164</v>
      </c>
      <c r="H286" s="52" t="s">
        <v>2022</v>
      </c>
      <c r="I286" s="52" t="s">
        <v>2385</v>
      </c>
    </row>
    <row r="287" spans="1:9">
      <c r="A287" s="52" t="str">
        <f t="shared" si="14"/>
        <v>愛知県蟹江町</v>
      </c>
      <c r="B287" s="51" t="s">
        <v>2284</v>
      </c>
      <c r="C287" s="52" t="s">
        <v>2006</v>
      </c>
      <c r="D287" s="51" t="s">
        <v>2388</v>
      </c>
      <c r="F287" s="52" t="str">
        <f t="shared" si="13"/>
        <v>山形県東根市</v>
      </c>
      <c r="G287" s="51" t="s">
        <v>2164</v>
      </c>
      <c r="H287" s="52" t="s">
        <v>2022</v>
      </c>
      <c r="I287" s="52" t="s">
        <v>2383</v>
      </c>
    </row>
    <row r="288" spans="1:9">
      <c r="A288" s="52" t="str">
        <f t="shared" si="14"/>
        <v>愛知県幸田町</v>
      </c>
      <c r="B288" s="51" t="s">
        <v>2284</v>
      </c>
      <c r="C288" s="52" t="s">
        <v>2006</v>
      </c>
      <c r="D288" s="51" t="s">
        <v>2386</v>
      </c>
      <c r="F288" s="52" t="str">
        <f t="shared" si="13"/>
        <v>山形県尾花沢市</v>
      </c>
      <c r="G288" s="51" t="s">
        <v>2164</v>
      </c>
      <c r="H288" s="52" t="s">
        <v>2022</v>
      </c>
      <c r="I288" s="52" t="s">
        <v>2381</v>
      </c>
    </row>
    <row r="289" spans="1:9">
      <c r="A289" s="103" t="str">
        <f>CONCATENATE(C289,D289)</f>
        <v>愛知県飛島村</v>
      </c>
      <c r="B289" s="90" t="s">
        <v>3117</v>
      </c>
      <c r="C289" s="103" t="s">
        <v>2006</v>
      </c>
      <c r="D289" s="104" t="s">
        <v>2107</v>
      </c>
      <c r="F289" s="52" t="str">
        <f t="shared" si="13"/>
        <v>山形県南陽市</v>
      </c>
      <c r="G289" s="51" t="s">
        <v>2164</v>
      </c>
      <c r="H289" s="52" t="s">
        <v>2022</v>
      </c>
      <c r="I289" s="52" t="s">
        <v>2379</v>
      </c>
    </row>
    <row r="290" spans="1:9">
      <c r="A290" s="52" t="str">
        <f t="shared" si="14"/>
        <v>三重県津市</v>
      </c>
      <c r="B290" s="51" t="s">
        <v>2284</v>
      </c>
      <c r="C290" s="52" t="s">
        <v>2005</v>
      </c>
      <c r="D290" s="51" t="s">
        <v>2384</v>
      </c>
      <c r="F290" s="52" t="str">
        <f t="shared" si="13"/>
        <v>山形県山辺町</v>
      </c>
      <c r="G290" s="51" t="s">
        <v>2164</v>
      </c>
      <c r="H290" s="52" t="s">
        <v>2022</v>
      </c>
      <c r="I290" s="52" t="s">
        <v>3072</v>
      </c>
    </row>
    <row r="291" spans="1:9">
      <c r="A291" s="52" t="str">
        <f t="shared" si="14"/>
        <v>三重県桑名市</v>
      </c>
      <c r="B291" s="51" t="s">
        <v>2284</v>
      </c>
      <c r="C291" s="52" t="s">
        <v>2005</v>
      </c>
      <c r="D291" s="51" t="s">
        <v>2382</v>
      </c>
      <c r="F291" s="52" t="str">
        <f t="shared" si="13"/>
        <v>山形県中山町</v>
      </c>
      <c r="G291" s="51" t="s">
        <v>2164</v>
      </c>
      <c r="H291" s="52" t="s">
        <v>2022</v>
      </c>
      <c r="I291" s="52" t="s">
        <v>3073</v>
      </c>
    </row>
    <row r="292" spans="1:9">
      <c r="A292" s="52" t="str">
        <f t="shared" si="14"/>
        <v>三重県亀山市</v>
      </c>
      <c r="B292" s="51" t="s">
        <v>2284</v>
      </c>
      <c r="C292" s="52" t="s">
        <v>2005</v>
      </c>
      <c r="D292" s="51" t="s">
        <v>2380</v>
      </c>
      <c r="F292" s="52" t="str">
        <f t="shared" si="13"/>
        <v>山形県河北町</v>
      </c>
      <c r="G292" s="51" t="s">
        <v>2164</v>
      </c>
      <c r="H292" s="52" t="s">
        <v>2022</v>
      </c>
      <c r="I292" s="52" t="s">
        <v>1281</v>
      </c>
    </row>
    <row r="293" spans="1:9">
      <c r="A293" s="103" t="str">
        <f>CONCATENATE(C293,D293)</f>
        <v>三重県木曽岬町</v>
      </c>
      <c r="B293" s="90" t="s">
        <v>3117</v>
      </c>
      <c r="C293" s="103" t="s">
        <v>2005</v>
      </c>
      <c r="D293" s="104" t="s">
        <v>2103</v>
      </c>
      <c r="F293" s="52" t="str">
        <f t="shared" si="13"/>
        <v>山形県西川町</v>
      </c>
      <c r="G293" s="51" t="s">
        <v>2164</v>
      </c>
      <c r="H293" s="52" t="s">
        <v>2022</v>
      </c>
      <c r="I293" s="52" t="s">
        <v>1235</v>
      </c>
    </row>
    <row r="294" spans="1:9">
      <c r="A294" s="52" t="str">
        <f t="shared" si="14"/>
        <v>滋賀県彦根市</v>
      </c>
      <c r="B294" s="51" t="s">
        <v>2284</v>
      </c>
      <c r="C294" s="52" t="s">
        <v>2004</v>
      </c>
      <c r="D294" s="51" t="s">
        <v>2378</v>
      </c>
      <c r="F294" s="52" t="str">
        <f t="shared" si="13"/>
        <v>山形県朝日町</v>
      </c>
      <c r="G294" s="51" t="s">
        <v>2164</v>
      </c>
      <c r="H294" s="52" t="s">
        <v>2022</v>
      </c>
      <c r="I294" s="52" t="s">
        <v>1177</v>
      </c>
    </row>
    <row r="295" spans="1:9">
      <c r="A295" s="52" t="str">
        <f t="shared" si="14"/>
        <v>滋賀県守山市</v>
      </c>
      <c r="B295" s="51" t="s">
        <v>2284</v>
      </c>
      <c r="C295" s="52" t="s">
        <v>2004</v>
      </c>
      <c r="D295" s="51" t="s">
        <v>2377</v>
      </c>
      <c r="F295" s="52" t="str">
        <f t="shared" si="13"/>
        <v>山形県大江町</v>
      </c>
      <c r="G295" s="51" t="s">
        <v>2164</v>
      </c>
      <c r="H295" s="52" t="s">
        <v>2022</v>
      </c>
      <c r="I295" s="52" t="s">
        <v>1151</v>
      </c>
    </row>
    <row r="296" spans="1:9">
      <c r="A296" s="52" t="str">
        <f t="shared" si="14"/>
        <v>滋賀県甲賀市</v>
      </c>
      <c r="B296" s="51" t="s">
        <v>2284</v>
      </c>
      <c r="C296" s="52" t="s">
        <v>2004</v>
      </c>
      <c r="D296" s="51" t="s">
        <v>2376</v>
      </c>
      <c r="F296" s="52" t="str">
        <f t="shared" si="13"/>
        <v>山形県大石田町</v>
      </c>
      <c r="G296" s="51" t="s">
        <v>2164</v>
      </c>
      <c r="H296" s="52" t="s">
        <v>2022</v>
      </c>
      <c r="I296" s="52" t="s">
        <v>3074</v>
      </c>
    </row>
    <row r="297" spans="1:9">
      <c r="A297" s="52" t="str">
        <f t="shared" si="14"/>
        <v>滋賀県野洲市</v>
      </c>
      <c r="B297" s="51" t="s">
        <v>2284</v>
      </c>
      <c r="C297" s="52" t="s">
        <v>2004</v>
      </c>
      <c r="D297" s="51" t="s">
        <v>2375</v>
      </c>
      <c r="F297" s="52" t="str">
        <f t="shared" si="13"/>
        <v>山形県金山町</v>
      </c>
      <c r="G297" s="51" t="s">
        <v>2164</v>
      </c>
      <c r="H297" s="52" t="s">
        <v>2022</v>
      </c>
      <c r="I297" s="52" t="s">
        <v>3075</v>
      </c>
    </row>
    <row r="298" spans="1:9">
      <c r="A298" s="52" t="str">
        <f t="shared" si="14"/>
        <v>京都府宇治市</v>
      </c>
      <c r="B298" s="51" t="s">
        <v>2284</v>
      </c>
      <c r="C298" s="52" t="s">
        <v>2003</v>
      </c>
      <c r="D298" s="51" t="s">
        <v>2374</v>
      </c>
      <c r="F298" s="52" t="str">
        <f t="shared" si="13"/>
        <v>山形県最上町</v>
      </c>
      <c r="G298" s="51" t="s">
        <v>2164</v>
      </c>
      <c r="H298" s="52" t="s">
        <v>2022</v>
      </c>
      <c r="I298" s="52" t="s">
        <v>1039</v>
      </c>
    </row>
    <row r="299" spans="1:9">
      <c r="A299" s="52" t="str">
        <f t="shared" si="14"/>
        <v>京都府亀岡市</v>
      </c>
      <c r="B299" s="51" t="s">
        <v>2284</v>
      </c>
      <c r="C299" s="52" t="s">
        <v>2003</v>
      </c>
      <c r="D299" s="51" t="s">
        <v>2373</v>
      </c>
      <c r="F299" s="52" t="str">
        <f t="shared" si="13"/>
        <v>山形県舟形町</v>
      </c>
      <c r="G299" s="51" t="s">
        <v>2164</v>
      </c>
      <c r="H299" s="52" t="s">
        <v>2022</v>
      </c>
      <c r="I299" s="52" t="s">
        <v>1004</v>
      </c>
    </row>
    <row r="300" spans="1:9">
      <c r="A300" s="52" t="str">
        <f t="shared" si="14"/>
        <v>京都府八幡市</v>
      </c>
      <c r="B300" s="51" t="s">
        <v>2284</v>
      </c>
      <c r="C300" s="52" t="s">
        <v>2003</v>
      </c>
      <c r="D300" s="51" t="s">
        <v>2371</v>
      </c>
      <c r="F300" s="52" t="str">
        <f t="shared" si="13"/>
        <v>山形県真室川町</v>
      </c>
      <c r="G300" s="51" t="s">
        <v>2164</v>
      </c>
      <c r="H300" s="52" t="s">
        <v>2022</v>
      </c>
      <c r="I300" s="52" t="s">
        <v>970</v>
      </c>
    </row>
    <row r="301" spans="1:9">
      <c r="A301" s="52" t="str">
        <f t="shared" si="14"/>
        <v>京都府南丹市</v>
      </c>
      <c r="B301" s="51" t="s">
        <v>2284</v>
      </c>
      <c r="C301" s="52" t="s">
        <v>2003</v>
      </c>
      <c r="D301" s="51" t="s">
        <v>2370</v>
      </c>
      <c r="F301" s="52" t="str">
        <f t="shared" si="13"/>
        <v>山形県大蔵村</v>
      </c>
      <c r="G301" s="51" t="s">
        <v>2164</v>
      </c>
      <c r="H301" s="52" t="s">
        <v>2022</v>
      </c>
      <c r="I301" s="52" t="s">
        <v>937</v>
      </c>
    </row>
    <row r="302" spans="1:9">
      <c r="A302" s="52" t="str">
        <f t="shared" si="14"/>
        <v>京都府木津川市</v>
      </c>
      <c r="B302" s="51" t="s">
        <v>2284</v>
      </c>
      <c r="C302" s="52" t="s">
        <v>2003</v>
      </c>
      <c r="D302" s="51" t="s">
        <v>2369</v>
      </c>
      <c r="F302" s="52" t="str">
        <f t="shared" si="13"/>
        <v>山形県鮭川村</v>
      </c>
      <c r="G302" s="51" t="s">
        <v>2164</v>
      </c>
      <c r="H302" s="52" t="s">
        <v>2022</v>
      </c>
      <c r="I302" s="52" t="s">
        <v>907</v>
      </c>
    </row>
    <row r="303" spans="1:9">
      <c r="A303" s="52" t="str">
        <f t="shared" si="14"/>
        <v>京都府城陽市</v>
      </c>
      <c r="B303" s="51" t="s">
        <v>2284</v>
      </c>
      <c r="C303" s="52" t="s">
        <v>2003</v>
      </c>
      <c r="D303" s="51" t="s">
        <v>2368</v>
      </c>
      <c r="F303" s="52" t="str">
        <f t="shared" si="13"/>
        <v>山形県戸沢村</v>
      </c>
      <c r="G303" s="51" t="s">
        <v>2164</v>
      </c>
      <c r="H303" s="52" t="s">
        <v>2022</v>
      </c>
      <c r="I303" s="52" t="s">
        <v>876</v>
      </c>
    </row>
    <row r="304" spans="1:9">
      <c r="A304" s="52" t="str">
        <f t="shared" si="14"/>
        <v>京都府笠置町</v>
      </c>
      <c r="B304" s="51" t="s">
        <v>2284</v>
      </c>
      <c r="C304" s="52" t="s">
        <v>2003</v>
      </c>
      <c r="D304" s="51" t="s">
        <v>2367</v>
      </c>
      <c r="F304" s="52" t="str">
        <f t="shared" si="13"/>
        <v>山形県高畠町</v>
      </c>
      <c r="G304" s="51" t="s">
        <v>2164</v>
      </c>
      <c r="H304" s="52" t="s">
        <v>2022</v>
      </c>
      <c r="I304" s="52" t="s">
        <v>3076</v>
      </c>
    </row>
    <row r="305" spans="1:9">
      <c r="A305" s="52" t="str">
        <f t="shared" si="14"/>
        <v>京都府和束町</v>
      </c>
      <c r="B305" s="51" t="s">
        <v>2284</v>
      </c>
      <c r="C305" s="52" t="s">
        <v>2003</v>
      </c>
      <c r="D305" s="51" t="s">
        <v>2366</v>
      </c>
      <c r="F305" s="52" t="str">
        <f t="shared" si="13"/>
        <v>山形県川西町</v>
      </c>
      <c r="G305" s="51" t="s">
        <v>2164</v>
      </c>
      <c r="H305" s="52" t="s">
        <v>2022</v>
      </c>
      <c r="I305" s="52" t="s">
        <v>2362</v>
      </c>
    </row>
    <row r="306" spans="1:9">
      <c r="A306" s="52" t="str">
        <f t="shared" si="14"/>
        <v>京都府精華町</v>
      </c>
      <c r="B306" s="51" t="s">
        <v>2284</v>
      </c>
      <c r="C306" s="52" t="s">
        <v>2003</v>
      </c>
      <c r="D306" s="51" t="s">
        <v>2365</v>
      </c>
      <c r="F306" s="52" t="str">
        <f t="shared" si="13"/>
        <v>山形県小国町</v>
      </c>
      <c r="G306" s="51" t="s">
        <v>2164</v>
      </c>
      <c r="H306" s="52" t="s">
        <v>2022</v>
      </c>
      <c r="I306" s="52" t="s">
        <v>3077</v>
      </c>
    </row>
    <row r="307" spans="1:9">
      <c r="A307" s="52" t="str">
        <f t="shared" si="14"/>
        <v>京都府久御山町</v>
      </c>
      <c r="B307" s="51" t="s">
        <v>2284</v>
      </c>
      <c r="C307" s="52" t="s">
        <v>2003</v>
      </c>
      <c r="D307" s="51" t="s">
        <v>2364</v>
      </c>
      <c r="F307" s="52" t="str">
        <f t="shared" si="13"/>
        <v>山形県白鷹町</v>
      </c>
      <c r="G307" s="51" t="s">
        <v>2164</v>
      </c>
      <c r="H307" s="52" t="s">
        <v>2022</v>
      </c>
      <c r="I307" s="52" t="s">
        <v>2359</v>
      </c>
    </row>
    <row r="308" spans="1:9">
      <c r="A308" s="52" t="str">
        <f t="shared" si="14"/>
        <v>京都府宇治田原町</v>
      </c>
      <c r="B308" s="51" t="s">
        <v>2284</v>
      </c>
      <c r="C308" s="52" t="s">
        <v>2003</v>
      </c>
      <c r="D308" s="51" t="s">
        <v>2363</v>
      </c>
      <c r="F308" s="52" t="str">
        <f t="shared" si="13"/>
        <v>山形県飯豊町</v>
      </c>
      <c r="G308" s="51" t="s">
        <v>2164</v>
      </c>
      <c r="H308" s="52" t="s">
        <v>2022</v>
      </c>
      <c r="I308" s="52" t="s">
        <v>3078</v>
      </c>
    </row>
    <row r="309" spans="1:9">
      <c r="A309" s="103" t="str">
        <f>CONCATENATE(C309,D309)</f>
        <v>京都府大山崎町</v>
      </c>
      <c r="B309" s="90" t="s">
        <v>3117</v>
      </c>
      <c r="C309" s="103" t="s">
        <v>2003</v>
      </c>
      <c r="D309" s="104" t="s">
        <v>2089</v>
      </c>
      <c r="F309" s="52" t="str">
        <f t="shared" si="13"/>
        <v>福島県会津若松市</v>
      </c>
      <c r="G309" s="51" t="s">
        <v>2164</v>
      </c>
      <c r="H309" s="52" t="s">
        <v>2021</v>
      </c>
      <c r="I309" s="52" t="s">
        <v>2356</v>
      </c>
    </row>
    <row r="310" spans="1:9">
      <c r="A310" s="52" t="str">
        <f t="shared" si="14"/>
        <v>大阪府岸和田市</v>
      </c>
      <c r="B310" s="51" t="s">
        <v>2284</v>
      </c>
      <c r="C310" s="52" t="s">
        <v>2002</v>
      </c>
      <c r="D310" s="51" t="s">
        <v>2361</v>
      </c>
      <c r="F310" s="52" t="str">
        <f t="shared" si="13"/>
        <v>福島県喜多方市</v>
      </c>
      <c r="G310" s="51" t="s">
        <v>2164</v>
      </c>
      <c r="H310" s="52" t="s">
        <v>2021</v>
      </c>
      <c r="I310" s="52" t="s">
        <v>2354</v>
      </c>
    </row>
    <row r="311" spans="1:9">
      <c r="A311" s="52" t="str">
        <f t="shared" si="14"/>
        <v>大阪府泉大津市</v>
      </c>
      <c r="B311" s="51" t="s">
        <v>2284</v>
      </c>
      <c r="C311" s="52" t="s">
        <v>2002</v>
      </c>
      <c r="D311" s="51" t="s">
        <v>2360</v>
      </c>
      <c r="F311" s="52" t="str">
        <f t="shared" si="13"/>
        <v>福島県田村市</v>
      </c>
      <c r="G311" s="51" t="s">
        <v>2164</v>
      </c>
      <c r="H311" s="52" t="s">
        <v>2021</v>
      </c>
      <c r="I311" s="52" t="s">
        <v>2352</v>
      </c>
    </row>
    <row r="312" spans="1:9">
      <c r="A312" s="52" t="str">
        <f t="shared" si="14"/>
        <v>大阪府貝塚市</v>
      </c>
      <c r="B312" s="51" t="s">
        <v>2284</v>
      </c>
      <c r="C312" s="52" t="s">
        <v>2002</v>
      </c>
      <c r="D312" s="51" t="s">
        <v>2358</v>
      </c>
      <c r="F312" s="52" t="str">
        <f t="shared" si="13"/>
        <v>福島県大玉村</v>
      </c>
      <c r="G312" s="51" t="s">
        <v>2164</v>
      </c>
      <c r="H312" s="52" t="s">
        <v>2021</v>
      </c>
      <c r="I312" s="52" t="s">
        <v>3079</v>
      </c>
    </row>
    <row r="313" spans="1:9">
      <c r="A313" s="52" t="str">
        <f t="shared" si="14"/>
        <v>大阪府泉佐野市</v>
      </c>
      <c r="B313" s="51" t="s">
        <v>2284</v>
      </c>
      <c r="C313" s="52" t="s">
        <v>2002</v>
      </c>
      <c r="D313" s="51" t="s">
        <v>2357</v>
      </c>
      <c r="F313" s="52" t="str">
        <f t="shared" si="13"/>
        <v>福島県天栄村</v>
      </c>
      <c r="G313" s="51" t="s">
        <v>2164</v>
      </c>
      <c r="H313" s="52" t="s">
        <v>2021</v>
      </c>
      <c r="I313" s="52" t="s">
        <v>2349</v>
      </c>
    </row>
    <row r="314" spans="1:9">
      <c r="A314" s="52" t="str">
        <f t="shared" si="14"/>
        <v>大阪府富田林市</v>
      </c>
      <c r="B314" s="51" t="s">
        <v>2284</v>
      </c>
      <c r="C314" s="52" t="s">
        <v>2002</v>
      </c>
      <c r="D314" s="51" t="s">
        <v>2355</v>
      </c>
      <c r="F314" s="52" t="str">
        <f t="shared" si="13"/>
        <v>福島県下郷町</v>
      </c>
      <c r="G314" s="51" t="s">
        <v>2164</v>
      </c>
      <c r="H314" s="52" t="s">
        <v>2021</v>
      </c>
      <c r="I314" s="52" t="s">
        <v>3080</v>
      </c>
    </row>
    <row r="315" spans="1:9">
      <c r="A315" s="52" t="str">
        <f t="shared" si="14"/>
        <v>大阪府河内長野市</v>
      </c>
      <c r="B315" s="51" t="s">
        <v>2284</v>
      </c>
      <c r="C315" s="52" t="s">
        <v>2002</v>
      </c>
      <c r="D315" s="51" t="s">
        <v>2353</v>
      </c>
      <c r="F315" s="52" t="str">
        <f t="shared" si="13"/>
        <v>福島県檜枝岐村</v>
      </c>
      <c r="G315" s="51" t="s">
        <v>2164</v>
      </c>
      <c r="H315" s="52" t="s">
        <v>2021</v>
      </c>
      <c r="I315" s="52" t="s">
        <v>3081</v>
      </c>
    </row>
    <row r="316" spans="1:9">
      <c r="A316" s="52" t="str">
        <f t="shared" si="14"/>
        <v>大阪府和泉市</v>
      </c>
      <c r="B316" s="51" t="s">
        <v>2284</v>
      </c>
      <c r="C316" s="52" t="s">
        <v>2002</v>
      </c>
      <c r="D316" s="51" t="s">
        <v>2351</v>
      </c>
      <c r="F316" s="52" t="str">
        <f t="shared" si="13"/>
        <v>福島県只見町</v>
      </c>
      <c r="G316" s="51" t="s">
        <v>2164</v>
      </c>
      <c r="H316" s="52" t="s">
        <v>2021</v>
      </c>
      <c r="I316" s="52" t="s">
        <v>3082</v>
      </c>
    </row>
    <row r="317" spans="1:9">
      <c r="A317" s="52" t="str">
        <f t="shared" si="14"/>
        <v>大阪府泉南市</v>
      </c>
      <c r="B317" s="51" t="s">
        <v>2284</v>
      </c>
      <c r="C317" s="52" t="s">
        <v>2002</v>
      </c>
      <c r="D317" s="51" t="s">
        <v>2348</v>
      </c>
      <c r="F317" s="52" t="str">
        <f t="shared" si="13"/>
        <v>福島県南会津町</v>
      </c>
      <c r="G317" s="51" t="s">
        <v>2164</v>
      </c>
      <c r="H317" s="52" t="s">
        <v>2021</v>
      </c>
      <c r="I317" s="52" t="s">
        <v>3084</v>
      </c>
    </row>
    <row r="318" spans="1:9">
      <c r="A318" s="52" t="str">
        <f t="shared" si="14"/>
        <v>大阪府四條畷市</v>
      </c>
      <c r="B318" s="51" t="s">
        <v>2284</v>
      </c>
      <c r="C318" s="52" t="s">
        <v>2002</v>
      </c>
      <c r="D318" s="51" t="s">
        <v>781</v>
      </c>
      <c r="F318" s="52" t="str">
        <f t="shared" si="13"/>
        <v>福島県北塩原村</v>
      </c>
      <c r="G318" s="51" t="s">
        <v>2164</v>
      </c>
      <c r="H318" s="52" t="s">
        <v>2021</v>
      </c>
      <c r="I318" s="52" t="s">
        <v>969</v>
      </c>
    </row>
    <row r="319" spans="1:9">
      <c r="A319" s="52" t="str">
        <f t="shared" si="14"/>
        <v>大阪府阪南市</v>
      </c>
      <c r="B319" s="51" t="s">
        <v>2284</v>
      </c>
      <c r="C319" s="52" t="s">
        <v>2002</v>
      </c>
      <c r="D319" s="51" t="s">
        <v>2347</v>
      </c>
      <c r="F319" s="52" t="str">
        <f t="shared" si="13"/>
        <v>福島県西会津町</v>
      </c>
      <c r="G319" s="51" t="s">
        <v>2164</v>
      </c>
      <c r="H319" s="52" t="s">
        <v>2021</v>
      </c>
      <c r="I319" s="52" t="s">
        <v>936</v>
      </c>
    </row>
    <row r="320" spans="1:9">
      <c r="A320" s="52" t="str">
        <f t="shared" si="14"/>
        <v>大阪府豊能町</v>
      </c>
      <c r="B320" s="51" t="s">
        <v>2284</v>
      </c>
      <c r="C320" s="52" t="s">
        <v>2002</v>
      </c>
      <c r="D320" s="51" t="s">
        <v>3083</v>
      </c>
      <c r="F320" s="52" t="str">
        <f t="shared" si="13"/>
        <v>福島県磐梯町</v>
      </c>
      <c r="G320" s="51" t="s">
        <v>2164</v>
      </c>
      <c r="H320" s="52" t="s">
        <v>2021</v>
      </c>
      <c r="I320" s="52" t="s">
        <v>906</v>
      </c>
    </row>
    <row r="321" spans="1:9">
      <c r="A321" s="52" t="str">
        <f t="shared" si="14"/>
        <v>大阪府能勢町</v>
      </c>
      <c r="B321" s="51" t="s">
        <v>2284</v>
      </c>
      <c r="C321" s="52" t="s">
        <v>2002</v>
      </c>
      <c r="D321" s="51" t="s">
        <v>2346</v>
      </c>
      <c r="F321" s="52" t="str">
        <f t="shared" si="13"/>
        <v>福島県猪苗代町</v>
      </c>
      <c r="G321" s="51" t="s">
        <v>2164</v>
      </c>
      <c r="H321" s="52" t="s">
        <v>2021</v>
      </c>
      <c r="I321" s="52" t="s">
        <v>875</v>
      </c>
    </row>
    <row r="322" spans="1:9">
      <c r="A322" s="52" t="str">
        <f t="shared" si="14"/>
        <v>大阪府忠岡町</v>
      </c>
      <c r="B322" s="51" t="s">
        <v>2284</v>
      </c>
      <c r="C322" s="52" t="s">
        <v>2002</v>
      </c>
      <c r="D322" s="51" t="s">
        <v>2345</v>
      </c>
      <c r="F322" s="52" t="str">
        <f t="shared" si="13"/>
        <v>福島県会津坂下町</v>
      </c>
      <c r="G322" s="51" t="s">
        <v>2164</v>
      </c>
      <c r="H322" s="52" t="s">
        <v>2021</v>
      </c>
      <c r="I322" s="52" t="s">
        <v>846</v>
      </c>
    </row>
    <row r="323" spans="1:9">
      <c r="A323" s="52" t="str">
        <f t="shared" si="14"/>
        <v>大阪府熊取町</v>
      </c>
      <c r="B323" s="51" t="s">
        <v>2284</v>
      </c>
      <c r="C323" s="52" t="s">
        <v>2002</v>
      </c>
      <c r="D323" s="51" t="s">
        <v>2344</v>
      </c>
      <c r="F323" s="52" t="str">
        <f t="shared" ref="F323:F386" si="15">CONCATENATE(H323,I323)</f>
        <v>福島県湯川村</v>
      </c>
      <c r="G323" s="51" t="s">
        <v>2164</v>
      </c>
      <c r="H323" s="52" t="s">
        <v>2021</v>
      </c>
      <c r="I323" s="52" t="s">
        <v>820</v>
      </c>
    </row>
    <row r="324" spans="1:9">
      <c r="A324" s="52" t="str">
        <f t="shared" si="14"/>
        <v>大阪府田尻町</v>
      </c>
      <c r="B324" s="51" t="s">
        <v>2284</v>
      </c>
      <c r="C324" s="52" t="s">
        <v>2002</v>
      </c>
      <c r="D324" s="51" t="s">
        <v>2343</v>
      </c>
      <c r="F324" s="52" t="str">
        <f t="shared" si="15"/>
        <v>福島県柳津町</v>
      </c>
      <c r="G324" s="51" t="s">
        <v>2164</v>
      </c>
      <c r="H324" s="52" t="s">
        <v>2021</v>
      </c>
      <c r="I324" s="52" t="s">
        <v>793</v>
      </c>
    </row>
    <row r="325" spans="1:9">
      <c r="A325" s="52" t="str">
        <f t="shared" si="14"/>
        <v>大阪府岬町</v>
      </c>
      <c r="B325" s="51" t="s">
        <v>2284</v>
      </c>
      <c r="C325" s="52" t="s">
        <v>2002</v>
      </c>
      <c r="D325" s="51" t="s">
        <v>2342</v>
      </c>
      <c r="F325" s="52" t="str">
        <f t="shared" si="15"/>
        <v>福島県三島町</v>
      </c>
      <c r="G325" s="51" t="s">
        <v>2164</v>
      </c>
      <c r="H325" s="52" t="s">
        <v>2021</v>
      </c>
      <c r="I325" s="52" t="s">
        <v>767</v>
      </c>
    </row>
    <row r="326" spans="1:9">
      <c r="A326" s="52" t="str">
        <f t="shared" ref="A326:A389" si="16">CONCATENATE(C326,D326)</f>
        <v>大阪府太子町</v>
      </c>
      <c r="B326" s="51" t="s">
        <v>2284</v>
      </c>
      <c r="C326" s="52" t="s">
        <v>2002</v>
      </c>
      <c r="D326" s="51" t="s">
        <v>2341</v>
      </c>
      <c r="F326" s="52" t="str">
        <f t="shared" si="15"/>
        <v>福島県金山町</v>
      </c>
      <c r="G326" s="51" t="s">
        <v>2164</v>
      </c>
      <c r="H326" s="52" t="s">
        <v>2021</v>
      </c>
      <c r="I326" s="52" t="s">
        <v>743</v>
      </c>
    </row>
    <row r="327" spans="1:9">
      <c r="A327" s="52" t="str">
        <f t="shared" si="16"/>
        <v>大阪府河南町</v>
      </c>
      <c r="B327" s="51" t="s">
        <v>2284</v>
      </c>
      <c r="C327" s="52" t="s">
        <v>2002</v>
      </c>
      <c r="D327" s="51" t="s">
        <v>2340</v>
      </c>
      <c r="F327" s="52" t="str">
        <f t="shared" si="15"/>
        <v>福島県昭和村</v>
      </c>
      <c r="G327" s="51" t="s">
        <v>2164</v>
      </c>
      <c r="H327" s="52" t="s">
        <v>2021</v>
      </c>
      <c r="I327" s="52" t="s">
        <v>721</v>
      </c>
    </row>
    <row r="328" spans="1:9">
      <c r="A328" s="52" t="str">
        <f t="shared" si="16"/>
        <v>大阪府千早赤阪村</v>
      </c>
      <c r="B328" s="51" t="s">
        <v>2284</v>
      </c>
      <c r="C328" s="52" t="s">
        <v>2002</v>
      </c>
      <c r="D328" s="51" t="s">
        <v>2339</v>
      </c>
      <c r="F328" s="52" t="str">
        <f t="shared" si="15"/>
        <v>福島県会津美里町</v>
      </c>
      <c r="G328" s="51" t="s">
        <v>2164</v>
      </c>
      <c r="H328" s="52" t="s">
        <v>2021</v>
      </c>
      <c r="I328" s="52" t="s">
        <v>698</v>
      </c>
    </row>
    <row r="329" spans="1:9">
      <c r="A329" s="52" t="str">
        <f t="shared" si="16"/>
        <v>兵庫県明石市</v>
      </c>
      <c r="B329" s="51" t="s">
        <v>2284</v>
      </c>
      <c r="C329" s="52" t="s">
        <v>2001</v>
      </c>
      <c r="D329" s="51" t="s">
        <v>2338</v>
      </c>
      <c r="F329" s="52" t="str">
        <f t="shared" si="15"/>
        <v>福島県西郷村</v>
      </c>
      <c r="G329" s="51" t="s">
        <v>2164</v>
      </c>
      <c r="H329" s="52" t="s">
        <v>2021</v>
      </c>
      <c r="I329" s="52" t="s">
        <v>2335</v>
      </c>
    </row>
    <row r="330" spans="1:9">
      <c r="A330" s="52" t="str">
        <f t="shared" si="16"/>
        <v>兵庫県赤穂市</v>
      </c>
      <c r="B330" s="51" t="s">
        <v>2284</v>
      </c>
      <c r="C330" s="52" t="s">
        <v>2001</v>
      </c>
      <c r="D330" s="51" t="s">
        <v>2337</v>
      </c>
      <c r="F330" s="52" t="str">
        <f t="shared" si="15"/>
        <v>福島県中島村</v>
      </c>
      <c r="G330" s="51" t="s">
        <v>2164</v>
      </c>
      <c r="H330" s="52" t="s">
        <v>2021</v>
      </c>
      <c r="I330" s="52" t="s">
        <v>2333</v>
      </c>
    </row>
    <row r="331" spans="1:9">
      <c r="A331" s="103" t="str">
        <f t="shared" si="16"/>
        <v>兵庫県丹波篠山市</v>
      </c>
      <c r="B331" s="51" t="s">
        <v>2284</v>
      </c>
      <c r="C331" s="52" t="s">
        <v>2001</v>
      </c>
      <c r="D331" s="77" t="s">
        <v>3148</v>
      </c>
      <c r="F331" s="52" t="str">
        <f t="shared" si="15"/>
        <v>福島県石川町</v>
      </c>
      <c r="G331" s="51" t="s">
        <v>2164</v>
      </c>
      <c r="H331" s="52" t="s">
        <v>2021</v>
      </c>
      <c r="I331" s="52" t="s">
        <v>2331</v>
      </c>
    </row>
    <row r="332" spans="1:9">
      <c r="A332" s="52" t="str">
        <f t="shared" si="16"/>
        <v>兵庫県猪名川町</v>
      </c>
      <c r="B332" s="51" t="s">
        <v>2284</v>
      </c>
      <c r="C332" s="52" t="s">
        <v>2001</v>
      </c>
      <c r="D332" s="51" t="s">
        <v>2336</v>
      </c>
      <c r="F332" s="52" t="str">
        <f t="shared" si="15"/>
        <v>福島県浅川町</v>
      </c>
      <c r="G332" s="51" t="s">
        <v>2164</v>
      </c>
      <c r="H332" s="52" t="s">
        <v>2021</v>
      </c>
      <c r="I332" s="52" t="s">
        <v>2329</v>
      </c>
    </row>
    <row r="333" spans="1:9">
      <c r="A333" s="52" t="str">
        <f t="shared" si="16"/>
        <v>奈良県大和高田市</v>
      </c>
      <c r="B333" s="51" t="s">
        <v>2284</v>
      </c>
      <c r="C333" s="52" t="s">
        <v>2000</v>
      </c>
      <c r="D333" s="51" t="s">
        <v>2334</v>
      </c>
      <c r="F333" s="52" t="str">
        <f t="shared" si="15"/>
        <v>福島県三春町</v>
      </c>
      <c r="G333" s="51" t="s">
        <v>2164</v>
      </c>
      <c r="H333" s="52" t="s">
        <v>2021</v>
      </c>
      <c r="I333" s="52" t="s">
        <v>501</v>
      </c>
    </row>
    <row r="334" spans="1:9">
      <c r="A334" s="52" t="str">
        <f t="shared" si="16"/>
        <v>奈良県橿原市</v>
      </c>
      <c r="B334" s="51" t="s">
        <v>2284</v>
      </c>
      <c r="C334" s="52" t="s">
        <v>2000</v>
      </c>
      <c r="D334" s="51" t="s">
        <v>2332</v>
      </c>
      <c r="F334" s="52" t="str">
        <f t="shared" si="15"/>
        <v>福島県小野町</v>
      </c>
      <c r="G334" s="51" t="s">
        <v>2164</v>
      </c>
      <c r="H334" s="52" t="s">
        <v>2021</v>
      </c>
      <c r="I334" s="52" t="s">
        <v>493</v>
      </c>
    </row>
    <row r="335" spans="1:9">
      <c r="A335" s="52" t="str">
        <f t="shared" si="16"/>
        <v>奈良県生駒市</v>
      </c>
      <c r="B335" s="51" t="s">
        <v>2284</v>
      </c>
      <c r="C335" s="52" t="s">
        <v>2000</v>
      </c>
      <c r="D335" s="51" t="s">
        <v>2330</v>
      </c>
      <c r="F335" s="52" t="str">
        <f t="shared" si="15"/>
        <v>福島県川内村</v>
      </c>
      <c r="G335" s="51" t="s">
        <v>2164</v>
      </c>
      <c r="H335" s="52" t="s">
        <v>2021</v>
      </c>
      <c r="I335" s="52" t="s">
        <v>2325</v>
      </c>
    </row>
    <row r="336" spans="1:9">
      <c r="A336" s="52" t="str">
        <f t="shared" si="16"/>
        <v>奈良県香芝市</v>
      </c>
      <c r="B336" s="51" t="s">
        <v>2284</v>
      </c>
      <c r="C336" s="52" t="s">
        <v>2000</v>
      </c>
      <c r="D336" s="51" t="s">
        <v>2328</v>
      </c>
      <c r="F336" s="52" t="str">
        <f t="shared" si="15"/>
        <v>福島県葛尾村</v>
      </c>
      <c r="G336" s="51" t="s">
        <v>2164</v>
      </c>
      <c r="H336" s="52" t="s">
        <v>2021</v>
      </c>
      <c r="I336" s="52" t="s">
        <v>2323</v>
      </c>
    </row>
    <row r="337" spans="1:9">
      <c r="A337" s="52" t="str">
        <f t="shared" si="16"/>
        <v>奈良県葛城市</v>
      </c>
      <c r="B337" s="51" t="s">
        <v>2284</v>
      </c>
      <c r="C337" s="52" t="s">
        <v>2000</v>
      </c>
      <c r="D337" s="51" t="s">
        <v>2327</v>
      </c>
      <c r="F337" s="52" t="str">
        <f t="shared" si="15"/>
        <v>福島県飯舘村</v>
      </c>
      <c r="G337" s="51" t="s">
        <v>2164</v>
      </c>
      <c r="H337" s="52" t="s">
        <v>2021</v>
      </c>
      <c r="I337" s="52" t="s">
        <v>3085</v>
      </c>
    </row>
    <row r="338" spans="1:9">
      <c r="A338" s="52" t="str">
        <f t="shared" si="16"/>
        <v>奈良県御所市</v>
      </c>
      <c r="B338" s="51" t="s">
        <v>2284</v>
      </c>
      <c r="C338" s="52" t="s">
        <v>2000</v>
      </c>
      <c r="D338" s="51" t="s">
        <v>2326</v>
      </c>
      <c r="F338" s="52" t="str">
        <f t="shared" si="15"/>
        <v>群馬県沼田市</v>
      </c>
      <c r="G338" s="51" t="s">
        <v>2164</v>
      </c>
      <c r="H338" s="52" t="s">
        <v>2018</v>
      </c>
      <c r="I338" s="52" t="s">
        <v>2237</v>
      </c>
    </row>
    <row r="339" spans="1:9">
      <c r="A339" s="52" t="str">
        <f t="shared" si="16"/>
        <v>奈良県平群町</v>
      </c>
      <c r="B339" s="51" t="s">
        <v>2284</v>
      </c>
      <c r="C339" s="52" t="s">
        <v>2000</v>
      </c>
      <c r="D339" s="51" t="s">
        <v>2324</v>
      </c>
      <c r="F339" s="52" t="str">
        <f t="shared" si="15"/>
        <v>群馬県上野村</v>
      </c>
      <c r="G339" s="51" t="s">
        <v>2164</v>
      </c>
      <c r="H339" s="52" t="s">
        <v>2018</v>
      </c>
      <c r="I339" s="52" t="s">
        <v>2319</v>
      </c>
    </row>
    <row r="340" spans="1:9">
      <c r="A340" s="52" t="str">
        <f t="shared" si="16"/>
        <v>奈良県三郷町</v>
      </c>
      <c r="B340" s="51" t="s">
        <v>2284</v>
      </c>
      <c r="C340" s="52" t="s">
        <v>2000</v>
      </c>
      <c r="D340" s="51" t="s">
        <v>2322</v>
      </c>
      <c r="F340" s="52" t="str">
        <f t="shared" si="15"/>
        <v>群馬県南牧村</v>
      </c>
      <c r="G340" s="51" t="s">
        <v>2164</v>
      </c>
      <c r="H340" s="52" t="s">
        <v>2018</v>
      </c>
      <c r="I340" s="52" t="s">
        <v>2317</v>
      </c>
    </row>
    <row r="341" spans="1:9">
      <c r="A341" s="52" t="str">
        <f t="shared" si="16"/>
        <v>奈良県斑鳩町</v>
      </c>
      <c r="B341" s="51" t="s">
        <v>2284</v>
      </c>
      <c r="C341" s="52" t="s">
        <v>2000</v>
      </c>
      <c r="D341" s="51" t="s">
        <v>2321</v>
      </c>
      <c r="F341" s="52" t="str">
        <f t="shared" si="15"/>
        <v>群馬県長野原町</v>
      </c>
      <c r="G341" s="51" t="s">
        <v>2164</v>
      </c>
      <c r="H341" s="52" t="s">
        <v>2018</v>
      </c>
      <c r="I341" s="52" t="s">
        <v>2315</v>
      </c>
    </row>
    <row r="342" spans="1:9">
      <c r="A342" s="52" t="str">
        <f t="shared" si="16"/>
        <v>奈良県安堵町</v>
      </c>
      <c r="B342" s="51" t="s">
        <v>2284</v>
      </c>
      <c r="C342" s="52" t="s">
        <v>2000</v>
      </c>
      <c r="D342" s="51" t="s">
        <v>2320</v>
      </c>
      <c r="F342" s="52" t="str">
        <f t="shared" si="15"/>
        <v>群馬県嬬恋村</v>
      </c>
      <c r="G342" s="51" t="s">
        <v>2164</v>
      </c>
      <c r="H342" s="52" t="s">
        <v>2018</v>
      </c>
      <c r="I342" s="52" t="s">
        <v>2313</v>
      </c>
    </row>
    <row r="343" spans="1:9">
      <c r="A343" s="52" t="str">
        <f t="shared" si="16"/>
        <v>奈良県上牧町</v>
      </c>
      <c r="B343" s="51" t="s">
        <v>2284</v>
      </c>
      <c r="C343" s="52" t="s">
        <v>2000</v>
      </c>
      <c r="D343" s="51" t="s">
        <v>2318</v>
      </c>
      <c r="F343" s="52" t="str">
        <f t="shared" si="15"/>
        <v>群馬県草津町</v>
      </c>
      <c r="G343" s="51" t="s">
        <v>2164</v>
      </c>
      <c r="H343" s="52" t="s">
        <v>2018</v>
      </c>
      <c r="I343" s="52" t="s">
        <v>2311</v>
      </c>
    </row>
    <row r="344" spans="1:9">
      <c r="A344" s="52" t="str">
        <f t="shared" si="16"/>
        <v>奈良県王寺町</v>
      </c>
      <c r="B344" s="51" t="s">
        <v>2284</v>
      </c>
      <c r="C344" s="52" t="s">
        <v>2000</v>
      </c>
      <c r="D344" s="51" t="s">
        <v>2316</v>
      </c>
      <c r="F344" s="52" t="str">
        <f t="shared" si="15"/>
        <v>群馬県高山村</v>
      </c>
      <c r="G344" s="51" t="s">
        <v>2164</v>
      </c>
      <c r="H344" s="52" t="s">
        <v>2018</v>
      </c>
      <c r="I344" s="52" t="s">
        <v>2309</v>
      </c>
    </row>
    <row r="345" spans="1:9">
      <c r="A345" s="52" t="str">
        <f t="shared" si="16"/>
        <v>奈良県広陵町</v>
      </c>
      <c r="B345" s="51" t="s">
        <v>2284</v>
      </c>
      <c r="C345" s="52" t="s">
        <v>2000</v>
      </c>
      <c r="D345" s="51" t="s">
        <v>2314</v>
      </c>
      <c r="F345" s="52" t="str">
        <f t="shared" si="15"/>
        <v>群馬県片品村</v>
      </c>
      <c r="G345" s="51" t="s">
        <v>2164</v>
      </c>
      <c r="H345" s="52" t="s">
        <v>2018</v>
      </c>
      <c r="I345" s="52" t="s">
        <v>2307</v>
      </c>
    </row>
    <row r="346" spans="1:9">
      <c r="A346" s="52" t="str">
        <f t="shared" si="16"/>
        <v>奈良県河合町</v>
      </c>
      <c r="B346" s="51" t="s">
        <v>2284</v>
      </c>
      <c r="C346" s="52" t="s">
        <v>2000</v>
      </c>
      <c r="D346" s="51" t="s">
        <v>2312</v>
      </c>
      <c r="F346" s="52" t="str">
        <f t="shared" si="15"/>
        <v>群馬県川場村</v>
      </c>
      <c r="G346" s="51" t="s">
        <v>2164</v>
      </c>
      <c r="H346" s="52" t="s">
        <v>2018</v>
      </c>
      <c r="I346" s="52" t="s">
        <v>2305</v>
      </c>
    </row>
    <row r="347" spans="1:9">
      <c r="A347" s="52" t="str">
        <f t="shared" si="16"/>
        <v>和歌山県和歌山市</v>
      </c>
      <c r="B347" s="51" t="s">
        <v>2284</v>
      </c>
      <c r="C347" s="52" t="s">
        <v>1999</v>
      </c>
      <c r="D347" s="51" t="s">
        <v>2310</v>
      </c>
      <c r="F347" s="52" t="str">
        <f t="shared" si="15"/>
        <v>群馬県みなかみ町</v>
      </c>
      <c r="G347" s="51" t="s">
        <v>2164</v>
      </c>
      <c r="H347" s="52" t="s">
        <v>2018</v>
      </c>
      <c r="I347" s="52" t="s">
        <v>2303</v>
      </c>
    </row>
    <row r="348" spans="1:9">
      <c r="A348" s="52" t="str">
        <f t="shared" si="16"/>
        <v>和歌山県橋本市</v>
      </c>
      <c r="B348" s="51" t="s">
        <v>2284</v>
      </c>
      <c r="C348" s="52" t="s">
        <v>1999</v>
      </c>
      <c r="D348" s="51" t="s">
        <v>2308</v>
      </c>
      <c r="F348" s="52" t="str">
        <f t="shared" si="15"/>
        <v>新潟県長岡市</v>
      </c>
      <c r="G348" s="51" t="s">
        <v>2164</v>
      </c>
      <c r="H348" s="52" t="s">
        <v>2014</v>
      </c>
      <c r="I348" s="52" t="s">
        <v>2301</v>
      </c>
    </row>
    <row r="349" spans="1:9">
      <c r="A349" s="52" t="str">
        <f t="shared" si="16"/>
        <v>和歌山県紀の川市</v>
      </c>
      <c r="B349" s="51" t="s">
        <v>2284</v>
      </c>
      <c r="C349" s="52" t="s">
        <v>1999</v>
      </c>
      <c r="D349" s="51" t="s">
        <v>2306</v>
      </c>
      <c r="F349" s="52" t="str">
        <f t="shared" si="15"/>
        <v>新潟県小千谷市</v>
      </c>
      <c r="G349" s="51" t="s">
        <v>2164</v>
      </c>
      <c r="H349" s="52" t="s">
        <v>2014</v>
      </c>
      <c r="I349" s="52" t="s">
        <v>2299</v>
      </c>
    </row>
    <row r="350" spans="1:9">
      <c r="A350" s="52" t="str">
        <f t="shared" si="16"/>
        <v>和歌山県岩出市</v>
      </c>
      <c r="B350" s="51" t="s">
        <v>2284</v>
      </c>
      <c r="C350" s="52" t="s">
        <v>1999</v>
      </c>
      <c r="D350" s="51" t="s">
        <v>2304</v>
      </c>
      <c r="F350" s="52" t="str">
        <f t="shared" si="15"/>
        <v>新潟県十日町市</v>
      </c>
      <c r="G350" s="51" t="s">
        <v>2164</v>
      </c>
      <c r="H350" s="52" t="s">
        <v>2014</v>
      </c>
      <c r="I350" s="52" t="s">
        <v>2297</v>
      </c>
    </row>
    <row r="351" spans="1:9">
      <c r="A351" s="52" t="str">
        <f t="shared" si="16"/>
        <v>和歌山県かつらぎ町</v>
      </c>
      <c r="B351" s="51" t="s">
        <v>2284</v>
      </c>
      <c r="C351" s="52" t="s">
        <v>1999</v>
      </c>
      <c r="D351" s="51" t="s">
        <v>2302</v>
      </c>
      <c r="F351" s="52" t="str">
        <f t="shared" si="15"/>
        <v>新潟県見附市</v>
      </c>
      <c r="G351" s="51" t="s">
        <v>2164</v>
      </c>
      <c r="H351" s="52" t="s">
        <v>2014</v>
      </c>
      <c r="I351" s="52" t="s">
        <v>2295</v>
      </c>
    </row>
    <row r="352" spans="1:9">
      <c r="A352" s="52" t="str">
        <f t="shared" si="16"/>
        <v>香川県高松市</v>
      </c>
      <c r="B352" s="51" t="s">
        <v>2284</v>
      </c>
      <c r="C352" s="52" t="s">
        <v>1992</v>
      </c>
      <c r="D352" s="51" t="s">
        <v>2300</v>
      </c>
      <c r="F352" s="52" t="str">
        <f t="shared" si="15"/>
        <v>新潟県糸魚川市</v>
      </c>
      <c r="G352" s="51" t="s">
        <v>2164</v>
      </c>
      <c r="H352" s="52" t="s">
        <v>2014</v>
      </c>
      <c r="I352" s="52" t="s">
        <v>2293</v>
      </c>
    </row>
    <row r="353" spans="1:9">
      <c r="A353" s="52" t="str">
        <f t="shared" si="16"/>
        <v>福岡県大野城市</v>
      </c>
      <c r="B353" s="51" t="s">
        <v>2284</v>
      </c>
      <c r="C353" s="52" t="s">
        <v>1989</v>
      </c>
      <c r="D353" s="51" t="s">
        <v>2298</v>
      </c>
      <c r="F353" s="52" t="str">
        <f t="shared" si="15"/>
        <v>新潟県妙高市</v>
      </c>
      <c r="G353" s="51" t="s">
        <v>2164</v>
      </c>
      <c r="H353" s="52" t="s">
        <v>2014</v>
      </c>
      <c r="I353" s="52" t="s">
        <v>2292</v>
      </c>
    </row>
    <row r="354" spans="1:9">
      <c r="A354" s="52" t="str">
        <f t="shared" si="16"/>
        <v>福岡県太宰府市</v>
      </c>
      <c r="B354" s="51" t="s">
        <v>2284</v>
      </c>
      <c r="C354" s="52" t="s">
        <v>1989</v>
      </c>
      <c r="D354" s="51" t="s">
        <v>2296</v>
      </c>
      <c r="F354" s="52" t="str">
        <f t="shared" si="15"/>
        <v>新潟県魚沼市</v>
      </c>
      <c r="G354" s="51" t="s">
        <v>2164</v>
      </c>
      <c r="H354" s="52" t="s">
        <v>2014</v>
      </c>
      <c r="I354" s="52" t="s">
        <v>2290</v>
      </c>
    </row>
    <row r="355" spans="1:9">
      <c r="A355" s="52" t="str">
        <f t="shared" si="16"/>
        <v>福岡県糸島市</v>
      </c>
      <c r="B355" s="51" t="s">
        <v>2284</v>
      </c>
      <c r="C355" s="52" t="s">
        <v>1989</v>
      </c>
      <c r="D355" s="51" t="s">
        <v>2294</v>
      </c>
      <c r="F355" s="52" t="str">
        <f t="shared" si="15"/>
        <v>新潟県南魚沼市</v>
      </c>
      <c r="G355" s="51" t="s">
        <v>2164</v>
      </c>
      <c r="H355" s="52" t="s">
        <v>2014</v>
      </c>
      <c r="I355" s="52" t="s">
        <v>2288</v>
      </c>
    </row>
    <row r="356" spans="1:9">
      <c r="A356" s="103" t="str">
        <f t="shared" si="16"/>
        <v>福岡県那珂川市</v>
      </c>
      <c r="B356" s="51" t="s">
        <v>2284</v>
      </c>
      <c r="C356" s="52" t="s">
        <v>1989</v>
      </c>
      <c r="D356" s="77" t="s">
        <v>3147</v>
      </c>
      <c r="F356" s="52" t="str">
        <f t="shared" si="15"/>
        <v>新潟県胎内市</v>
      </c>
      <c r="G356" s="51" t="s">
        <v>2164</v>
      </c>
      <c r="H356" s="52" t="s">
        <v>2014</v>
      </c>
      <c r="I356" s="52" t="s">
        <v>2286</v>
      </c>
    </row>
    <row r="357" spans="1:9">
      <c r="A357" s="52" t="str">
        <f t="shared" si="16"/>
        <v>福岡県志免町</v>
      </c>
      <c r="B357" s="51" t="s">
        <v>2284</v>
      </c>
      <c r="C357" s="52" t="s">
        <v>1989</v>
      </c>
      <c r="D357" s="51" t="s">
        <v>2291</v>
      </c>
      <c r="F357" s="52" t="str">
        <f t="shared" si="15"/>
        <v>新潟県阿賀町</v>
      </c>
      <c r="G357" s="51" t="s">
        <v>2164</v>
      </c>
      <c r="H357" s="52" t="s">
        <v>2014</v>
      </c>
      <c r="I357" s="52" t="s">
        <v>3086</v>
      </c>
    </row>
    <row r="358" spans="1:9">
      <c r="A358" s="52" t="str">
        <f t="shared" si="16"/>
        <v>福岡県新宮町</v>
      </c>
      <c r="B358" s="51" t="s">
        <v>2284</v>
      </c>
      <c r="C358" s="52" t="s">
        <v>1989</v>
      </c>
      <c r="D358" s="51" t="s">
        <v>2289</v>
      </c>
      <c r="F358" s="52" t="str">
        <f t="shared" si="15"/>
        <v>新潟県湯沢町</v>
      </c>
      <c r="G358" s="51" t="s">
        <v>2164</v>
      </c>
      <c r="H358" s="52" t="s">
        <v>2014</v>
      </c>
      <c r="I358" s="52" t="s">
        <v>3087</v>
      </c>
    </row>
    <row r="359" spans="1:9">
      <c r="A359" s="52" t="str">
        <f t="shared" si="16"/>
        <v>福岡県粕屋町</v>
      </c>
      <c r="B359" s="51" t="s">
        <v>2284</v>
      </c>
      <c r="C359" s="52" t="s">
        <v>1989</v>
      </c>
      <c r="D359" s="51" t="s">
        <v>2287</v>
      </c>
      <c r="F359" s="52" t="str">
        <f t="shared" si="15"/>
        <v>新潟県津南町</v>
      </c>
      <c r="G359" s="51" t="s">
        <v>2164</v>
      </c>
      <c r="H359" s="52" t="s">
        <v>2014</v>
      </c>
      <c r="I359" s="52" t="s">
        <v>3088</v>
      </c>
    </row>
    <row r="360" spans="1:9">
      <c r="A360" s="52" t="str">
        <f t="shared" si="16"/>
        <v>佐賀県佐賀市</v>
      </c>
      <c r="B360" s="51" t="s">
        <v>2284</v>
      </c>
      <c r="C360" s="52" t="s">
        <v>1988</v>
      </c>
      <c r="D360" s="51" t="s">
        <v>2285</v>
      </c>
      <c r="F360" s="52" t="str">
        <f t="shared" si="15"/>
        <v>新潟県関川村</v>
      </c>
      <c r="G360" s="51" t="s">
        <v>2164</v>
      </c>
      <c r="H360" s="52" t="s">
        <v>2014</v>
      </c>
      <c r="I360" s="52" t="s">
        <v>2281</v>
      </c>
    </row>
    <row r="361" spans="1:9">
      <c r="A361" s="52" t="str">
        <f t="shared" si="16"/>
        <v>佐賀県吉野ヶ里町</v>
      </c>
      <c r="B361" s="51" t="s">
        <v>2284</v>
      </c>
      <c r="C361" s="52" t="s">
        <v>1988</v>
      </c>
      <c r="D361" s="51" t="s">
        <v>2283</v>
      </c>
      <c r="F361" s="52" t="str">
        <f t="shared" si="15"/>
        <v>福井県勝山市</v>
      </c>
      <c r="G361" s="51" t="s">
        <v>2164</v>
      </c>
      <c r="H361" s="52" t="s">
        <v>2011</v>
      </c>
      <c r="I361" s="52" t="s">
        <v>2279</v>
      </c>
    </row>
    <row r="362" spans="1:9">
      <c r="A362" s="52" t="str">
        <f t="shared" si="16"/>
        <v>北海道札幌市</v>
      </c>
      <c r="B362" s="51" t="s">
        <v>2029</v>
      </c>
      <c r="C362" s="52" t="s">
        <v>2027</v>
      </c>
      <c r="D362" s="51" t="s">
        <v>2282</v>
      </c>
      <c r="F362" s="52" t="str">
        <f t="shared" si="15"/>
        <v>福井県池田町</v>
      </c>
      <c r="G362" s="51" t="s">
        <v>2164</v>
      </c>
      <c r="H362" s="52" t="s">
        <v>2011</v>
      </c>
      <c r="I362" s="52" t="s">
        <v>3090</v>
      </c>
    </row>
    <row r="363" spans="1:9">
      <c r="A363" s="52" t="str">
        <f t="shared" si="16"/>
        <v>宮城県塩竈市</v>
      </c>
      <c r="B363" s="51" t="s">
        <v>2029</v>
      </c>
      <c r="C363" s="52" t="s">
        <v>2024</v>
      </c>
      <c r="D363" s="51" t="s">
        <v>3089</v>
      </c>
      <c r="F363" s="52" t="str">
        <f t="shared" si="15"/>
        <v>山梨県富士吉田市</v>
      </c>
      <c r="G363" s="51" t="s">
        <v>2164</v>
      </c>
      <c r="H363" s="52" t="s">
        <v>2010</v>
      </c>
      <c r="I363" s="52" t="s">
        <v>2276</v>
      </c>
    </row>
    <row r="364" spans="1:9">
      <c r="A364" s="52" t="str">
        <f t="shared" si="16"/>
        <v>宮城県名取市</v>
      </c>
      <c r="B364" s="51" t="s">
        <v>2029</v>
      </c>
      <c r="C364" s="52" t="s">
        <v>2024</v>
      </c>
      <c r="D364" s="51" t="s">
        <v>2280</v>
      </c>
      <c r="F364" s="52" t="str">
        <f t="shared" si="15"/>
        <v>山梨県道志村</v>
      </c>
      <c r="G364" s="51" t="s">
        <v>2164</v>
      </c>
      <c r="H364" s="52" t="s">
        <v>2010</v>
      </c>
      <c r="I364" s="52" t="s">
        <v>2274</v>
      </c>
    </row>
    <row r="365" spans="1:9">
      <c r="A365" s="52" t="str">
        <f t="shared" si="16"/>
        <v>宮城県村田町</v>
      </c>
      <c r="B365" s="51" t="s">
        <v>2029</v>
      </c>
      <c r="C365" s="52" t="s">
        <v>2024</v>
      </c>
      <c r="D365" s="51" t="s">
        <v>2278</v>
      </c>
      <c r="F365" s="52" t="str">
        <f t="shared" si="15"/>
        <v>山梨県忍野村</v>
      </c>
      <c r="G365" s="51" t="s">
        <v>2164</v>
      </c>
      <c r="H365" s="52" t="s">
        <v>2010</v>
      </c>
      <c r="I365" s="52" t="s">
        <v>2272</v>
      </c>
    </row>
    <row r="366" spans="1:9">
      <c r="A366" s="52" t="str">
        <f t="shared" si="16"/>
        <v>宮城県利府町</v>
      </c>
      <c r="B366" s="51" t="s">
        <v>2029</v>
      </c>
      <c r="C366" s="52" t="s">
        <v>2024</v>
      </c>
      <c r="D366" s="51" t="s">
        <v>2277</v>
      </c>
      <c r="F366" s="52" t="str">
        <f t="shared" si="15"/>
        <v>山梨県山中湖村</v>
      </c>
      <c r="G366" s="51" t="s">
        <v>2164</v>
      </c>
      <c r="H366" s="52" t="s">
        <v>2010</v>
      </c>
      <c r="I366" s="52" t="s">
        <v>2270</v>
      </c>
    </row>
    <row r="367" spans="1:9">
      <c r="A367" s="52" t="str">
        <f t="shared" si="16"/>
        <v>茨城県結城市</v>
      </c>
      <c r="B367" s="51" t="s">
        <v>2029</v>
      </c>
      <c r="C367" s="52" t="s">
        <v>2020</v>
      </c>
      <c r="D367" s="51" t="s">
        <v>2275</v>
      </c>
      <c r="F367" s="52" t="str">
        <f t="shared" si="15"/>
        <v>山梨県鳴沢村</v>
      </c>
      <c r="G367" s="51" t="s">
        <v>2164</v>
      </c>
      <c r="H367" s="52" t="s">
        <v>2010</v>
      </c>
      <c r="I367" s="52" t="s">
        <v>2268</v>
      </c>
    </row>
    <row r="368" spans="1:9">
      <c r="A368" s="52" t="str">
        <f t="shared" si="16"/>
        <v>茨城県下妻市</v>
      </c>
      <c r="B368" s="51" t="s">
        <v>2029</v>
      </c>
      <c r="C368" s="52" t="s">
        <v>2020</v>
      </c>
      <c r="D368" s="51" t="s">
        <v>2273</v>
      </c>
      <c r="F368" s="52" t="str">
        <f t="shared" si="15"/>
        <v>山梨県富士河口湖町</v>
      </c>
      <c r="G368" s="51" t="s">
        <v>2164</v>
      </c>
      <c r="H368" s="52" t="s">
        <v>2010</v>
      </c>
      <c r="I368" s="52" t="s">
        <v>2266</v>
      </c>
    </row>
    <row r="369" spans="1:9">
      <c r="A369" s="52" t="str">
        <f t="shared" si="16"/>
        <v>茨城県常陸太田市</v>
      </c>
      <c r="B369" s="51" t="s">
        <v>2029</v>
      </c>
      <c r="C369" s="52" t="s">
        <v>2020</v>
      </c>
      <c r="D369" s="51" t="s">
        <v>2271</v>
      </c>
      <c r="F369" s="52" t="str">
        <f t="shared" si="15"/>
        <v>山梨県小菅村</v>
      </c>
      <c r="G369" s="51" t="s">
        <v>2164</v>
      </c>
      <c r="H369" s="52" t="s">
        <v>2010</v>
      </c>
      <c r="I369" s="52" t="s">
        <v>3091</v>
      </c>
    </row>
    <row r="370" spans="1:9">
      <c r="A370" s="52" t="str">
        <f t="shared" si="16"/>
        <v>茨城県笠間市</v>
      </c>
      <c r="B370" s="51" t="s">
        <v>2029</v>
      </c>
      <c r="C370" s="52" t="s">
        <v>2020</v>
      </c>
      <c r="D370" s="51" t="s">
        <v>2269</v>
      </c>
      <c r="F370" s="52" t="str">
        <f t="shared" si="15"/>
        <v>山梨県丹波山村</v>
      </c>
      <c r="G370" s="51" t="s">
        <v>2164</v>
      </c>
      <c r="H370" s="52" t="s">
        <v>2010</v>
      </c>
      <c r="I370" s="52" t="s">
        <v>3092</v>
      </c>
    </row>
    <row r="371" spans="1:9">
      <c r="A371" s="52" t="str">
        <f t="shared" si="16"/>
        <v>茨城県鹿嶋市</v>
      </c>
      <c r="B371" s="51" t="s">
        <v>2029</v>
      </c>
      <c r="C371" s="52" t="s">
        <v>2020</v>
      </c>
      <c r="D371" s="51" t="s">
        <v>2267</v>
      </c>
      <c r="F371" s="52" t="str">
        <f t="shared" si="15"/>
        <v>長野県長野市</v>
      </c>
      <c r="G371" s="51" t="s">
        <v>2164</v>
      </c>
      <c r="H371" s="52" t="s">
        <v>2009</v>
      </c>
      <c r="I371" s="52" t="s">
        <v>2175</v>
      </c>
    </row>
    <row r="372" spans="1:9">
      <c r="A372" s="52" t="str">
        <f t="shared" si="16"/>
        <v>茨城県潮来市</v>
      </c>
      <c r="B372" s="51" t="s">
        <v>2029</v>
      </c>
      <c r="C372" s="52" t="s">
        <v>2020</v>
      </c>
      <c r="D372" s="51" t="s">
        <v>2265</v>
      </c>
      <c r="F372" s="52" t="str">
        <f t="shared" si="15"/>
        <v>長野県松本市</v>
      </c>
      <c r="G372" s="51" t="s">
        <v>2164</v>
      </c>
      <c r="H372" s="52" t="s">
        <v>2009</v>
      </c>
      <c r="I372" s="52" t="s">
        <v>2174</v>
      </c>
    </row>
    <row r="373" spans="1:9">
      <c r="A373" s="52" t="str">
        <f t="shared" si="16"/>
        <v>茨城県筑西市</v>
      </c>
      <c r="B373" s="51" t="s">
        <v>2029</v>
      </c>
      <c r="C373" s="52" t="s">
        <v>2020</v>
      </c>
      <c r="D373" s="51" t="s">
        <v>2264</v>
      </c>
      <c r="F373" s="52" t="str">
        <f t="shared" si="15"/>
        <v>長野県上田市</v>
      </c>
      <c r="G373" s="51" t="s">
        <v>2164</v>
      </c>
      <c r="H373" s="52" t="s">
        <v>2009</v>
      </c>
      <c r="I373" s="52" t="s">
        <v>2173</v>
      </c>
    </row>
    <row r="374" spans="1:9">
      <c r="A374" s="52" t="str">
        <f t="shared" si="16"/>
        <v>茨城県桜川市</v>
      </c>
      <c r="B374" s="51" t="s">
        <v>2029</v>
      </c>
      <c r="C374" s="52" t="s">
        <v>2020</v>
      </c>
      <c r="D374" s="51" t="s">
        <v>2263</v>
      </c>
      <c r="F374" s="52" t="str">
        <f t="shared" si="15"/>
        <v>長野県岡谷市</v>
      </c>
      <c r="G374" s="51" t="s">
        <v>2164</v>
      </c>
      <c r="H374" s="52" t="s">
        <v>2009</v>
      </c>
      <c r="I374" s="52" t="s">
        <v>2172</v>
      </c>
    </row>
    <row r="375" spans="1:9">
      <c r="A375" s="52" t="str">
        <f t="shared" si="16"/>
        <v>茨城県茨城町</v>
      </c>
      <c r="B375" s="51" t="s">
        <v>2029</v>
      </c>
      <c r="C375" s="52" t="s">
        <v>2020</v>
      </c>
      <c r="D375" s="51" t="s">
        <v>2262</v>
      </c>
      <c r="F375" s="52" t="str">
        <f t="shared" si="15"/>
        <v>長野県諏訪市</v>
      </c>
      <c r="G375" s="51" t="s">
        <v>2164</v>
      </c>
      <c r="H375" s="52" t="s">
        <v>2009</v>
      </c>
      <c r="I375" s="52" t="s">
        <v>2168</v>
      </c>
    </row>
    <row r="376" spans="1:9">
      <c r="A376" s="52" t="str">
        <f t="shared" si="16"/>
        <v>茨城県城里町</v>
      </c>
      <c r="B376" s="51" t="s">
        <v>2029</v>
      </c>
      <c r="C376" s="52" t="s">
        <v>2020</v>
      </c>
      <c r="D376" s="51" t="s">
        <v>2261</v>
      </c>
      <c r="F376" s="52" t="str">
        <f t="shared" si="15"/>
        <v>長野県須坂市</v>
      </c>
      <c r="G376" s="51" t="s">
        <v>2164</v>
      </c>
      <c r="H376" s="52" t="s">
        <v>2009</v>
      </c>
      <c r="I376" s="52" t="s">
        <v>2257</v>
      </c>
    </row>
    <row r="377" spans="1:9">
      <c r="A377" s="52" t="str">
        <f t="shared" si="16"/>
        <v>茨城県八千代町</v>
      </c>
      <c r="B377" s="51" t="s">
        <v>2029</v>
      </c>
      <c r="C377" s="52" t="s">
        <v>2020</v>
      </c>
      <c r="D377" s="51" t="s">
        <v>2260</v>
      </c>
      <c r="F377" s="52" t="str">
        <f t="shared" si="15"/>
        <v>長野県小諸市</v>
      </c>
      <c r="G377" s="51" t="s">
        <v>2164</v>
      </c>
      <c r="H377" s="52" t="s">
        <v>2009</v>
      </c>
      <c r="I377" s="52" t="s">
        <v>2255</v>
      </c>
    </row>
    <row r="378" spans="1:9">
      <c r="A378" s="52" t="str">
        <f t="shared" si="16"/>
        <v>栃木県栃木市</v>
      </c>
      <c r="B378" s="51" t="s">
        <v>2029</v>
      </c>
      <c r="C378" s="52" t="s">
        <v>2019</v>
      </c>
      <c r="D378" s="51" t="s">
        <v>2259</v>
      </c>
      <c r="F378" s="52" t="str">
        <f t="shared" si="15"/>
        <v>長野県伊那市</v>
      </c>
      <c r="G378" s="51" t="s">
        <v>2164</v>
      </c>
      <c r="H378" s="52" t="s">
        <v>2009</v>
      </c>
      <c r="I378" s="52" t="s">
        <v>2166</v>
      </c>
    </row>
    <row r="379" spans="1:9">
      <c r="A379" s="52" t="str">
        <f t="shared" si="16"/>
        <v>栃木県佐野市</v>
      </c>
      <c r="B379" s="51" t="s">
        <v>2029</v>
      </c>
      <c r="C379" s="52" t="s">
        <v>2019</v>
      </c>
      <c r="D379" s="51" t="s">
        <v>2258</v>
      </c>
      <c r="F379" s="52" t="str">
        <f t="shared" si="15"/>
        <v>長野県駒ヶ根市</v>
      </c>
      <c r="G379" s="51" t="s">
        <v>2164</v>
      </c>
      <c r="H379" s="52" t="s">
        <v>2009</v>
      </c>
      <c r="I379" s="52" t="s">
        <v>2252</v>
      </c>
    </row>
    <row r="380" spans="1:9">
      <c r="A380" s="52" t="str">
        <f t="shared" si="16"/>
        <v>栃木県鹿沼市</v>
      </c>
      <c r="B380" s="51" t="s">
        <v>2029</v>
      </c>
      <c r="C380" s="52" t="s">
        <v>2019</v>
      </c>
      <c r="D380" s="51" t="s">
        <v>2256</v>
      </c>
      <c r="F380" s="52" t="str">
        <f t="shared" si="15"/>
        <v>長野県中野市</v>
      </c>
      <c r="G380" s="51" t="s">
        <v>2164</v>
      </c>
      <c r="H380" s="52" t="s">
        <v>2009</v>
      </c>
      <c r="I380" s="52" t="s">
        <v>2250</v>
      </c>
    </row>
    <row r="381" spans="1:9">
      <c r="A381" s="52" t="str">
        <f t="shared" si="16"/>
        <v>栃木県日光市</v>
      </c>
      <c r="B381" s="51" t="s">
        <v>2029</v>
      </c>
      <c r="C381" s="52" t="s">
        <v>2019</v>
      </c>
      <c r="D381" s="51" t="s">
        <v>2254</v>
      </c>
      <c r="F381" s="52" t="str">
        <f t="shared" si="15"/>
        <v>長野県大町市</v>
      </c>
      <c r="G381" s="51" t="s">
        <v>2164</v>
      </c>
      <c r="H381" s="52" t="s">
        <v>2009</v>
      </c>
      <c r="I381" s="52" t="s">
        <v>2165</v>
      </c>
    </row>
    <row r="382" spans="1:9">
      <c r="A382" s="52" t="str">
        <f t="shared" si="16"/>
        <v>栃木県小山市</v>
      </c>
      <c r="B382" s="51" t="s">
        <v>2029</v>
      </c>
      <c r="C382" s="52" t="s">
        <v>2019</v>
      </c>
      <c r="D382" s="51" t="s">
        <v>2253</v>
      </c>
      <c r="F382" s="52" t="str">
        <f t="shared" si="15"/>
        <v>長野県飯山市</v>
      </c>
      <c r="G382" s="51" t="s">
        <v>2164</v>
      </c>
      <c r="H382" s="52" t="s">
        <v>2009</v>
      </c>
      <c r="I382" s="52" t="s">
        <v>2247</v>
      </c>
    </row>
    <row r="383" spans="1:9">
      <c r="A383" s="52" t="str">
        <f t="shared" si="16"/>
        <v>栃木県真岡市</v>
      </c>
      <c r="B383" s="51" t="s">
        <v>2029</v>
      </c>
      <c r="C383" s="52" t="s">
        <v>2019</v>
      </c>
      <c r="D383" s="51" t="s">
        <v>2251</v>
      </c>
      <c r="F383" s="52" t="str">
        <f t="shared" si="15"/>
        <v>長野県茅野市</v>
      </c>
      <c r="G383" s="51" t="s">
        <v>2164</v>
      </c>
      <c r="H383" s="52" t="s">
        <v>2009</v>
      </c>
      <c r="I383" s="52" t="s">
        <v>2163</v>
      </c>
    </row>
    <row r="384" spans="1:9">
      <c r="A384" s="52" t="str">
        <f t="shared" si="16"/>
        <v>栃木県上三川町</v>
      </c>
      <c r="B384" s="51" t="s">
        <v>2029</v>
      </c>
      <c r="C384" s="52" t="s">
        <v>2019</v>
      </c>
      <c r="D384" s="51" t="s">
        <v>2249</v>
      </c>
      <c r="F384" s="52" t="str">
        <f t="shared" si="15"/>
        <v>長野県塩尻市</v>
      </c>
      <c r="G384" s="51" t="s">
        <v>2164</v>
      </c>
      <c r="H384" s="52" t="s">
        <v>2009</v>
      </c>
      <c r="I384" s="52" t="s">
        <v>2244</v>
      </c>
    </row>
    <row r="385" spans="1:9">
      <c r="A385" s="52" t="str">
        <f t="shared" si="16"/>
        <v>栃木県芳賀町</v>
      </c>
      <c r="B385" s="51" t="s">
        <v>2029</v>
      </c>
      <c r="C385" s="52" t="s">
        <v>2019</v>
      </c>
      <c r="D385" s="51" t="s">
        <v>2248</v>
      </c>
      <c r="F385" s="52" t="str">
        <f t="shared" si="15"/>
        <v>長野県佐久市</v>
      </c>
      <c r="G385" s="51" t="s">
        <v>2164</v>
      </c>
      <c r="H385" s="52" t="s">
        <v>2009</v>
      </c>
      <c r="I385" s="52" t="s">
        <v>2242</v>
      </c>
    </row>
    <row r="386" spans="1:9">
      <c r="A386" s="52" t="str">
        <f t="shared" si="16"/>
        <v>栃木県壬生町</v>
      </c>
      <c r="B386" s="51" t="s">
        <v>2029</v>
      </c>
      <c r="C386" s="52" t="s">
        <v>2019</v>
      </c>
      <c r="D386" s="51" t="s">
        <v>2246</v>
      </c>
      <c r="F386" s="52" t="str">
        <f t="shared" si="15"/>
        <v>長野県千曲市</v>
      </c>
      <c r="G386" s="51" t="s">
        <v>2164</v>
      </c>
      <c r="H386" s="52" t="s">
        <v>2009</v>
      </c>
      <c r="I386" s="52" t="s">
        <v>2240</v>
      </c>
    </row>
    <row r="387" spans="1:9">
      <c r="A387" s="52" t="str">
        <f t="shared" si="16"/>
        <v>群馬県前橋市</v>
      </c>
      <c r="B387" s="51" t="s">
        <v>2029</v>
      </c>
      <c r="C387" s="52" t="s">
        <v>2018</v>
      </c>
      <c r="D387" s="51" t="s">
        <v>2245</v>
      </c>
      <c r="F387" s="52" t="str">
        <f t="shared" ref="F387:F443" si="17">CONCATENATE(H387,I387)</f>
        <v>長野県東御市</v>
      </c>
      <c r="G387" s="51" t="s">
        <v>2164</v>
      </c>
      <c r="H387" s="52" t="s">
        <v>2009</v>
      </c>
      <c r="I387" s="52" t="s">
        <v>2238</v>
      </c>
    </row>
    <row r="388" spans="1:9">
      <c r="A388" s="52" t="str">
        <f t="shared" si="16"/>
        <v>群馬県桐生市</v>
      </c>
      <c r="B388" s="51" t="s">
        <v>2029</v>
      </c>
      <c r="C388" s="52" t="s">
        <v>2018</v>
      </c>
      <c r="D388" s="51" t="s">
        <v>2243</v>
      </c>
      <c r="F388" s="52" t="str">
        <f t="shared" si="17"/>
        <v>長野県安曇野市</v>
      </c>
      <c r="G388" s="51" t="s">
        <v>2164</v>
      </c>
      <c r="H388" s="52" t="s">
        <v>2009</v>
      </c>
      <c r="I388" s="52" t="s">
        <v>2236</v>
      </c>
    </row>
    <row r="389" spans="1:9">
      <c r="A389" s="52" t="str">
        <f t="shared" si="16"/>
        <v>群馬県伊勢崎市</v>
      </c>
      <c r="B389" s="51" t="s">
        <v>2029</v>
      </c>
      <c r="C389" s="52" t="s">
        <v>2018</v>
      </c>
      <c r="D389" s="51" t="s">
        <v>2241</v>
      </c>
      <c r="F389" s="52" t="str">
        <f t="shared" si="17"/>
        <v>長野県小海町</v>
      </c>
      <c r="G389" s="51" t="s">
        <v>2164</v>
      </c>
      <c r="H389" s="52" t="s">
        <v>2009</v>
      </c>
      <c r="I389" s="52" t="s">
        <v>1098</v>
      </c>
    </row>
    <row r="390" spans="1:9">
      <c r="A390" s="52" t="str">
        <f t="shared" ref="A390:A453" si="18">CONCATENATE(C390,D390)</f>
        <v>群馬県太田市</v>
      </c>
      <c r="B390" s="51" t="s">
        <v>2029</v>
      </c>
      <c r="C390" s="52" t="s">
        <v>2018</v>
      </c>
      <c r="D390" s="51" t="s">
        <v>2239</v>
      </c>
      <c r="F390" s="52" t="str">
        <f t="shared" si="17"/>
        <v>長野県川上村</v>
      </c>
      <c r="G390" s="51" t="s">
        <v>2164</v>
      </c>
      <c r="H390" s="52" t="s">
        <v>2009</v>
      </c>
      <c r="I390" s="52" t="s">
        <v>615</v>
      </c>
    </row>
    <row r="391" spans="1:9">
      <c r="A391" s="52" t="str">
        <f t="shared" si="18"/>
        <v>群馬県沼田市</v>
      </c>
      <c r="B391" s="51" t="s">
        <v>2029</v>
      </c>
      <c r="C391" s="52" t="s">
        <v>2018</v>
      </c>
      <c r="D391" s="51" t="s">
        <v>2237</v>
      </c>
      <c r="F391" s="52" t="str">
        <f t="shared" si="17"/>
        <v>長野県南牧村</v>
      </c>
      <c r="G391" s="51" t="s">
        <v>2164</v>
      </c>
      <c r="H391" s="52" t="s">
        <v>2009</v>
      </c>
      <c r="I391" s="52" t="s">
        <v>1027</v>
      </c>
    </row>
    <row r="392" spans="1:9">
      <c r="A392" s="52" t="str">
        <f t="shared" si="18"/>
        <v>群馬県渋川市</v>
      </c>
      <c r="B392" s="51" t="s">
        <v>2029</v>
      </c>
      <c r="C392" s="52" t="s">
        <v>2018</v>
      </c>
      <c r="D392" s="51" t="s">
        <v>2235</v>
      </c>
      <c r="F392" s="52" t="str">
        <f t="shared" si="17"/>
        <v>長野県南相木村</v>
      </c>
      <c r="G392" s="51" t="s">
        <v>2164</v>
      </c>
      <c r="H392" s="52" t="s">
        <v>2009</v>
      </c>
      <c r="I392" s="52" t="s">
        <v>993</v>
      </c>
    </row>
    <row r="393" spans="1:9">
      <c r="A393" s="52" t="str">
        <f t="shared" si="18"/>
        <v>群馬県みどり市</v>
      </c>
      <c r="B393" s="51" t="s">
        <v>2029</v>
      </c>
      <c r="C393" s="52" t="s">
        <v>2018</v>
      </c>
      <c r="D393" s="51" t="s">
        <v>2234</v>
      </c>
      <c r="F393" s="52" t="str">
        <f t="shared" si="17"/>
        <v>長野県北相木村</v>
      </c>
      <c r="G393" s="51" t="s">
        <v>2164</v>
      </c>
      <c r="H393" s="52" t="s">
        <v>2009</v>
      </c>
      <c r="I393" s="52" t="s">
        <v>960</v>
      </c>
    </row>
    <row r="394" spans="1:9">
      <c r="A394" s="52" t="str">
        <f t="shared" si="18"/>
        <v>群馬県吉岡町</v>
      </c>
      <c r="B394" s="51" t="s">
        <v>2029</v>
      </c>
      <c r="C394" s="52" t="s">
        <v>2018</v>
      </c>
      <c r="D394" s="51" t="s">
        <v>2233</v>
      </c>
      <c r="F394" s="52" t="str">
        <f t="shared" si="17"/>
        <v>長野県佐久穂町</v>
      </c>
      <c r="G394" s="51" t="s">
        <v>2164</v>
      </c>
      <c r="H394" s="52" t="s">
        <v>2009</v>
      </c>
      <c r="I394" s="52" t="s">
        <v>927</v>
      </c>
    </row>
    <row r="395" spans="1:9">
      <c r="A395" s="52" t="str">
        <f t="shared" si="18"/>
        <v>群馬県東吾妻町</v>
      </c>
      <c r="B395" s="51" t="s">
        <v>2029</v>
      </c>
      <c r="C395" s="52" t="s">
        <v>2018</v>
      </c>
      <c r="D395" s="51" t="s">
        <v>2232</v>
      </c>
      <c r="F395" s="52" t="str">
        <f t="shared" si="17"/>
        <v>長野県軽井沢町</v>
      </c>
      <c r="G395" s="51" t="s">
        <v>2164</v>
      </c>
      <c r="H395" s="52" t="s">
        <v>2009</v>
      </c>
      <c r="I395" s="52" t="s">
        <v>3093</v>
      </c>
    </row>
    <row r="396" spans="1:9">
      <c r="A396" s="52" t="str">
        <f t="shared" si="18"/>
        <v>群馬県玉村町</v>
      </c>
      <c r="B396" s="51" t="s">
        <v>2029</v>
      </c>
      <c r="C396" s="52" t="s">
        <v>2018</v>
      </c>
      <c r="D396" s="51" t="s">
        <v>2231</v>
      </c>
      <c r="F396" s="52" t="str">
        <f t="shared" si="17"/>
        <v>長野県御代田町</v>
      </c>
      <c r="G396" s="51" t="s">
        <v>2164</v>
      </c>
      <c r="H396" s="52" t="s">
        <v>2009</v>
      </c>
      <c r="I396" s="52" t="s">
        <v>3094</v>
      </c>
    </row>
    <row r="397" spans="1:9">
      <c r="A397" s="52" t="str">
        <f t="shared" si="18"/>
        <v>群馬県板倉町</v>
      </c>
      <c r="B397" s="51" t="s">
        <v>2029</v>
      </c>
      <c r="C397" s="52" t="s">
        <v>2018</v>
      </c>
      <c r="D397" s="51" t="s">
        <v>2230</v>
      </c>
      <c r="F397" s="52" t="str">
        <f t="shared" si="17"/>
        <v>長野県立科町</v>
      </c>
      <c r="G397" s="51" t="s">
        <v>2164</v>
      </c>
      <c r="H397" s="52" t="s">
        <v>2009</v>
      </c>
      <c r="I397" s="52" t="s">
        <v>3095</v>
      </c>
    </row>
    <row r="398" spans="1:9">
      <c r="A398" s="52" t="str">
        <f t="shared" si="18"/>
        <v>群馬県千代田町</v>
      </c>
      <c r="B398" s="51" t="s">
        <v>2029</v>
      </c>
      <c r="C398" s="52" t="s">
        <v>2018</v>
      </c>
      <c r="D398" s="51" t="s">
        <v>2229</v>
      </c>
      <c r="F398" s="52" t="str">
        <f t="shared" si="17"/>
        <v>長野県青木村</v>
      </c>
      <c r="G398" s="51" t="s">
        <v>2164</v>
      </c>
      <c r="H398" s="52" t="s">
        <v>2009</v>
      </c>
      <c r="I398" s="52" t="s">
        <v>3096</v>
      </c>
    </row>
    <row r="399" spans="1:9">
      <c r="A399" s="52" t="str">
        <f t="shared" si="18"/>
        <v>群馬県大泉町</v>
      </c>
      <c r="B399" s="51" t="s">
        <v>2029</v>
      </c>
      <c r="C399" s="52" t="s">
        <v>2018</v>
      </c>
      <c r="D399" s="51" t="s">
        <v>2228</v>
      </c>
      <c r="F399" s="52" t="str">
        <f t="shared" si="17"/>
        <v>長野県長和町</v>
      </c>
      <c r="G399" s="51" t="s">
        <v>2164</v>
      </c>
      <c r="H399" s="52" t="s">
        <v>2009</v>
      </c>
      <c r="I399" s="52" t="s">
        <v>3097</v>
      </c>
    </row>
    <row r="400" spans="1:9">
      <c r="A400" s="52" t="str">
        <f t="shared" si="18"/>
        <v>群馬県榛東村</v>
      </c>
      <c r="B400" s="51" t="s">
        <v>2029</v>
      </c>
      <c r="C400" s="52" t="s">
        <v>2018</v>
      </c>
      <c r="D400" s="51" t="s">
        <v>2227</v>
      </c>
      <c r="F400" s="52" t="str">
        <f t="shared" si="17"/>
        <v>長野県下諏訪町</v>
      </c>
      <c r="G400" s="51" t="s">
        <v>2164</v>
      </c>
      <c r="H400" s="52" t="s">
        <v>2009</v>
      </c>
      <c r="I400" s="52" t="s">
        <v>3098</v>
      </c>
    </row>
    <row r="401" spans="1:9">
      <c r="A401" s="52" t="str">
        <f t="shared" si="18"/>
        <v>埼玉県熊谷市</v>
      </c>
      <c r="B401" s="51" t="s">
        <v>2029</v>
      </c>
      <c r="C401" s="52" t="s">
        <v>2017</v>
      </c>
      <c r="D401" s="51" t="s">
        <v>2226</v>
      </c>
      <c r="F401" s="52" t="str">
        <f t="shared" si="17"/>
        <v>長野県富士見町</v>
      </c>
      <c r="G401" s="51" t="s">
        <v>2164</v>
      </c>
      <c r="H401" s="52" t="s">
        <v>2009</v>
      </c>
      <c r="I401" s="52" t="s">
        <v>3099</v>
      </c>
    </row>
    <row r="402" spans="1:9">
      <c r="A402" s="52" t="str">
        <f t="shared" si="18"/>
        <v>埼玉県日高市</v>
      </c>
      <c r="B402" s="51" t="s">
        <v>2029</v>
      </c>
      <c r="C402" s="52" t="s">
        <v>2017</v>
      </c>
      <c r="D402" s="51" t="s">
        <v>2225</v>
      </c>
      <c r="F402" s="52" t="str">
        <f t="shared" si="17"/>
        <v>長野県原村</v>
      </c>
      <c r="G402" s="51" t="s">
        <v>2164</v>
      </c>
      <c r="H402" s="52" t="s">
        <v>2009</v>
      </c>
      <c r="I402" s="52" t="s">
        <v>3100</v>
      </c>
    </row>
    <row r="403" spans="1:9">
      <c r="A403" s="52" t="str">
        <f t="shared" si="18"/>
        <v>埼玉県毛呂山町</v>
      </c>
      <c r="B403" s="51" t="s">
        <v>2029</v>
      </c>
      <c r="C403" s="52" t="s">
        <v>2017</v>
      </c>
      <c r="D403" s="51" t="s">
        <v>2224</v>
      </c>
      <c r="F403" s="52" t="str">
        <f t="shared" si="17"/>
        <v>長野県辰野町</v>
      </c>
      <c r="G403" s="51" t="s">
        <v>2164</v>
      </c>
      <c r="H403" s="52" t="s">
        <v>2009</v>
      </c>
      <c r="I403" s="52" t="s">
        <v>2220</v>
      </c>
    </row>
    <row r="404" spans="1:9">
      <c r="A404" s="52" t="str">
        <f t="shared" si="18"/>
        <v>埼玉県越生町</v>
      </c>
      <c r="B404" s="51" t="s">
        <v>2029</v>
      </c>
      <c r="C404" s="52" t="s">
        <v>2017</v>
      </c>
      <c r="D404" s="51" t="s">
        <v>2223</v>
      </c>
      <c r="F404" s="52" t="str">
        <f t="shared" si="17"/>
        <v>長野県箕輪町</v>
      </c>
      <c r="G404" s="51" t="s">
        <v>2164</v>
      </c>
      <c r="H404" s="52" t="s">
        <v>2009</v>
      </c>
      <c r="I404" s="52" t="s">
        <v>2159</v>
      </c>
    </row>
    <row r="405" spans="1:9">
      <c r="A405" s="52" t="str">
        <f t="shared" si="18"/>
        <v>埼玉県嵐山町</v>
      </c>
      <c r="B405" s="51" t="s">
        <v>2029</v>
      </c>
      <c r="C405" s="52" t="s">
        <v>2017</v>
      </c>
      <c r="D405" s="51" t="s">
        <v>2222</v>
      </c>
      <c r="F405" s="52" t="str">
        <f t="shared" si="17"/>
        <v>長野県飯島町</v>
      </c>
      <c r="G405" s="51" t="s">
        <v>2164</v>
      </c>
      <c r="H405" s="52" t="s">
        <v>2009</v>
      </c>
      <c r="I405" s="52" t="s">
        <v>2217</v>
      </c>
    </row>
    <row r="406" spans="1:9">
      <c r="A406" s="52" t="str">
        <f t="shared" si="18"/>
        <v>埼玉県吉見町</v>
      </c>
      <c r="B406" s="51" t="s">
        <v>2029</v>
      </c>
      <c r="C406" s="52" t="s">
        <v>2017</v>
      </c>
      <c r="D406" s="51" t="s">
        <v>2221</v>
      </c>
      <c r="F406" s="52" t="str">
        <f t="shared" si="17"/>
        <v>長野県南箕輪村</v>
      </c>
      <c r="G406" s="51" t="s">
        <v>2164</v>
      </c>
      <c r="H406" s="52" t="s">
        <v>2009</v>
      </c>
      <c r="I406" s="52" t="s">
        <v>2215</v>
      </c>
    </row>
    <row r="407" spans="1:9">
      <c r="A407" s="52" t="str">
        <f t="shared" si="18"/>
        <v>千葉県鴨川市</v>
      </c>
      <c r="B407" s="51" t="s">
        <v>2029</v>
      </c>
      <c r="C407" s="52" t="s">
        <v>2016</v>
      </c>
      <c r="D407" s="51" t="s">
        <v>2219</v>
      </c>
      <c r="F407" s="52" t="str">
        <f t="shared" si="17"/>
        <v>長野県宮田村</v>
      </c>
      <c r="G407" s="51" t="s">
        <v>2164</v>
      </c>
      <c r="H407" s="52" t="s">
        <v>2009</v>
      </c>
      <c r="I407" s="52" t="s">
        <v>2213</v>
      </c>
    </row>
    <row r="408" spans="1:9">
      <c r="A408" s="52" t="str">
        <f t="shared" si="18"/>
        <v>千葉県八街市</v>
      </c>
      <c r="B408" s="51" t="s">
        <v>2029</v>
      </c>
      <c r="C408" s="52" t="s">
        <v>2016</v>
      </c>
      <c r="D408" s="51" t="s">
        <v>2218</v>
      </c>
      <c r="F408" s="52" t="str">
        <f t="shared" si="17"/>
        <v>長野県阿智村</v>
      </c>
      <c r="G408" s="51" t="s">
        <v>2164</v>
      </c>
      <c r="H408" s="52" t="s">
        <v>2009</v>
      </c>
      <c r="I408" s="52" t="s">
        <v>2211</v>
      </c>
    </row>
    <row r="409" spans="1:9">
      <c r="A409" s="52" t="str">
        <f t="shared" si="18"/>
        <v>千葉県富里市</v>
      </c>
      <c r="B409" s="51" t="s">
        <v>2029</v>
      </c>
      <c r="C409" s="52" t="s">
        <v>2016</v>
      </c>
      <c r="D409" s="51" t="s">
        <v>2216</v>
      </c>
      <c r="F409" s="52" t="str">
        <f t="shared" si="17"/>
        <v>長野県平谷村</v>
      </c>
      <c r="G409" s="51" t="s">
        <v>2164</v>
      </c>
      <c r="H409" s="52" t="s">
        <v>2009</v>
      </c>
      <c r="I409" s="52" t="s">
        <v>2209</v>
      </c>
    </row>
    <row r="410" spans="1:9">
      <c r="A410" s="52" t="str">
        <f t="shared" si="18"/>
        <v>千葉県山武市</v>
      </c>
      <c r="B410" s="51" t="s">
        <v>2029</v>
      </c>
      <c r="C410" s="52" t="s">
        <v>2016</v>
      </c>
      <c r="D410" s="51" t="s">
        <v>2214</v>
      </c>
      <c r="F410" s="52" t="str">
        <f t="shared" si="17"/>
        <v>長野県根羽村</v>
      </c>
      <c r="G410" s="51" t="s">
        <v>2164</v>
      </c>
      <c r="H410" s="52" t="s">
        <v>2009</v>
      </c>
      <c r="I410" s="52" t="s">
        <v>2208</v>
      </c>
    </row>
    <row r="411" spans="1:9">
      <c r="A411" s="52" t="str">
        <f t="shared" si="18"/>
        <v>千葉県九十九里町</v>
      </c>
      <c r="B411" s="51" t="s">
        <v>2029</v>
      </c>
      <c r="C411" s="52" t="s">
        <v>2016</v>
      </c>
      <c r="D411" s="51" t="s">
        <v>2212</v>
      </c>
      <c r="F411" s="52" t="str">
        <f t="shared" si="17"/>
        <v>長野県下條村</v>
      </c>
      <c r="G411" s="51" t="s">
        <v>2164</v>
      </c>
      <c r="H411" s="52" t="s">
        <v>2009</v>
      </c>
      <c r="I411" s="52" t="s">
        <v>2206</v>
      </c>
    </row>
    <row r="412" spans="1:9">
      <c r="A412" s="52" t="str">
        <f t="shared" si="18"/>
        <v>千葉県芝山町</v>
      </c>
      <c r="B412" s="51" t="s">
        <v>2029</v>
      </c>
      <c r="C412" s="52" t="s">
        <v>2016</v>
      </c>
      <c r="D412" s="51" t="s">
        <v>2210</v>
      </c>
      <c r="F412" s="52" t="str">
        <f t="shared" si="17"/>
        <v>長野県売木村</v>
      </c>
      <c r="G412" s="51" t="s">
        <v>2164</v>
      </c>
      <c r="H412" s="52" t="s">
        <v>2009</v>
      </c>
      <c r="I412" s="52" t="s">
        <v>2204</v>
      </c>
    </row>
    <row r="413" spans="1:9">
      <c r="A413" s="52" t="str">
        <f t="shared" si="18"/>
        <v>千葉県大多喜町</v>
      </c>
      <c r="B413" s="51" t="s">
        <v>2029</v>
      </c>
      <c r="C413" s="52" t="s">
        <v>2016</v>
      </c>
      <c r="D413" s="51" t="s">
        <v>3101</v>
      </c>
      <c r="F413" s="52" t="str">
        <f t="shared" si="17"/>
        <v>長野県大鹿村</v>
      </c>
      <c r="G413" s="51" t="s">
        <v>2164</v>
      </c>
      <c r="H413" s="52" t="s">
        <v>2009</v>
      </c>
      <c r="I413" s="52" t="s">
        <v>2156</v>
      </c>
    </row>
    <row r="414" spans="1:9">
      <c r="A414" s="52" t="str">
        <f t="shared" si="18"/>
        <v>東京都武蔵村山市</v>
      </c>
      <c r="B414" s="51" t="s">
        <v>2029</v>
      </c>
      <c r="C414" s="52" t="s">
        <v>129</v>
      </c>
      <c r="D414" s="51" t="s">
        <v>2207</v>
      </c>
      <c r="F414" s="52" t="str">
        <f t="shared" si="17"/>
        <v>長野県上松町</v>
      </c>
      <c r="G414" s="51" t="s">
        <v>2164</v>
      </c>
      <c r="H414" s="52" t="s">
        <v>2009</v>
      </c>
      <c r="I414" s="52" t="s">
        <v>2201</v>
      </c>
    </row>
    <row r="415" spans="1:9">
      <c r="A415" s="52" t="str">
        <f t="shared" si="18"/>
        <v>東京都瑞穂町</v>
      </c>
      <c r="B415" s="51" t="s">
        <v>2029</v>
      </c>
      <c r="C415" s="52" t="s">
        <v>129</v>
      </c>
      <c r="D415" s="51" t="s">
        <v>2205</v>
      </c>
      <c r="F415" s="52" t="str">
        <f t="shared" si="17"/>
        <v>長野県木祖村</v>
      </c>
      <c r="G415" s="51" t="s">
        <v>2164</v>
      </c>
      <c r="H415" s="52" t="s">
        <v>2009</v>
      </c>
      <c r="I415" s="52" t="s">
        <v>2155</v>
      </c>
    </row>
    <row r="416" spans="1:9">
      <c r="A416" s="52" t="str">
        <f t="shared" si="18"/>
        <v>神奈川県箱根町</v>
      </c>
      <c r="B416" s="51" t="s">
        <v>2029</v>
      </c>
      <c r="C416" s="52" t="s">
        <v>2015</v>
      </c>
      <c r="D416" s="51" t="s">
        <v>2203</v>
      </c>
      <c r="F416" s="52" t="str">
        <f t="shared" si="17"/>
        <v>長野県王滝村</v>
      </c>
      <c r="G416" s="51" t="s">
        <v>2164</v>
      </c>
      <c r="H416" s="52" t="s">
        <v>2009</v>
      </c>
      <c r="I416" s="52" t="s">
        <v>2198</v>
      </c>
    </row>
    <row r="417" spans="1:9">
      <c r="A417" s="52" t="str">
        <f t="shared" si="18"/>
        <v>新潟県新潟市</v>
      </c>
      <c r="B417" s="51" t="s">
        <v>2029</v>
      </c>
      <c r="C417" s="52" t="s">
        <v>2014</v>
      </c>
      <c r="D417" s="51" t="s">
        <v>2202</v>
      </c>
      <c r="F417" s="52" t="str">
        <f t="shared" si="17"/>
        <v>長野県大桑村</v>
      </c>
      <c r="G417" s="51" t="s">
        <v>2164</v>
      </c>
      <c r="H417" s="52" t="s">
        <v>2009</v>
      </c>
      <c r="I417" s="52" t="s">
        <v>2196</v>
      </c>
    </row>
    <row r="418" spans="1:9">
      <c r="A418" s="52" t="str">
        <f t="shared" si="18"/>
        <v>富山県富山市</v>
      </c>
      <c r="B418" s="51" t="s">
        <v>2029</v>
      </c>
      <c r="C418" s="52" t="s">
        <v>2013</v>
      </c>
      <c r="D418" s="51" t="s">
        <v>2200</v>
      </c>
      <c r="F418" s="52" t="str">
        <f t="shared" si="17"/>
        <v>長野県木曽町</v>
      </c>
      <c r="G418" s="51" t="s">
        <v>2164</v>
      </c>
      <c r="H418" s="52" t="s">
        <v>2009</v>
      </c>
      <c r="I418" s="52" t="s">
        <v>2194</v>
      </c>
    </row>
    <row r="419" spans="1:9">
      <c r="A419" s="52" t="str">
        <f t="shared" si="18"/>
        <v>富山県南砺市</v>
      </c>
      <c r="B419" s="51" t="s">
        <v>2029</v>
      </c>
      <c r="C419" s="52" t="s">
        <v>2013</v>
      </c>
      <c r="D419" s="51" t="s">
        <v>2199</v>
      </c>
      <c r="F419" s="52" t="str">
        <f t="shared" si="17"/>
        <v>長野県麻績村</v>
      </c>
      <c r="G419" s="51" t="s">
        <v>2164</v>
      </c>
      <c r="H419" s="52" t="s">
        <v>2009</v>
      </c>
      <c r="I419" s="52" t="s">
        <v>418</v>
      </c>
    </row>
    <row r="420" spans="1:9">
      <c r="A420" s="52" t="str">
        <f t="shared" si="18"/>
        <v>富山県上市町</v>
      </c>
      <c r="B420" s="51" t="s">
        <v>2029</v>
      </c>
      <c r="C420" s="52" t="s">
        <v>2013</v>
      </c>
      <c r="D420" s="51" t="s">
        <v>2197</v>
      </c>
      <c r="F420" s="52" t="str">
        <f t="shared" si="17"/>
        <v>長野県生坂村</v>
      </c>
      <c r="G420" s="51" t="s">
        <v>2164</v>
      </c>
      <c r="H420" s="52" t="s">
        <v>2009</v>
      </c>
      <c r="I420" s="52" t="s">
        <v>413</v>
      </c>
    </row>
    <row r="421" spans="1:9">
      <c r="A421" s="52" t="str">
        <f t="shared" si="18"/>
        <v>富山県立山町</v>
      </c>
      <c r="B421" s="51" t="s">
        <v>2029</v>
      </c>
      <c r="C421" s="52" t="s">
        <v>2013</v>
      </c>
      <c r="D421" s="51" t="s">
        <v>2195</v>
      </c>
      <c r="F421" s="52" t="str">
        <f t="shared" si="17"/>
        <v>長野県山形村</v>
      </c>
      <c r="G421" s="51" t="s">
        <v>2164</v>
      </c>
      <c r="H421" s="52" t="s">
        <v>2009</v>
      </c>
      <c r="I421" s="52" t="s">
        <v>408</v>
      </c>
    </row>
    <row r="422" spans="1:9">
      <c r="A422" s="52" t="str">
        <f t="shared" si="18"/>
        <v>富山県舟橋村</v>
      </c>
      <c r="B422" s="51" t="s">
        <v>2029</v>
      </c>
      <c r="C422" s="52" t="s">
        <v>2013</v>
      </c>
      <c r="D422" s="51" t="s">
        <v>2193</v>
      </c>
      <c r="F422" s="52" t="str">
        <f t="shared" si="17"/>
        <v>長野県朝日村</v>
      </c>
      <c r="G422" s="51" t="s">
        <v>2164</v>
      </c>
      <c r="H422" s="52" t="s">
        <v>2009</v>
      </c>
      <c r="I422" s="52" t="s">
        <v>404</v>
      </c>
    </row>
    <row r="423" spans="1:9">
      <c r="A423" s="52" t="str">
        <f t="shared" si="18"/>
        <v>石川県金沢市</v>
      </c>
      <c r="B423" s="51" t="s">
        <v>2029</v>
      </c>
      <c r="C423" s="52" t="s">
        <v>2012</v>
      </c>
      <c r="D423" s="51" t="s">
        <v>2192</v>
      </c>
      <c r="F423" s="52" t="str">
        <f t="shared" si="17"/>
        <v>長野県筑北村</v>
      </c>
      <c r="G423" s="51" t="s">
        <v>2164</v>
      </c>
      <c r="H423" s="52" t="s">
        <v>2009</v>
      </c>
      <c r="I423" s="52" t="s">
        <v>401</v>
      </c>
    </row>
    <row r="424" spans="1:9">
      <c r="A424" s="52" t="str">
        <f t="shared" si="18"/>
        <v>石川県津幡町</v>
      </c>
      <c r="B424" s="51" t="s">
        <v>2029</v>
      </c>
      <c r="C424" s="52" t="s">
        <v>2012</v>
      </c>
      <c r="D424" s="51" t="s">
        <v>2191</v>
      </c>
      <c r="F424" s="52" t="str">
        <f t="shared" si="17"/>
        <v>長野県池田町</v>
      </c>
      <c r="G424" s="51" t="s">
        <v>2164</v>
      </c>
      <c r="H424" s="52" t="s">
        <v>2009</v>
      </c>
      <c r="I424" s="52" t="s">
        <v>3102</v>
      </c>
    </row>
    <row r="425" spans="1:9">
      <c r="A425" s="52" t="str">
        <f t="shared" si="18"/>
        <v>石川県内灘町</v>
      </c>
      <c r="B425" s="51" t="s">
        <v>2029</v>
      </c>
      <c r="C425" s="52" t="s">
        <v>2012</v>
      </c>
      <c r="D425" s="51" t="s">
        <v>2190</v>
      </c>
      <c r="F425" s="52" t="str">
        <f t="shared" si="17"/>
        <v>長野県松川村</v>
      </c>
      <c r="G425" s="51" t="s">
        <v>2164</v>
      </c>
      <c r="H425" s="52" t="s">
        <v>2009</v>
      </c>
      <c r="I425" s="52" t="s">
        <v>3103</v>
      </c>
    </row>
    <row r="426" spans="1:9">
      <c r="A426" s="52" t="str">
        <f t="shared" si="18"/>
        <v>福井県福井市</v>
      </c>
      <c r="B426" s="51" t="s">
        <v>2029</v>
      </c>
      <c r="C426" s="52" t="s">
        <v>2011</v>
      </c>
      <c r="D426" s="51" t="s">
        <v>2189</v>
      </c>
      <c r="F426" s="52" t="str">
        <f t="shared" si="17"/>
        <v>長野県白馬村</v>
      </c>
      <c r="G426" s="51" t="s">
        <v>2164</v>
      </c>
      <c r="H426" s="52" t="s">
        <v>2009</v>
      </c>
      <c r="I426" s="52" t="s">
        <v>3104</v>
      </c>
    </row>
    <row r="427" spans="1:9">
      <c r="A427" s="52" t="str">
        <f t="shared" si="18"/>
        <v>山梨県南アルプス市</v>
      </c>
      <c r="B427" s="51" t="s">
        <v>2029</v>
      </c>
      <c r="C427" s="52" t="s">
        <v>2010</v>
      </c>
      <c r="D427" s="51" t="s">
        <v>2188</v>
      </c>
      <c r="F427" s="52" t="str">
        <f t="shared" si="17"/>
        <v>長野県小谷村</v>
      </c>
      <c r="G427" s="51" t="s">
        <v>2164</v>
      </c>
      <c r="H427" s="52" t="s">
        <v>2009</v>
      </c>
      <c r="I427" s="52" t="s">
        <v>3105</v>
      </c>
    </row>
    <row r="428" spans="1:9">
      <c r="A428" s="52" t="str">
        <f t="shared" si="18"/>
        <v>山梨県北杜市</v>
      </c>
      <c r="B428" s="51" t="s">
        <v>2029</v>
      </c>
      <c r="C428" s="52" t="s">
        <v>2010</v>
      </c>
      <c r="D428" s="51" t="s">
        <v>2187</v>
      </c>
      <c r="F428" s="52" t="str">
        <f t="shared" si="17"/>
        <v>長野県坂城町</v>
      </c>
      <c r="G428" s="51" t="s">
        <v>2164</v>
      </c>
      <c r="H428" s="52" t="s">
        <v>2009</v>
      </c>
      <c r="I428" s="52" t="s">
        <v>3106</v>
      </c>
    </row>
    <row r="429" spans="1:9">
      <c r="A429" s="52" t="str">
        <f t="shared" si="18"/>
        <v>山梨県甲斐市</v>
      </c>
      <c r="B429" s="51" t="s">
        <v>2029</v>
      </c>
      <c r="C429" s="52" t="s">
        <v>2010</v>
      </c>
      <c r="D429" s="51" t="s">
        <v>2186</v>
      </c>
      <c r="F429" s="52" t="str">
        <f t="shared" si="17"/>
        <v>長野県小布施町</v>
      </c>
      <c r="G429" s="51" t="s">
        <v>2164</v>
      </c>
      <c r="H429" s="52" t="s">
        <v>2009</v>
      </c>
      <c r="I429" s="52" t="s">
        <v>2182</v>
      </c>
    </row>
    <row r="430" spans="1:9">
      <c r="A430" s="52" t="str">
        <f t="shared" si="18"/>
        <v>山梨県上野原市</v>
      </c>
      <c r="B430" s="51" t="s">
        <v>2029</v>
      </c>
      <c r="C430" s="52" t="s">
        <v>2010</v>
      </c>
      <c r="D430" s="51" t="s">
        <v>2185</v>
      </c>
      <c r="F430" s="52" t="str">
        <f t="shared" si="17"/>
        <v>長野県高山村</v>
      </c>
      <c r="G430" s="51" t="s">
        <v>2164</v>
      </c>
      <c r="H430" s="52" t="s">
        <v>2009</v>
      </c>
      <c r="I430" s="52" t="s">
        <v>3107</v>
      </c>
    </row>
    <row r="431" spans="1:9">
      <c r="A431" s="52" t="str">
        <f t="shared" si="18"/>
        <v>山梨県中央市</v>
      </c>
      <c r="B431" s="51" t="s">
        <v>2029</v>
      </c>
      <c r="C431" s="52" t="s">
        <v>2010</v>
      </c>
      <c r="D431" s="51" t="s">
        <v>2184</v>
      </c>
      <c r="F431" s="52" t="str">
        <f t="shared" si="17"/>
        <v>長野県山ノ内町</v>
      </c>
      <c r="G431" s="51" t="s">
        <v>2164</v>
      </c>
      <c r="H431" s="52" t="s">
        <v>2009</v>
      </c>
      <c r="I431" s="52" t="s">
        <v>3108</v>
      </c>
    </row>
    <row r="432" spans="1:9">
      <c r="A432" s="52" t="str">
        <f t="shared" si="18"/>
        <v>山梨県市川三郷町</v>
      </c>
      <c r="B432" s="51" t="s">
        <v>2029</v>
      </c>
      <c r="C432" s="52" t="s">
        <v>2010</v>
      </c>
      <c r="D432" s="51" t="s">
        <v>2183</v>
      </c>
      <c r="F432" s="52" t="str">
        <f t="shared" si="17"/>
        <v>長野県木島平村</v>
      </c>
      <c r="G432" s="51" t="s">
        <v>2164</v>
      </c>
      <c r="H432" s="52" t="s">
        <v>2009</v>
      </c>
      <c r="I432" s="52" t="s">
        <v>3109</v>
      </c>
    </row>
    <row r="433" spans="1:9">
      <c r="A433" s="52" t="str">
        <f t="shared" si="18"/>
        <v>山梨県早川町</v>
      </c>
      <c r="B433" s="51" t="s">
        <v>2029</v>
      </c>
      <c r="C433" s="52" t="s">
        <v>2010</v>
      </c>
      <c r="D433" s="51" t="s">
        <v>2181</v>
      </c>
      <c r="F433" s="52" t="str">
        <f t="shared" si="17"/>
        <v>長野県野沢温泉村</v>
      </c>
      <c r="G433" s="51" t="s">
        <v>2164</v>
      </c>
      <c r="H433" s="52" t="s">
        <v>2009</v>
      </c>
      <c r="I433" s="52" t="s">
        <v>3110</v>
      </c>
    </row>
    <row r="434" spans="1:9">
      <c r="A434" s="52" t="str">
        <f t="shared" si="18"/>
        <v>山梨県身延町</v>
      </c>
      <c r="B434" s="51" t="s">
        <v>2029</v>
      </c>
      <c r="C434" s="52" t="s">
        <v>2010</v>
      </c>
      <c r="D434" s="51" t="s">
        <v>2180</v>
      </c>
      <c r="F434" s="52" t="str">
        <f t="shared" si="17"/>
        <v>長野県信濃町</v>
      </c>
      <c r="G434" s="51" t="s">
        <v>2164</v>
      </c>
      <c r="H434" s="52" t="s">
        <v>2009</v>
      </c>
      <c r="I434" s="52" t="s">
        <v>3111</v>
      </c>
    </row>
    <row r="435" spans="1:9">
      <c r="A435" s="52" t="str">
        <f t="shared" si="18"/>
        <v>山梨県南部町</v>
      </c>
      <c r="B435" s="51" t="s">
        <v>2029</v>
      </c>
      <c r="C435" s="52" t="s">
        <v>2010</v>
      </c>
      <c r="D435" s="51" t="s">
        <v>2179</v>
      </c>
      <c r="F435" s="52" t="str">
        <f t="shared" si="17"/>
        <v>長野県小川村</v>
      </c>
      <c r="G435" s="51" t="s">
        <v>2164</v>
      </c>
      <c r="H435" s="52" t="s">
        <v>2009</v>
      </c>
      <c r="I435" s="52" t="s">
        <v>3112</v>
      </c>
    </row>
    <row r="436" spans="1:9">
      <c r="A436" s="52" t="str">
        <f t="shared" si="18"/>
        <v>山梨県昭和町</v>
      </c>
      <c r="B436" s="51" t="s">
        <v>2029</v>
      </c>
      <c r="C436" s="52" t="s">
        <v>2010</v>
      </c>
      <c r="D436" s="51" t="s">
        <v>2178</v>
      </c>
      <c r="F436" s="52" t="str">
        <f t="shared" si="17"/>
        <v>長野県飯綱町</v>
      </c>
      <c r="G436" s="51" t="s">
        <v>2164</v>
      </c>
      <c r="H436" s="52" t="s">
        <v>2009</v>
      </c>
      <c r="I436" s="52" t="s">
        <v>3113</v>
      </c>
    </row>
    <row r="437" spans="1:9">
      <c r="A437" s="52" t="str">
        <f t="shared" si="18"/>
        <v>山梨県富士河口湖町</v>
      </c>
      <c r="B437" s="51" t="s">
        <v>2029</v>
      </c>
      <c r="C437" s="52" t="s">
        <v>2010</v>
      </c>
      <c r="D437" s="51" t="s">
        <v>2177</v>
      </c>
      <c r="F437" s="52" t="str">
        <f t="shared" si="17"/>
        <v>長野県栄村</v>
      </c>
      <c r="G437" s="51" t="s">
        <v>2164</v>
      </c>
      <c r="H437" s="52" t="s">
        <v>2009</v>
      </c>
      <c r="I437" s="52" t="s">
        <v>3114</v>
      </c>
    </row>
    <row r="438" spans="1:9">
      <c r="A438" s="52" t="str">
        <f t="shared" si="18"/>
        <v>山梨県道志村</v>
      </c>
      <c r="B438" s="51" t="s">
        <v>2029</v>
      </c>
      <c r="C438" s="52" t="s">
        <v>2010</v>
      </c>
      <c r="D438" s="51" t="s">
        <v>2176</v>
      </c>
      <c r="F438" s="52" t="str">
        <f t="shared" si="17"/>
        <v>岐阜県高山市</v>
      </c>
      <c r="G438" s="51" t="s">
        <v>2164</v>
      </c>
      <c r="H438" s="52" t="s">
        <v>2008</v>
      </c>
      <c r="I438" s="52" t="s">
        <v>2151</v>
      </c>
    </row>
    <row r="439" spans="1:9">
      <c r="A439" s="52" t="str">
        <f t="shared" si="18"/>
        <v>長野県長野市</v>
      </c>
      <c r="B439" s="51" t="s">
        <v>2029</v>
      </c>
      <c r="C439" s="52" t="s">
        <v>2009</v>
      </c>
      <c r="D439" s="51" t="s">
        <v>2175</v>
      </c>
      <c r="F439" s="52" t="str">
        <f t="shared" si="17"/>
        <v>岐阜県飛騨市</v>
      </c>
      <c r="G439" s="51" t="s">
        <v>2164</v>
      </c>
      <c r="H439" s="52" t="s">
        <v>2008</v>
      </c>
      <c r="I439" s="52" t="s">
        <v>2171</v>
      </c>
    </row>
    <row r="440" spans="1:9">
      <c r="A440" s="52" t="str">
        <f t="shared" si="18"/>
        <v>長野県松本市</v>
      </c>
      <c r="B440" s="51" t="s">
        <v>2029</v>
      </c>
      <c r="C440" s="52" t="s">
        <v>2009</v>
      </c>
      <c r="D440" s="51" t="s">
        <v>2174</v>
      </c>
      <c r="F440" s="52" t="str">
        <f t="shared" si="17"/>
        <v>岐阜県郡上市</v>
      </c>
      <c r="G440" s="51" t="s">
        <v>2164</v>
      </c>
      <c r="H440" s="52" t="s">
        <v>2008</v>
      </c>
      <c r="I440" s="52" t="s">
        <v>2169</v>
      </c>
    </row>
    <row r="441" spans="1:9">
      <c r="A441" s="52" t="str">
        <f t="shared" si="18"/>
        <v>長野県上田市</v>
      </c>
      <c r="B441" s="51" t="s">
        <v>2029</v>
      </c>
      <c r="C441" s="52" t="s">
        <v>2009</v>
      </c>
      <c r="D441" s="51" t="s">
        <v>2173</v>
      </c>
      <c r="F441" s="52" t="str">
        <f t="shared" si="17"/>
        <v>岐阜県白川村</v>
      </c>
      <c r="G441" s="51" t="s">
        <v>2164</v>
      </c>
      <c r="H441" s="52" t="s">
        <v>2008</v>
      </c>
      <c r="I441" s="52" t="s">
        <v>2167</v>
      </c>
    </row>
    <row r="442" spans="1:9">
      <c r="A442" s="52" t="str">
        <f t="shared" si="18"/>
        <v>長野県岡谷市</v>
      </c>
      <c r="B442" s="51" t="s">
        <v>2029</v>
      </c>
      <c r="C442" s="52" t="s">
        <v>2009</v>
      </c>
      <c r="D442" s="51" t="s">
        <v>2172</v>
      </c>
      <c r="F442" s="52" t="str">
        <f t="shared" si="17"/>
        <v>岡山県新庄村</v>
      </c>
      <c r="G442" s="51" t="s">
        <v>2164</v>
      </c>
      <c r="H442" s="52" t="s">
        <v>1996</v>
      </c>
      <c r="I442" s="52" t="s">
        <v>3115</v>
      </c>
    </row>
    <row r="443" spans="1:9">
      <c r="A443" s="52" t="str">
        <f t="shared" si="18"/>
        <v>長野県飯田市</v>
      </c>
      <c r="B443" s="51" t="s">
        <v>2029</v>
      </c>
      <c r="C443" s="52" t="s">
        <v>2009</v>
      </c>
      <c r="D443" s="51" t="s">
        <v>2170</v>
      </c>
      <c r="F443" s="52" t="str">
        <f t="shared" si="17"/>
        <v>広島県安芸太田町</v>
      </c>
      <c r="G443" s="51" t="s">
        <v>2164</v>
      </c>
      <c r="H443" s="52" t="s">
        <v>1995</v>
      </c>
      <c r="I443" s="52" t="s">
        <v>2058</v>
      </c>
    </row>
    <row r="444" spans="1:9">
      <c r="A444" s="52" t="str">
        <f t="shared" si="18"/>
        <v>長野県諏訪市</v>
      </c>
      <c r="B444" s="51" t="s">
        <v>2029</v>
      </c>
      <c r="C444" s="52" t="s">
        <v>2009</v>
      </c>
      <c r="D444" s="51" t="s">
        <v>2168</v>
      </c>
    </row>
    <row r="445" spans="1:9">
      <c r="A445" s="52" t="str">
        <f t="shared" si="18"/>
        <v>長野県伊那市</v>
      </c>
      <c r="B445" s="51" t="s">
        <v>2029</v>
      </c>
      <c r="C445" s="52" t="s">
        <v>2009</v>
      </c>
      <c r="D445" s="51" t="s">
        <v>2166</v>
      </c>
    </row>
    <row r="446" spans="1:9">
      <c r="A446" s="52" t="str">
        <f t="shared" si="18"/>
        <v>長野県大町市</v>
      </c>
      <c r="B446" s="51" t="s">
        <v>2029</v>
      </c>
      <c r="C446" s="52" t="s">
        <v>2009</v>
      </c>
      <c r="D446" s="51" t="s">
        <v>2165</v>
      </c>
    </row>
    <row r="447" spans="1:9">
      <c r="A447" s="52" t="str">
        <f t="shared" si="18"/>
        <v>長野県茅野市</v>
      </c>
      <c r="B447" s="51" t="s">
        <v>2029</v>
      </c>
      <c r="C447" s="52" t="s">
        <v>2009</v>
      </c>
      <c r="D447" s="51" t="s">
        <v>2163</v>
      </c>
    </row>
    <row r="448" spans="1:9">
      <c r="A448" s="52" t="str">
        <f t="shared" si="18"/>
        <v>長野県長和町</v>
      </c>
      <c r="B448" s="51" t="s">
        <v>2029</v>
      </c>
      <c r="C448" s="52" t="s">
        <v>2009</v>
      </c>
      <c r="D448" s="51" t="s">
        <v>2162</v>
      </c>
    </row>
    <row r="449" spans="1:4">
      <c r="A449" s="52" t="str">
        <f t="shared" si="18"/>
        <v>長野県下諏訪町</v>
      </c>
      <c r="B449" s="51" t="s">
        <v>2029</v>
      </c>
      <c r="C449" s="52" t="s">
        <v>2009</v>
      </c>
      <c r="D449" s="51" t="s">
        <v>2161</v>
      </c>
    </row>
    <row r="450" spans="1:4">
      <c r="A450" s="52" t="str">
        <f t="shared" si="18"/>
        <v>長野県辰野町</v>
      </c>
      <c r="B450" s="51" t="s">
        <v>2029</v>
      </c>
      <c r="C450" s="52" t="s">
        <v>2009</v>
      </c>
      <c r="D450" s="51" t="s">
        <v>2160</v>
      </c>
    </row>
    <row r="451" spans="1:4">
      <c r="A451" s="52" t="str">
        <f t="shared" si="18"/>
        <v>長野県箕輪町</v>
      </c>
      <c r="B451" s="51" t="s">
        <v>2029</v>
      </c>
      <c r="C451" s="52" t="s">
        <v>2009</v>
      </c>
      <c r="D451" s="51" t="s">
        <v>2159</v>
      </c>
    </row>
    <row r="452" spans="1:4">
      <c r="A452" s="52" t="str">
        <f t="shared" si="18"/>
        <v>長野県木曽町</v>
      </c>
      <c r="B452" s="51" t="s">
        <v>2029</v>
      </c>
      <c r="C452" s="52" t="s">
        <v>2009</v>
      </c>
      <c r="D452" s="51" t="s">
        <v>2158</v>
      </c>
    </row>
    <row r="453" spans="1:4">
      <c r="A453" s="52" t="str">
        <f t="shared" si="18"/>
        <v>長野県南箕輪村</v>
      </c>
      <c r="B453" s="51" t="s">
        <v>2029</v>
      </c>
      <c r="C453" s="52" t="s">
        <v>2009</v>
      </c>
      <c r="D453" s="51" t="s">
        <v>2157</v>
      </c>
    </row>
    <row r="454" spans="1:4">
      <c r="A454" s="52" t="str">
        <f t="shared" ref="A454:A515" si="19">CONCATENATE(C454,D454)</f>
        <v>長野県大鹿村</v>
      </c>
      <c r="B454" s="51" t="s">
        <v>2029</v>
      </c>
      <c r="C454" s="52" t="s">
        <v>2009</v>
      </c>
      <c r="D454" s="51" t="s">
        <v>2156</v>
      </c>
    </row>
    <row r="455" spans="1:4">
      <c r="A455" s="52" t="str">
        <f t="shared" si="19"/>
        <v>長野県木祖村</v>
      </c>
      <c r="B455" s="51" t="s">
        <v>2029</v>
      </c>
      <c r="C455" s="52" t="s">
        <v>2009</v>
      </c>
      <c r="D455" s="51" t="s">
        <v>2155</v>
      </c>
    </row>
    <row r="456" spans="1:4">
      <c r="A456" s="52" t="str">
        <f t="shared" si="19"/>
        <v>長野県朝日村</v>
      </c>
      <c r="B456" s="51" t="s">
        <v>2029</v>
      </c>
      <c r="C456" s="52" t="s">
        <v>2009</v>
      </c>
      <c r="D456" s="51" t="s">
        <v>2154</v>
      </c>
    </row>
    <row r="457" spans="1:4">
      <c r="A457" s="52" t="str">
        <f t="shared" si="19"/>
        <v>長野県筑北村</v>
      </c>
      <c r="B457" s="51" t="s">
        <v>2029</v>
      </c>
      <c r="C457" s="52" t="s">
        <v>2009</v>
      </c>
      <c r="D457" s="51" t="s">
        <v>2153</v>
      </c>
    </row>
    <row r="458" spans="1:4">
      <c r="A458" s="52" t="str">
        <f t="shared" si="19"/>
        <v>岐阜県大垣市</v>
      </c>
      <c r="B458" s="51" t="s">
        <v>2029</v>
      </c>
      <c r="C458" s="52" t="s">
        <v>2008</v>
      </c>
      <c r="D458" s="51" t="s">
        <v>2152</v>
      </c>
    </row>
    <row r="459" spans="1:4">
      <c r="A459" s="52" t="str">
        <f t="shared" si="19"/>
        <v>岐阜県高山市</v>
      </c>
      <c r="B459" s="51" t="s">
        <v>2029</v>
      </c>
      <c r="C459" s="52" t="s">
        <v>2008</v>
      </c>
      <c r="D459" s="51" t="s">
        <v>2151</v>
      </c>
    </row>
    <row r="460" spans="1:4">
      <c r="A460" s="52" t="str">
        <f t="shared" si="19"/>
        <v>岐阜県多治見市</v>
      </c>
      <c r="B460" s="51" t="s">
        <v>2029</v>
      </c>
      <c r="C460" s="52" t="s">
        <v>2008</v>
      </c>
      <c r="D460" s="51" t="s">
        <v>2150</v>
      </c>
    </row>
    <row r="461" spans="1:4">
      <c r="A461" s="52" t="str">
        <f t="shared" si="19"/>
        <v>岐阜県関市</v>
      </c>
      <c r="B461" s="51" t="s">
        <v>2029</v>
      </c>
      <c r="C461" s="52" t="s">
        <v>2008</v>
      </c>
      <c r="D461" s="51" t="s">
        <v>2149</v>
      </c>
    </row>
    <row r="462" spans="1:4">
      <c r="A462" s="52" t="str">
        <f t="shared" si="19"/>
        <v>岐阜県羽島市</v>
      </c>
      <c r="B462" s="51" t="s">
        <v>2029</v>
      </c>
      <c r="C462" s="52" t="s">
        <v>2008</v>
      </c>
      <c r="D462" s="51" t="s">
        <v>2148</v>
      </c>
    </row>
    <row r="463" spans="1:4">
      <c r="A463" s="52" t="str">
        <f t="shared" si="19"/>
        <v>岐阜県美濃加茂市</v>
      </c>
      <c r="B463" s="51" t="s">
        <v>2029</v>
      </c>
      <c r="C463" s="52" t="s">
        <v>2008</v>
      </c>
      <c r="D463" s="51" t="s">
        <v>2147</v>
      </c>
    </row>
    <row r="464" spans="1:4">
      <c r="A464" s="52" t="str">
        <f t="shared" si="19"/>
        <v>岐阜県土岐市</v>
      </c>
      <c r="B464" s="51" t="s">
        <v>2029</v>
      </c>
      <c r="C464" s="52" t="s">
        <v>2008</v>
      </c>
      <c r="D464" s="51" t="s">
        <v>2146</v>
      </c>
    </row>
    <row r="465" spans="1:4">
      <c r="A465" s="52" t="str">
        <f t="shared" si="19"/>
        <v>岐阜県各務原市</v>
      </c>
      <c r="B465" s="51" t="s">
        <v>2029</v>
      </c>
      <c r="C465" s="52" t="s">
        <v>2008</v>
      </c>
      <c r="D465" s="51" t="s">
        <v>2145</v>
      </c>
    </row>
    <row r="466" spans="1:4">
      <c r="A466" s="52" t="str">
        <f t="shared" si="19"/>
        <v>岐阜県可児市</v>
      </c>
      <c r="B466" s="51" t="s">
        <v>2029</v>
      </c>
      <c r="C466" s="52" t="s">
        <v>2008</v>
      </c>
      <c r="D466" s="51" t="s">
        <v>2144</v>
      </c>
    </row>
    <row r="467" spans="1:4">
      <c r="A467" s="52" t="str">
        <f t="shared" si="19"/>
        <v>岐阜県瑞穂市</v>
      </c>
      <c r="B467" s="51" t="s">
        <v>2029</v>
      </c>
      <c r="C467" s="52" t="s">
        <v>2008</v>
      </c>
      <c r="D467" s="51" t="s">
        <v>2143</v>
      </c>
    </row>
    <row r="468" spans="1:4">
      <c r="A468" s="52" t="str">
        <f t="shared" si="19"/>
        <v>岐阜県本巣市</v>
      </c>
      <c r="B468" s="51" t="s">
        <v>2029</v>
      </c>
      <c r="C468" s="52" t="s">
        <v>2008</v>
      </c>
      <c r="D468" s="51" t="s">
        <v>2142</v>
      </c>
    </row>
    <row r="469" spans="1:4">
      <c r="A469" s="52" t="str">
        <f t="shared" si="19"/>
        <v>岐阜県岐南町</v>
      </c>
      <c r="B469" s="51" t="s">
        <v>2029</v>
      </c>
      <c r="C469" s="52" t="s">
        <v>2008</v>
      </c>
      <c r="D469" s="51" t="s">
        <v>2141</v>
      </c>
    </row>
    <row r="470" spans="1:4">
      <c r="A470" s="52" t="str">
        <f t="shared" si="19"/>
        <v>岐阜県笠松町</v>
      </c>
      <c r="B470" s="51" t="s">
        <v>2029</v>
      </c>
      <c r="C470" s="52" t="s">
        <v>2008</v>
      </c>
      <c r="D470" s="51" t="s">
        <v>2140</v>
      </c>
    </row>
    <row r="471" spans="1:4">
      <c r="A471" s="52" t="str">
        <f t="shared" si="19"/>
        <v>岐阜県神戸町</v>
      </c>
      <c r="B471" s="51" t="s">
        <v>2029</v>
      </c>
      <c r="C471" s="52" t="s">
        <v>2008</v>
      </c>
      <c r="D471" s="51" t="s">
        <v>2139</v>
      </c>
    </row>
    <row r="472" spans="1:4">
      <c r="A472" s="52" t="str">
        <f t="shared" si="19"/>
        <v>岐阜県安八町</v>
      </c>
      <c r="B472" s="51" t="s">
        <v>2029</v>
      </c>
      <c r="C472" s="52" t="s">
        <v>2008</v>
      </c>
      <c r="D472" s="51" t="s">
        <v>2138</v>
      </c>
    </row>
    <row r="473" spans="1:4">
      <c r="A473" s="52" t="str">
        <f t="shared" si="19"/>
        <v>岐阜県北方町</v>
      </c>
      <c r="B473" s="51" t="s">
        <v>2029</v>
      </c>
      <c r="C473" s="52" t="s">
        <v>2008</v>
      </c>
      <c r="D473" s="51" t="s">
        <v>2137</v>
      </c>
    </row>
    <row r="474" spans="1:4">
      <c r="A474" s="52" t="str">
        <f t="shared" si="19"/>
        <v>岐阜県坂祝町</v>
      </c>
      <c r="B474" s="51" t="s">
        <v>2029</v>
      </c>
      <c r="C474" s="52" t="s">
        <v>2008</v>
      </c>
      <c r="D474" s="51" t="s">
        <v>2136</v>
      </c>
    </row>
    <row r="475" spans="1:4">
      <c r="A475" s="52" t="str">
        <f t="shared" si="19"/>
        <v>岐阜県八百津町</v>
      </c>
      <c r="B475" s="51" t="s">
        <v>2029</v>
      </c>
      <c r="C475" s="52" t="s">
        <v>2008</v>
      </c>
      <c r="D475" s="51" t="s">
        <v>2135</v>
      </c>
    </row>
    <row r="476" spans="1:4">
      <c r="A476" s="52" t="str">
        <f t="shared" si="19"/>
        <v>岐阜県御嵩町</v>
      </c>
      <c r="B476" s="51" t="s">
        <v>2029</v>
      </c>
      <c r="C476" s="52" t="s">
        <v>2008</v>
      </c>
      <c r="D476" s="51" t="s">
        <v>2134</v>
      </c>
    </row>
    <row r="477" spans="1:4">
      <c r="A477" s="52" t="str">
        <f t="shared" si="19"/>
        <v>静岡県浜松市</v>
      </c>
      <c r="B477" s="51" t="s">
        <v>2029</v>
      </c>
      <c r="C477" s="52" t="s">
        <v>2007</v>
      </c>
      <c r="D477" s="51" t="s">
        <v>2133</v>
      </c>
    </row>
    <row r="478" spans="1:4">
      <c r="A478" s="52" t="str">
        <f t="shared" si="19"/>
        <v>静岡県三島市</v>
      </c>
      <c r="B478" s="51" t="s">
        <v>2029</v>
      </c>
      <c r="C478" s="52" t="s">
        <v>2007</v>
      </c>
      <c r="D478" s="51" t="s">
        <v>2132</v>
      </c>
    </row>
    <row r="479" spans="1:4">
      <c r="A479" s="52" t="str">
        <f t="shared" si="19"/>
        <v>静岡県富士宮市</v>
      </c>
      <c r="B479" s="51" t="s">
        <v>2029</v>
      </c>
      <c r="C479" s="52" t="s">
        <v>2007</v>
      </c>
      <c r="D479" s="51" t="s">
        <v>2131</v>
      </c>
    </row>
    <row r="480" spans="1:4">
      <c r="A480" s="52" t="str">
        <f t="shared" si="19"/>
        <v>静岡県島田市</v>
      </c>
      <c r="B480" s="51" t="s">
        <v>2029</v>
      </c>
      <c r="C480" s="52" t="s">
        <v>2007</v>
      </c>
      <c r="D480" s="51" t="s">
        <v>2130</v>
      </c>
    </row>
    <row r="481" spans="1:4">
      <c r="A481" s="52" t="str">
        <f t="shared" si="19"/>
        <v>静岡県富士市</v>
      </c>
      <c r="B481" s="51" t="s">
        <v>2029</v>
      </c>
      <c r="C481" s="52" t="s">
        <v>2007</v>
      </c>
      <c r="D481" s="51" t="s">
        <v>2129</v>
      </c>
    </row>
    <row r="482" spans="1:4">
      <c r="A482" s="52" t="str">
        <f t="shared" si="19"/>
        <v>静岡県焼津市</v>
      </c>
      <c r="B482" s="51" t="s">
        <v>2029</v>
      </c>
      <c r="C482" s="52" t="s">
        <v>2007</v>
      </c>
      <c r="D482" s="51" t="s">
        <v>2128</v>
      </c>
    </row>
    <row r="483" spans="1:4">
      <c r="A483" s="52" t="str">
        <f t="shared" si="19"/>
        <v>静岡県掛川市</v>
      </c>
      <c r="B483" s="51" t="s">
        <v>2029</v>
      </c>
      <c r="C483" s="52" t="s">
        <v>2007</v>
      </c>
      <c r="D483" s="51" t="s">
        <v>2127</v>
      </c>
    </row>
    <row r="484" spans="1:4">
      <c r="A484" s="52" t="str">
        <f t="shared" si="19"/>
        <v>静岡県藤枝市</v>
      </c>
      <c r="B484" s="51" t="s">
        <v>2029</v>
      </c>
      <c r="C484" s="52" t="s">
        <v>2007</v>
      </c>
      <c r="D484" s="51" t="s">
        <v>2126</v>
      </c>
    </row>
    <row r="485" spans="1:4">
      <c r="A485" s="52" t="str">
        <f t="shared" si="19"/>
        <v>静岡県袋井市</v>
      </c>
      <c r="B485" s="51" t="s">
        <v>2029</v>
      </c>
      <c r="C485" s="52" t="s">
        <v>2007</v>
      </c>
      <c r="D485" s="51" t="s">
        <v>2125</v>
      </c>
    </row>
    <row r="486" spans="1:4">
      <c r="A486" s="52" t="str">
        <f t="shared" si="19"/>
        <v>静岡県湖西市</v>
      </c>
      <c r="B486" s="51" t="s">
        <v>2029</v>
      </c>
      <c r="C486" s="52" t="s">
        <v>2007</v>
      </c>
      <c r="D486" s="51" t="s">
        <v>2124</v>
      </c>
    </row>
    <row r="487" spans="1:4">
      <c r="A487" s="52" t="str">
        <f t="shared" si="19"/>
        <v>静岡県函南町</v>
      </c>
      <c r="B487" s="51" t="s">
        <v>2029</v>
      </c>
      <c r="C487" s="52" t="s">
        <v>2007</v>
      </c>
      <c r="D487" s="51" t="s">
        <v>2123</v>
      </c>
    </row>
    <row r="488" spans="1:4">
      <c r="A488" s="52" t="str">
        <f t="shared" si="19"/>
        <v>静岡県清水町</v>
      </c>
      <c r="B488" s="51" t="s">
        <v>2029</v>
      </c>
      <c r="C488" s="52" t="s">
        <v>2007</v>
      </c>
      <c r="D488" s="51" t="s">
        <v>2122</v>
      </c>
    </row>
    <row r="489" spans="1:4">
      <c r="A489" s="52" t="str">
        <f t="shared" si="19"/>
        <v>静岡県長泉町</v>
      </c>
      <c r="B489" s="51" t="s">
        <v>2029</v>
      </c>
      <c r="C489" s="52" t="s">
        <v>2007</v>
      </c>
      <c r="D489" s="51" t="s">
        <v>2121</v>
      </c>
    </row>
    <row r="490" spans="1:4">
      <c r="A490" s="52" t="str">
        <f t="shared" si="19"/>
        <v>静岡県小山町</v>
      </c>
      <c r="B490" s="51" t="s">
        <v>2029</v>
      </c>
      <c r="C490" s="52" t="s">
        <v>2007</v>
      </c>
      <c r="D490" s="51" t="s">
        <v>2120</v>
      </c>
    </row>
    <row r="491" spans="1:4">
      <c r="A491" s="52" t="str">
        <f t="shared" si="19"/>
        <v>静岡県川根本町</v>
      </c>
      <c r="B491" s="51" t="s">
        <v>2029</v>
      </c>
      <c r="C491" s="52" t="s">
        <v>2007</v>
      </c>
      <c r="D491" s="51" t="s">
        <v>2119</v>
      </c>
    </row>
    <row r="492" spans="1:4">
      <c r="A492" s="52" t="str">
        <f t="shared" si="19"/>
        <v>静岡県森町</v>
      </c>
      <c r="B492" s="51" t="s">
        <v>2029</v>
      </c>
      <c r="C492" s="52" t="s">
        <v>2007</v>
      </c>
      <c r="D492" s="51" t="s">
        <v>2118</v>
      </c>
    </row>
    <row r="493" spans="1:4">
      <c r="A493" s="52" t="str">
        <f t="shared" si="19"/>
        <v>愛知県豊橋市</v>
      </c>
      <c r="B493" s="51" t="s">
        <v>2029</v>
      </c>
      <c r="C493" s="52" t="s">
        <v>2006</v>
      </c>
      <c r="D493" s="51" t="s">
        <v>2117</v>
      </c>
    </row>
    <row r="494" spans="1:4">
      <c r="A494" s="52" t="str">
        <f t="shared" si="19"/>
        <v>愛知県一宮市</v>
      </c>
      <c r="B494" s="51" t="s">
        <v>2029</v>
      </c>
      <c r="C494" s="52" t="s">
        <v>2006</v>
      </c>
      <c r="D494" s="51" t="s">
        <v>2116</v>
      </c>
    </row>
    <row r="495" spans="1:4">
      <c r="A495" s="52" t="str">
        <f t="shared" si="19"/>
        <v>愛知県半田市</v>
      </c>
      <c r="B495" s="51" t="s">
        <v>2029</v>
      </c>
      <c r="C495" s="52" t="s">
        <v>2006</v>
      </c>
      <c r="D495" s="51" t="s">
        <v>2115</v>
      </c>
    </row>
    <row r="496" spans="1:4">
      <c r="A496" s="52" t="str">
        <f t="shared" si="19"/>
        <v>愛知県常滑市</v>
      </c>
      <c r="B496" s="51" t="s">
        <v>2029</v>
      </c>
      <c r="C496" s="52" t="s">
        <v>2006</v>
      </c>
      <c r="D496" s="51" t="s">
        <v>2114</v>
      </c>
    </row>
    <row r="497" spans="1:4">
      <c r="A497" s="52" t="str">
        <f t="shared" si="19"/>
        <v>愛知県小牧市</v>
      </c>
      <c r="B497" s="51" t="s">
        <v>2029</v>
      </c>
      <c r="C497" s="52" t="s">
        <v>2006</v>
      </c>
      <c r="D497" s="51" t="s">
        <v>2113</v>
      </c>
    </row>
    <row r="498" spans="1:4">
      <c r="A498" s="52" t="str">
        <f t="shared" si="19"/>
        <v>愛知県新城市</v>
      </c>
      <c r="B498" s="51" t="s">
        <v>2029</v>
      </c>
      <c r="C498" s="52" t="s">
        <v>2006</v>
      </c>
      <c r="D498" s="51" t="s">
        <v>2112</v>
      </c>
    </row>
    <row r="499" spans="1:4">
      <c r="A499" s="52" t="str">
        <f t="shared" si="19"/>
        <v>愛知県大口町</v>
      </c>
      <c r="B499" s="51" t="s">
        <v>2029</v>
      </c>
      <c r="C499" s="52" t="s">
        <v>2006</v>
      </c>
      <c r="D499" s="51" t="s">
        <v>2111</v>
      </c>
    </row>
    <row r="500" spans="1:4">
      <c r="A500" s="52" t="str">
        <f t="shared" si="19"/>
        <v>愛知県扶桑町</v>
      </c>
      <c r="B500" s="51" t="s">
        <v>2029</v>
      </c>
      <c r="C500" s="52" t="s">
        <v>2006</v>
      </c>
      <c r="D500" s="51" t="s">
        <v>2110</v>
      </c>
    </row>
    <row r="501" spans="1:4">
      <c r="A501" s="52" t="str">
        <f t="shared" si="19"/>
        <v>愛知県阿久比町</v>
      </c>
      <c r="B501" s="51" t="s">
        <v>2029</v>
      </c>
      <c r="C501" s="52" t="s">
        <v>2006</v>
      </c>
      <c r="D501" s="51" t="s">
        <v>3116</v>
      </c>
    </row>
    <row r="502" spans="1:4">
      <c r="A502" s="52" t="str">
        <f t="shared" si="19"/>
        <v>愛知県東浦町</v>
      </c>
      <c r="B502" s="51" t="s">
        <v>2029</v>
      </c>
      <c r="C502" s="52" t="s">
        <v>2006</v>
      </c>
      <c r="D502" s="51" t="s">
        <v>2109</v>
      </c>
    </row>
    <row r="503" spans="1:4">
      <c r="A503" s="52" t="str">
        <f t="shared" si="19"/>
        <v>愛知県武豊町</v>
      </c>
      <c r="B503" s="51" t="s">
        <v>2029</v>
      </c>
      <c r="C503" s="52" t="s">
        <v>2006</v>
      </c>
      <c r="D503" s="51" t="s">
        <v>2108</v>
      </c>
    </row>
    <row r="504" spans="1:4">
      <c r="A504" s="52" t="str">
        <f t="shared" si="19"/>
        <v>三重県名張市</v>
      </c>
      <c r="B504" s="51" t="s">
        <v>2029</v>
      </c>
      <c r="C504" s="52" t="s">
        <v>2005</v>
      </c>
      <c r="D504" s="51" t="s">
        <v>2106</v>
      </c>
    </row>
    <row r="505" spans="1:4">
      <c r="A505" s="52" t="str">
        <f t="shared" si="19"/>
        <v>三重県いなべ市</v>
      </c>
      <c r="B505" s="51" t="s">
        <v>2029</v>
      </c>
      <c r="C505" s="52" t="s">
        <v>2005</v>
      </c>
      <c r="D505" s="51" t="s">
        <v>2105</v>
      </c>
    </row>
    <row r="506" spans="1:4">
      <c r="A506" s="52" t="str">
        <f t="shared" si="19"/>
        <v>三重県伊賀市</v>
      </c>
      <c r="B506" s="51" t="s">
        <v>2029</v>
      </c>
      <c r="C506" s="52" t="s">
        <v>2005</v>
      </c>
      <c r="D506" s="51" t="s">
        <v>2104</v>
      </c>
    </row>
    <row r="507" spans="1:4">
      <c r="A507" s="52" t="str">
        <f t="shared" si="19"/>
        <v>三重県東員町</v>
      </c>
      <c r="B507" s="51" t="s">
        <v>2029</v>
      </c>
      <c r="C507" s="52" t="s">
        <v>2005</v>
      </c>
      <c r="D507" s="51" t="s">
        <v>2102</v>
      </c>
    </row>
    <row r="508" spans="1:4">
      <c r="A508" s="52" t="str">
        <f t="shared" si="19"/>
        <v>三重県菰野町</v>
      </c>
      <c r="B508" s="51" t="s">
        <v>2029</v>
      </c>
      <c r="C508" s="52" t="s">
        <v>2005</v>
      </c>
      <c r="D508" s="51" t="s">
        <v>2101</v>
      </c>
    </row>
    <row r="509" spans="1:4">
      <c r="A509" s="52" t="str">
        <f t="shared" si="19"/>
        <v>三重県朝日町</v>
      </c>
      <c r="B509" s="51" t="s">
        <v>2029</v>
      </c>
      <c r="C509" s="52" t="s">
        <v>2005</v>
      </c>
      <c r="D509" s="51" t="s">
        <v>2100</v>
      </c>
    </row>
    <row r="510" spans="1:4">
      <c r="A510" s="52" t="str">
        <f t="shared" si="19"/>
        <v>三重県川越町</v>
      </c>
      <c r="B510" s="51" t="s">
        <v>2029</v>
      </c>
      <c r="C510" s="52" t="s">
        <v>2005</v>
      </c>
      <c r="D510" s="51" t="s">
        <v>2099</v>
      </c>
    </row>
    <row r="511" spans="1:4">
      <c r="A511" s="52" t="str">
        <f t="shared" si="19"/>
        <v>滋賀県長浜市</v>
      </c>
      <c r="B511" s="51" t="s">
        <v>2029</v>
      </c>
      <c r="C511" s="52" t="s">
        <v>2004</v>
      </c>
      <c r="D511" s="51" t="s">
        <v>2098</v>
      </c>
    </row>
    <row r="512" spans="1:4">
      <c r="A512" s="52" t="str">
        <f t="shared" si="19"/>
        <v>滋賀県湖南市</v>
      </c>
      <c r="B512" s="51" t="s">
        <v>2029</v>
      </c>
      <c r="C512" s="52" t="s">
        <v>2004</v>
      </c>
      <c r="D512" s="51" t="s">
        <v>2097</v>
      </c>
    </row>
    <row r="513" spans="1:4">
      <c r="A513" s="52" t="str">
        <f t="shared" si="19"/>
        <v>滋賀県高島市</v>
      </c>
      <c r="B513" s="51" t="s">
        <v>2029</v>
      </c>
      <c r="C513" s="52" t="s">
        <v>2004</v>
      </c>
      <c r="D513" s="51" t="s">
        <v>2096</v>
      </c>
    </row>
    <row r="514" spans="1:4">
      <c r="A514" s="52" t="str">
        <f t="shared" si="19"/>
        <v>滋賀県東近江市</v>
      </c>
      <c r="B514" s="51" t="s">
        <v>2029</v>
      </c>
      <c r="C514" s="52" t="s">
        <v>2004</v>
      </c>
      <c r="D514" s="51" t="s">
        <v>2095</v>
      </c>
    </row>
    <row r="515" spans="1:4">
      <c r="A515" s="52" t="str">
        <f t="shared" si="19"/>
        <v>滋賀県米原市</v>
      </c>
      <c r="B515" s="51" t="s">
        <v>2029</v>
      </c>
      <c r="C515" s="52" t="s">
        <v>2004</v>
      </c>
      <c r="D515" s="51" t="s">
        <v>2094</v>
      </c>
    </row>
    <row r="516" spans="1:4">
      <c r="A516" s="52" t="str">
        <f t="shared" ref="A516:A579" si="20">CONCATENATE(C516,D516)</f>
        <v>滋賀県日野町</v>
      </c>
      <c r="B516" s="51" t="s">
        <v>2029</v>
      </c>
      <c r="C516" s="52" t="s">
        <v>2004</v>
      </c>
      <c r="D516" s="51" t="s">
        <v>2093</v>
      </c>
    </row>
    <row r="517" spans="1:4">
      <c r="A517" s="52" t="str">
        <f t="shared" si="20"/>
        <v>滋賀県竜王町</v>
      </c>
      <c r="B517" s="51" t="s">
        <v>2029</v>
      </c>
      <c r="C517" s="52" t="s">
        <v>2004</v>
      </c>
      <c r="D517" s="51" t="s">
        <v>2092</v>
      </c>
    </row>
    <row r="518" spans="1:4">
      <c r="A518" s="52" t="str">
        <f t="shared" si="20"/>
        <v>滋賀県愛荘町</v>
      </c>
      <c r="B518" s="51" t="s">
        <v>2029</v>
      </c>
      <c r="C518" s="52" t="s">
        <v>2004</v>
      </c>
      <c r="D518" s="51" t="s">
        <v>2091</v>
      </c>
    </row>
    <row r="519" spans="1:4">
      <c r="A519" s="52" t="str">
        <f t="shared" si="20"/>
        <v>滋賀県多賀町</v>
      </c>
      <c r="B519" s="51" t="s">
        <v>2029</v>
      </c>
      <c r="C519" s="52" t="s">
        <v>2004</v>
      </c>
      <c r="D519" s="51" t="s">
        <v>2090</v>
      </c>
    </row>
    <row r="520" spans="1:4">
      <c r="A520" s="52" t="str">
        <f t="shared" si="20"/>
        <v>京都府井手町</v>
      </c>
      <c r="B520" s="51" t="s">
        <v>2029</v>
      </c>
      <c r="C520" s="52" t="s">
        <v>2003</v>
      </c>
      <c r="D520" s="51" t="s">
        <v>2088</v>
      </c>
    </row>
    <row r="521" spans="1:4">
      <c r="A521" s="52" t="str">
        <f t="shared" si="20"/>
        <v>京都府南山城村</v>
      </c>
      <c r="B521" s="51" t="s">
        <v>2029</v>
      </c>
      <c r="C521" s="52" t="s">
        <v>2003</v>
      </c>
      <c r="D521" s="51" t="s">
        <v>2087</v>
      </c>
    </row>
    <row r="522" spans="1:4">
      <c r="A522" s="52" t="str">
        <f t="shared" si="20"/>
        <v>兵庫県姫路市</v>
      </c>
      <c r="B522" s="51" t="s">
        <v>2029</v>
      </c>
      <c r="C522" s="52" t="s">
        <v>2001</v>
      </c>
      <c r="D522" s="51" t="s">
        <v>2086</v>
      </c>
    </row>
    <row r="523" spans="1:4">
      <c r="A523" s="52" t="str">
        <f t="shared" si="20"/>
        <v>兵庫県加古川市</v>
      </c>
      <c r="B523" s="51" t="s">
        <v>2029</v>
      </c>
      <c r="C523" s="52" t="s">
        <v>2001</v>
      </c>
      <c r="D523" s="51" t="s">
        <v>2085</v>
      </c>
    </row>
    <row r="524" spans="1:4">
      <c r="A524" s="52" t="str">
        <f t="shared" si="20"/>
        <v>兵庫県三木市</v>
      </c>
      <c r="B524" s="51" t="s">
        <v>2029</v>
      </c>
      <c r="C524" s="52" t="s">
        <v>2001</v>
      </c>
      <c r="D524" s="51" t="s">
        <v>2084</v>
      </c>
    </row>
    <row r="525" spans="1:4">
      <c r="A525" s="52" t="str">
        <f t="shared" si="20"/>
        <v>兵庫県小野市</v>
      </c>
      <c r="B525" s="51" t="s">
        <v>2029</v>
      </c>
      <c r="C525" s="52" t="s">
        <v>2001</v>
      </c>
      <c r="D525" s="51" t="s">
        <v>2083</v>
      </c>
    </row>
    <row r="526" spans="1:4">
      <c r="A526" s="52" t="str">
        <f t="shared" si="20"/>
        <v>兵庫県加西市</v>
      </c>
      <c r="B526" s="51" t="s">
        <v>2029</v>
      </c>
      <c r="C526" s="52" t="s">
        <v>2001</v>
      </c>
      <c r="D526" s="51" t="s">
        <v>2082</v>
      </c>
    </row>
    <row r="527" spans="1:4">
      <c r="A527" s="52" t="str">
        <f t="shared" si="20"/>
        <v>兵庫県加東市</v>
      </c>
      <c r="B527" s="51" t="s">
        <v>2029</v>
      </c>
      <c r="C527" s="52" t="s">
        <v>2001</v>
      </c>
      <c r="D527" s="51" t="s">
        <v>2081</v>
      </c>
    </row>
    <row r="528" spans="1:4">
      <c r="A528" s="52" t="str">
        <f t="shared" si="20"/>
        <v>兵庫県稲美町</v>
      </c>
      <c r="B528" s="51" t="s">
        <v>2029</v>
      </c>
      <c r="C528" s="52" t="s">
        <v>2001</v>
      </c>
      <c r="D528" s="51" t="s">
        <v>2080</v>
      </c>
    </row>
    <row r="529" spans="1:4">
      <c r="A529" s="52" t="str">
        <f t="shared" si="20"/>
        <v>兵庫県播磨町</v>
      </c>
      <c r="B529" s="51" t="s">
        <v>2029</v>
      </c>
      <c r="C529" s="52" t="s">
        <v>2001</v>
      </c>
      <c r="D529" s="51" t="s">
        <v>2079</v>
      </c>
    </row>
    <row r="530" spans="1:4">
      <c r="A530" s="52" t="str">
        <f t="shared" si="20"/>
        <v>奈良県桜井市</v>
      </c>
      <c r="B530" s="51" t="s">
        <v>2029</v>
      </c>
      <c r="C530" s="52" t="s">
        <v>2000</v>
      </c>
      <c r="D530" s="51" t="s">
        <v>2078</v>
      </c>
    </row>
    <row r="531" spans="1:4">
      <c r="A531" s="52" t="str">
        <f t="shared" si="20"/>
        <v>奈良県五條市</v>
      </c>
      <c r="B531" s="51" t="s">
        <v>2029</v>
      </c>
      <c r="C531" s="52" t="s">
        <v>2000</v>
      </c>
      <c r="D531" s="51" t="s">
        <v>2077</v>
      </c>
    </row>
    <row r="532" spans="1:4">
      <c r="A532" s="52" t="str">
        <f t="shared" si="20"/>
        <v>奈良県宇陀市</v>
      </c>
      <c r="B532" s="51" t="s">
        <v>2029</v>
      </c>
      <c r="C532" s="52" t="s">
        <v>2000</v>
      </c>
      <c r="D532" s="51" t="s">
        <v>2076</v>
      </c>
    </row>
    <row r="533" spans="1:4">
      <c r="A533" s="52" t="str">
        <f t="shared" si="20"/>
        <v>奈良県三宅町</v>
      </c>
      <c r="B533" s="51" t="s">
        <v>2029</v>
      </c>
      <c r="C533" s="52" t="s">
        <v>2000</v>
      </c>
      <c r="D533" s="51" t="s">
        <v>2075</v>
      </c>
    </row>
    <row r="534" spans="1:4">
      <c r="A534" s="52" t="str">
        <f t="shared" si="20"/>
        <v>奈良県田原本町</v>
      </c>
      <c r="B534" s="51" t="s">
        <v>2029</v>
      </c>
      <c r="C534" s="52" t="s">
        <v>2000</v>
      </c>
      <c r="D534" s="51" t="s">
        <v>2074</v>
      </c>
    </row>
    <row r="535" spans="1:4">
      <c r="A535" s="52" t="str">
        <f t="shared" si="20"/>
        <v>奈良県高取町</v>
      </c>
      <c r="B535" s="51" t="s">
        <v>2029</v>
      </c>
      <c r="C535" s="52" t="s">
        <v>2000</v>
      </c>
      <c r="D535" s="51" t="s">
        <v>2073</v>
      </c>
    </row>
    <row r="536" spans="1:4">
      <c r="A536" s="52" t="str">
        <f t="shared" si="20"/>
        <v>奈良県吉野町</v>
      </c>
      <c r="B536" s="51" t="s">
        <v>2029</v>
      </c>
      <c r="C536" s="52" t="s">
        <v>2000</v>
      </c>
      <c r="D536" s="51" t="s">
        <v>2072</v>
      </c>
    </row>
    <row r="537" spans="1:4">
      <c r="A537" s="52" t="str">
        <f t="shared" si="20"/>
        <v>奈良県山添村</v>
      </c>
      <c r="B537" s="51" t="s">
        <v>2029</v>
      </c>
      <c r="C537" s="52" t="s">
        <v>2000</v>
      </c>
      <c r="D537" s="51" t="s">
        <v>2071</v>
      </c>
    </row>
    <row r="538" spans="1:4">
      <c r="A538" s="52" t="str">
        <f t="shared" si="20"/>
        <v>奈良県曽爾村</v>
      </c>
      <c r="B538" s="51" t="s">
        <v>2029</v>
      </c>
      <c r="C538" s="52" t="s">
        <v>2000</v>
      </c>
      <c r="D538" s="51" t="s">
        <v>2070</v>
      </c>
    </row>
    <row r="539" spans="1:4">
      <c r="A539" s="52" t="str">
        <f t="shared" si="20"/>
        <v>奈良県明日香村</v>
      </c>
      <c r="B539" s="51" t="s">
        <v>2029</v>
      </c>
      <c r="C539" s="52" t="s">
        <v>2000</v>
      </c>
      <c r="D539" s="51" t="s">
        <v>2069</v>
      </c>
    </row>
    <row r="540" spans="1:4">
      <c r="A540" s="52" t="str">
        <f t="shared" si="20"/>
        <v>岡山県岡山市</v>
      </c>
      <c r="B540" s="51" t="s">
        <v>2029</v>
      </c>
      <c r="C540" s="52" t="s">
        <v>1996</v>
      </c>
      <c r="D540" s="51" t="s">
        <v>2068</v>
      </c>
    </row>
    <row r="541" spans="1:4">
      <c r="A541" s="52" t="str">
        <f t="shared" si="20"/>
        <v>岡山県玉野市</v>
      </c>
      <c r="B541" s="51" t="s">
        <v>2029</v>
      </c>
      <c r="C541" s="52" t="s">
        <v>1996</v>
      </c>
      <c r="D541" s="51" t="s">
        <v>2067</v>
      </c>
    </row>
    <row r="542" spans="1:4">
      <c r="A542" s="52" t="str">
        <f t="shared" si="20"/>
        <v>岡山県備前市</v>
      </c>
      <c r="B542" s="51" t="s">
        <v>2029</v>
      </c>
      <c r="C542" s="52" t="s">
        <v>1996</v>
      </c>
      <c r="D542" s="51" t="s">
        <v>2066</v>
      </c>
    </row>
    <row r="543" spans="1:4">
      <c r="A543" s="52" t="str">
        <f t="shared" si="20"/>
        <v>広島県呉市</v>
      </c>
      <c r="B543" s="51" t="s">
        <v>2029</v>
      </c>
      <c r="C543" s="52" t="s">
        <v>1995</v>
      </c>
      <c r="D543" s="51" t="s">
        <v>2065</v>
      </c>
    </row>
    <row r="544" spans="1:4">
      <c r="A544" s="52" t="str">
        <f t="shared" si="20"/>
        <v>広島県竹原市</v>
      </c>
      <c r="B544" s="51" t="s">
        <v>2029</v>
      </c>
      <c r="C544" s="52" t="s">
        <v>1995</v>
      </c>
      <c r="D544" s="51" t="s">
        <v>2064</v>
      </c>
    </row>
    <row r="545" spans="1:4">
      <c r="A545" s="52" t="str">
        <f t="shared" si="20"/>
        <v>広島県三原市</v>
      </c>
      <c r="B545" s="51" t="s">
        <v>2029</v>
      </c>
      <c r="C545" s="52" t="s">
        <v>1995</v>
      </c>
      <c r="D545" s="51" t="s">
        <v>2063</v>
      </c>
    </row>
    <row r="546" spans="1:4">
      <c r="A546" s="52" t="str">
        <f t="shared" si="20"/>
        <v>広島県東広島市</v>
      </c>
      <c r="B546" s="51" t="s">
        <v>2029</v>
      </c>
      <c r="C546" s="52" t="s">
        <v>1995</v>
      </c>
      <c r="D546" s="51" t="s">
        <v>2062</v>
      </c>
    </row>
    <row r="547" spans="1:4">
      <c r="A547" s="52" t="str">
        <f t="shared" si="20"/>
        <v>広島県廿日市市</v>
      </c>
      <c r="B547" s="51" t="s">
        <v>2029</v>
      </c>
      <c r="C547" s="52" t="s">
        <v>1995</v>
      </c>
      <c r="D547" s="51" t="s">
        <v>2061</v>
      </c>
    </row>
    <row r="548" spans="1:4">
      <c r="A548" s="52" t="str">
        <f t="shared" si="20"/>
        <v>広島県安芸高田市</v>
      </c>
      <c r="B548" s="51" t="s">
        <v>2029</v>
      </c>
      <c r="C548" s="52" t="s">
        <v>1995</v>
      </c>
      <c r="D548" s="51" t="s">
        <v>2060</v>
      </c>
    </row>
    <row r="549" spans="1:4">
      <c r="A549" s="52" t="str">
        <f t="shared" si="20"/>
        <v>広島県熊野町</v>
      </c>
      <c r="B549" s="51" t="s">
        <v>2029</v>
      </c>
      <c r="C549" s="52" t="s">
        <v>1995</v>
      </c>
      <c r="D549" s="51" t="s">
        <v>2059</v>
      </c>
    </row>
    <row r="550" spans="1:4">
      <c r="A550" s="52" t="str">
        <f t="shared" si="20"/>
        <v>広島県安芸太田町</v>
      </c>
      <c r="B550" s="51" t="s">
        <v>2029</v>
      </c>
      <c r="C550" s="52" t="s">
        <v>1995</v>
      </c>
      <c r="D550" s="51" t="s">
        <v>2058</v>
      </c>
    </row>
    <row r="551" spans="1:4">
      <c r="A551" s="52" t="str">
        <f t="shared" si="20"/>
        <v>広島県世羅町</v>
      </c>
      <c r="B551" s="51" t="s">
        <v>2029</v>
      </c>
      <c r="C551" s="52" t="s">
        <v>1995</v>
      </c>
      <c r="D551" s="51" t="s">
        <v>2057</v>
      </c>
    </row>
    <row r="552" spans="1:4">
      <c r="A552" s="52" t="str">
        <f t="shared" si="20"/>
        <v>広島県海田町</v>
      </c>
      <c r="B552" s="51" t="s">
        <v>2029</v>
      </c>
      <c r="C552" s="52" t="s">
        <v>1995</v>
      </c>
      <c r="D552" s="51" t="s">
        <v>2056</v>
      </c>
    </row>
    <row r="553" spans="1:4">
      <c r="A553" s="52" t="str">
        <f t="shared" si="20"/>
        <v>広島県坂町</v>
      </c>
      <c r="B553" s="51" t="s">
        <v>2029</v>
      </c>
      <c r="C553" s="52" t="s">
        <v>1995</v>
      </c>
      <c r="D553" s="51" t="s">
        <v>2055</v>
      </c>
    </row>
    <row r="554" spans="1:4">
      <c r="A554" s="52" t="str">
        <f t="shared" si="20"/>
        <v>山口県岩国市</v>
      </c>
      <c r="B554" s="51" t="s">
        <v>2029</v>
      </c>
      <c r="C554" s="52" t="s">
        <v>1994</v>
      </c>
      <c r="D554" s="51" t="s">
        <v>2054</v>
      </c>
    </row>
    <row r="555" spans="1:4">
      <c r="A555" s="52" t="str">
        <f t="shared" si="20"/>
        <v>山口県周南市</v>
      </c>
      <c r="B555" s="51" t="s">
        <v>2029</v>
      </c>
      <c r="C555" s="52" t="s">
        <v>1994</v>
      </c>
      <c r="D555" s="51" t="s">
        <v>2053</v>
      </c>
    </row>
    <row r="556" spans="1:4">
      <c r="A556" s="52" t="str">
        <f>CONCATENATE(C556,D556)</f>
        <v>徳島県徳島市</v>
      </c>
      <c r="B556" s="51" t="s">
        <v>2029</v>
      </c>
      <c r="C556" s="52" t="s">
        <v>1993</v>
      </c>
      <c r="D556" s="51" t="s">
        <v>2052</v>
      </c>
    </row>
    <row r="557" spans="1:4">
      <c r="A557" s="52" t="str">
        <f>CONCATENATE(C557,D557)</f>
        <v>徳島県鳴門市</v>
      </c>
      <c r="B557" s="51" t="s">
        <v>2029</v>
      </c>
      <c r="C557" s="52" t="s">
        <v>1993</v>
      </c>
      <c r="D557" s="51" t="s">
        <v>2051</v>
      </c>
    </row>
    <row r="558" spans="1:4">
      <c r="A558" s="52" t="str">
        <f t="shared" si="20"/>
        <v>徳島県小松島市</v>
      </c>
      <c r="B558" s="51" t="s">
        <v>2029</v>
      </c>
      <c r="C558" s="52" t="s">
        <v>1993</v>
      </c>
      <c r="D558" s="51" t="s">
        <v>2050</v>
      </c>
    </row>
    <row r="559" spans="1:4">
      <c r="A559" s="52" t="str">
        <f t="shared" si="20"/>
        <v>徳島県阿南市</v>
      </c>
      <c r="B559" s="51" t="s">
        <v>2029</v>
      </c>
      <c r="C559" s="52" t="s">
        <v>1993</v>
      </c>
      <c r="D559" s="51" t="s">
        <v>2049</v>
      </c>
    </row>
    <row r="560" spans="1:4">
      <c r="A560" s="52" t="str">
        <f t="shared" si="20"/>
        <v>徳島県美馬市</v>
      </c>
      <c r="B560" s="51" t="s">
        <v>2029</v>
      </c>
      <c r="C560" s="52" t="s">
        <v>1993</v>
      </c>
      <c r="D560" s="51" t="s">
        <v>2048</v>
      </c>
    </row>
    <row r="561" spans="1:4">
      <c r="A561" s="52" t="str">
        <f t="shared" si="20"/>
        <v>徳島県勝浦町</v>
      </c>
      <c r="B561" s="51" t="s">
        <v>2029</v>
      </c>
      <c r="C561" s="52" t="s">
        <v>1993</v>
      </c>
      <c r="D561" s="51" t="s">
        <v>2047</v>
      </c>
    </row>
    <row r="562" spans="1:4">
      <c r="A562" s="52" t="str">
        <f t="shared" si="20"/>
        <v>徳島県松茂町</v>
      </c>
      <c r="B562" s="51" t="s">
        <v>2029</v>
      </c>
      <c r="C562" s="52" t="s">
        <v>1993</v>
      </c>
      <c r="D562" s="51" t="s">
        <v>2046</v>
      </c>
    </row>
    <row r="563" spans="1:4">
      <c r="A563" s="52" t="str">
        <f t="shared" si="20"/>
        <v>徳島県北島町</v>
      </c>
      <c r="B563" s="51" t="s">
        <v>2029</v>
      </c>
      <c r="C563" s="52" t="s">
        <v>1993</v>
      </c>
      <c r="D563" s="51" t="s">
        <v>2045</v>
      </c>
    </row>
    <row r="564" spans="1:4">
      <c r="A564" s="52" t="str">
        <f t="shared" si="20"/>
        <v>徳島県藍住町</v>
      </c>
      <c r="B564" s="51" t="s">
        <v>2029</v>
      </c>
      <c r="C564" s="52" t="s">
        <v>1993</v>
      </c>
      <c r="D564" s="51" t="s">
        <v>2044</v>
      </c>
    </row>
    <row r="565" spans="1:4">
      <c r="A565" s="52" t="str">
        <f t="shared" si="20"/>
        <v>香川県坂出市</v>
      </c>
      <c r="B565" s="51" t="s">
        <v>2029</v>
      </c>
      <c r="C565" s="52" t="s">
        <v>1992</v>
      </c>
      <c r="D565" s="51" t="s">
        <v>2043</v>
      </c>
    </row>
    <row r="566" spans="1:4">
      <c r="A566" s="52" t="str">
        <f t="shared" si="20"/>
        <v>香川県さぬき市</v>
      </c>
      <c r="B566" s="51" t="s">
        <v>2029</v>
      </c>
      <c r="C566" s="52" t="s">
        <v>1992</v>
      </c>
      <c r="D566" s="51" t="s">
        <v>2042</v>
      </c>
    </row>
    <row r="567" spans="1:4">
      <c r="A567" s="52" t="str">
        <f t="shared" si="20"/>
        <v>香川県三木町</v>
      </c>
      <c r="B567" s="51" t="s">
        <v>2029</v>
      </c>
      <c r="C567" s="52" t="s">
        <v>1992</v>
      </c>
      <c r="D567" s="51" t="s">
        <v>2041</v>
      </c>
    </row>
    <row r="568" spans="1:4">
      <c r="A568" s="52" t="str">
        <f t="shared" si="20"/>
        <v>香川県綾川町</v>
      </c>
      <c r="B568" s="51" t="s">
        <v>2029</v>
      </c>
      <c r="C568" s="52" t="s">
        <v>1992</v>
      </c>
      <c r="D568" s="51" t="s">
        <v>2040</v>
      </c>
    </row>
    <row r="569" spans="1:4">
      <c r="A569" s="52" t="str">
        <f t="shared" si="20"/>
        <v>福岡県北九州市</v>
      </c>
      <c r="B569" s="51" t="s">
        <v>2029</v>
      </c>
      <c r="C569" s="52" t="s">
        <v>1989</v>
      </c>
      <c r="D569" s="51" t="s">
        <v>2039</v>
      </c>
    </row>
    <row r="570" spans="1:4">
      <c r="A570" s="52" t="str">
        <f t="shared" si="20"/>
        <v>福岡県飯塚市</v>
      </c>
      <c r="B570" s="51" t="s">
        <v>2029</v>
      </c>
      <c r="C570" s="52" t="s">
        <v>1989</v>
      </c>
      <c r="D570" s="51" t="s">
        <v>2038</v>
      </c>
    </row>
    <row r="571" spans="1:4">
      <c r="A571" s="52" t="str">
        <f t="shared" si="20"/>
        <v>福岡県筑紫野市</v>
      </c>
      <c r="B571" s="51" t="s">
        <v>2029</v>
      </c>
      <c r="C571" s="52" t="s">
        <v>1989</v>
      </c>
      <c r="D571" s="51" t="s">
        <v>2037</v>
      </c>
    </row>
    <row r="572" spans="1:4">
      <c r="A572" s="52" t="str">
        <f t="shared" si="20"/>
        <v>福岡県古賀市</v>
      </c>
      <c r="B572" s="51" t="s">
        <v>2029</v>
      </c>
      <c r="C572" s="52" t="s">
        <v>1989</v>
      </c>
      <c r="D572" s="51" t="s">
        <v>2036</v>
      </c>
    </row>
    <row r="573" spans="1:4">
      <c r="A573" s="52" t="str">
        <f t="shared" si="20"/>
        <v>福岡県宮若市</v>
      </c>
      <c r="B573" s="51" t="s">
        <v>2029</v>
      </c>
      <c r="C573" s="52" t="s">
        <v>1989</v>
      </c>
      <c r="D573" s="51" t="s">
        <v>2035</v>
      </c>
    </row>
    <row r="574" spans="1:4">
      <c r="A574" s="52" t="str">
        <f t="shared" si="20"/>
        <v>福岡県宇美町</v>
      </c>
      <c r="B574" s="51" t="s">
        <v>2029</v>
      </c>
      <c r="C574" s="52" t="s">
        <v>1989</v>
      </c>
      <c r="D574" s="51" t="s">
        <v>2034</v>
      </c>
    </row>
    <row r="575" spans="1:4">
      <c r="A575" s="52" t="str">
        <f t="shared" si="20"/>
        <v>福岡県篠栗町</v>
      </c>
      <c r="B575" s="51" t="s">
        <v>2029</v>
      </c>
      <c r="C575" s="52" t="s">
        <v>1989</v>
      </c>
      <c r="D575" s="51" t="s">
        <v>2033</v>
      </c>
    </row>
    <row r="576" spans="1:4">
      <c r="A576" s="52" t="str">
        <f t="shared" si="20"/>
        <v>福岡県須惠町</v>
      </c>
      <c r="B576" s="51" t="s">
        <v>2029</v>
      </c>
      <c r="C576" s="52" t="s">
        <v>1989</v>
      </c>
      <c r="D576" s="51" t="s">
        <v>2032</v>
      </c>
    </row>
    <row r="577" spans="1:4">
      <c r="A577" s="52" t="str">
        <f t="shared" si="20"/>
        <v>福岡県久山町</v>
      </c>
      <c r="B577" s="51" t="s">
        <v>2029</v>
      </c>
      <c r="C577" s="52" t="s">
        <v>1989</v>
      </c>
      <c r="D577" s="51" t="s">
        <v>2031</v>
      </c>
    </row>
    <row r="578" spans="1:4">
      <c r="A578" s="52" t="str">
        <f t="shared" si="20"/>
        <v>佐賀県鳥栖市</v>
      </c>
      <c r="B578" s="51" t="s">
        <v>2029</v>
      </c>
      <c r="C578" s="52" t="s">
        <v>1988</v>
      </c>
      <c r="D578" s="51" t="s">
        <v>2030</v>
      </c>
    </row>
    <row r="579" spans="1:4">
      <c r="A579" s="52" t="str">
        <f t="shared" si="20"/>
        <v>長崎県長崎市</v>
      </c>
      <c r="B579" s="51" t="s">
        <v>2029</v>
      </c>
      <c r="C579" s="52" t="s">
        <v>1987</v>
      </c>
      <c r="D579" s="51" t="s">
        <v>2028</v>
      </c>
    </row>
    <row r="580" spans="1:4">
      <c r="B580" s="51" t="s">
        <v>192</v>
      </c>
    </row>
  </sheetData>
  <sheetProtection algorithmName="SHA-512" hashValue="m7KJ4uX4pCeMK9xG9qlPg+j2ukFy8+8NikodBljBKQRaMFbWAp2SEJd529ro2yPR6eKhHib/Xyt0L9Pyy/pUWA==" saltValue="ntEFAIxpYqs2XOpacL2H1w==" spinCount="100000" sheet="1" selectLockedCells="1" selectUnlockedCells="1"/>
  <phoneticPr fontId="36"/>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0" tint="-0.14999847407452621"/>
  </sheetPr>
  <dimension ref="A2:U38"/>
  <sheetViews>
    <sheetView view="pageBreakPreview" zoomScaleNormal="100" zoomScaleSheetLayoutView="100" workbookViewId="0"/>
  </sheetViews>
  <sheetFormatPr defaultColWidth="2.5" defaultRowHeight="15" customHeight="1"/>
  <cols>
    <col min="1" max="16384" width="2.5" style="49"/>
  </cols>
  <sheetData>
    <row r="2" spans="1:11" ht="15" customHeight="1">
      <c r="A2" s="49" t="s">
        <v>271</v>
      </c>
    </row>
    <row r="4" spans="1:11" ht="15" customHeight="1">
      <c r="B4" s="821" t="s">
        <v>270</v>
      </c>
      <c r="C4" s="821"/>
      <c r="D4" s="821"/>
      <c r="E4" s="821"/>
      <c r="F4" s="821"/>
      <c r="G4" s="49" t="s">
        <v>269</v>
      </c>
    </row>
    <row r="5" spans="1:11" ht="15" customHeight="1">
      <c r="B5" s="821" t="s">
        <v>268</v>
      </c>
      <c r="C5" s="821"/>
      <c r="D5" s="821"/>
      <c r="E5" s="821"/>
      <c r="F5" s="821"/>
      <c r="G5" s="49" t="s">
        <v>267</v>
      </c>
    </row>
    <row r="6" spans="1:11" ht="15" customHeight="1">
      <c r="B6" s="821" t="s">
        <v>266</v>
      </c>
      <c r="C6" s="821"/>
      <c r="D6" s="821"/>
      <c r="E6" s="821"/>
      <c r="F6" s="821"/>
      <c r="G6" s="49" t="s">
        <v>265</v>
      </c>
    </row>
    <row r="7" spans="1:11" ht="15" customHeight="1">
      <c r="B7" s="821" t="s">
        <v>264</v>
      </c>
      <c r="C7" s="821"/>
      <c r="D7" s="821"/>
      <c r="E7" s="821"/>
      <c r="F7" s="821"/>
      <c r="G7" s="49" t="s">
        <v>263</v>
      </c>
    </row>
    <row r="8" spans="1:11" ht="15" customHeight="1">
      <c r="B8" s="821" t="s">
        <v>262</v>
      </c>
      <c r="C8" s="821"/>
      <c r="D8" s="821"/>
      <c r="E8" s="821"/>
      <c r="F8" s="821"/>
      <c r="G8" s="49" t="s">
        <v>261</v>
      </c>
    </row>
    <row r="9" spans="1:11" ht="15" customHeight="1">
      <c r="B9" s="821" t="s">
        <v>260</v>
      </c>
      <c r="C9" s="821"/>
      <c r="D9" s="821"/>
      <c r="E9" s="821"/>
      <c r="F9" s="821"/>
      <c r="G9" s="49" t="s">
        <v>259</v>
      </c>
    </row>
    <row r="10" spans="1:11" ht="15" customHeight="1">
      <c r="B10" s="821" t="s">
        <v>258</v>
      </c>
      <c r="C10" s="821"/>
      <c r="D10" s="821"/>
      <c r="E10" s="821"/>
      <c r="F10" s="821"/>
      <c r="G10" s="49" t="s">
        <v>257</v>
      </c>
    </row>
    <row r="11" spans="1:11" ht="15" customHeight="1">
      <c r="B11" s="821"/>
      <c r="C11" s="821"/>
      <c r="D11" s="821"/>
      <c r="E11" s="821"/>
      <c r="F11" s="821"/>
      <c r="K11" s="49" t="s">
        <v>256</v>
      </c>
    </row>
    <row r="12" spans="1:11" ht="15" customHeight="1">
      <c r="B12" s="821" t="s">
        <v>255</v>
      </c>
      <c r="C12" s="821"/>
      <c r="D12" s="821"/>
      <c r="E12" s="821"/>
      <c r="F12" s="821"/>
      <c r="G12" s="49" t="s">
        <v>254</v>
      </c>
    </row>
    <row r="13" spans="1:11" ht="15" customHeight="1">
      <c r="B13" s="821" t="s">
        <v>253</v>
      </c>
      <c r="C13" s="821"/>
      <c r="D13" s="821"/>
      <c r="E13" s="821"/>
      <c r="F13" s="821"/>
      <c r="G13" s="49" t="s">
        <v>252</v>
      </c>
    </row>
    <row r="14" spans="1:11" ht="15" customHeight="1">
      <c r="B14" s="821"/>
      <c r="C14" s="821"/>
      <c r="D14" s="821"/>
      <c r="E14" s="821"/>
      <c r="F14" s="821"/>
      <c r="K14" s="49" t="s">
        <v>251</v>
      </c>
    </row>
    <row r="15" spans="1:11" ht="15" customHeight="1">
      <c r="B15" s="821" t="s">
        <v>250</v>
      </c>
      <c r="C15" s="821"/>
      <c r="D15" s="821"/>
      <c r="E15" s="821"/>
      <c r="F15" s="821"/>
      <c r="G15" s="49" t="s">
        <v>249</v>
      </c>
    </row>
    <row r="16" spans="1:11" ht="15" customHeight="1">
      <c r="B16" s="821"/>
      <c r="C16" s="821"/>
      <c r="D16" s="821"/>
      <c r="E16" s="821"/>
      <c r="F16" s="821"/>
      <c r="K16" s="49" t="s">
        <v>248</v>
      </c>
    </row>
    <row r="17" spans="2:11" ht="15" customHeight="1">
      <c r="B17" s="821" t="s">
        <v>247</v>
      </c>
      <c r="C17" s="821"/>
      <c r="D17" s="821"/>
      <c r="E17" s="821"/>
      <c r="F17" s="821"/>
      <c r="G17" s="49" t="s">
        <v>246</v>
      </c>
    </row>
    <row r="18" spans="2:11" ht="15" customHeight="1">
      <c r="B18" s="821" t="s">
        <v>245</v>
      </c>
      <c r="C18" s="821"/>
      <c r="D18" s="821"/>
      <c r="E18" s="821"/>
      <c r="F18" s="821"/>
      <c r="G18" s="49" t="s">
        <v>244</v>
      </c>
    </row>
    <row r="19" spans="2:11" ht="15" customHeight="1">
      <c r="B19" s="821"/>
      <c r="C19" s="821"/>
      <c r="D19" s="821"/>
      <c r="E19" s="821"/>
      <c r="F19" s="821"/>
      <c r="K19" s="49" t="s">
        <v>243</v>
      </c>
    </row>
    <row r="20" spans="2:11" ht="15" customHeight="1">
      <c r="B20" s="821" t="s">
        <v>242</v>
      </c>
      <c r="C20" s="821"/>
      <c r="D20" s="821"/>
      <c r="E20" s="821"/>
      <c r="F20" s="821"/>
      <c r="G20" s="49" t="s">
        <v>241</v>
      </c>
    </row>
    <row r="21" spans="2:11" ht="15" customHeight="1">
      <c r="B21" s="821"/>
      <c r="C21" s="821"/>
      <c r="D21" s="821"/>
      <c r="E21" s="821"/>
      <c r="F21" s="821"/>
      <c r="K21" s="49" t="s">
        <v>240</v>
      </c>
    </row>
    <row r="22" spans="2:11" ht="15" customHeight="1">
      <c r="B22" s="821"/>
      <c r="C22" s="821"/>
      <c r="D22" s="821"/>
      <c r="E22" s="821"/>
      <c r="F22" s="821"/>
      <c r="K22" s="49" t="s">
        <v>239</v>
      </c>
    </row>
    <row r="23" spans="2:11" ht="15" customHeight="1">
      <c r="B23" s="821" t="s">
        <v>238</v>
      </c>
      <c r="C23" s="821"/>
      <c r="D23" s="821"/>
      <c r="E23" s="821"/>
      <c r="F23" s="821"/>
      <c r="G23" s="49" t="s">
        <v>237</v>
      </c>
    </row>
    <row r="24" spans="2:11" ht="15" customHeight="1">
      <c r="B24" s="821" t="s">
        <v>3033</v>
      </c>
      <c r="C24" s="821"/>
      <c r="D24" s="821"/>
      <c r="E24" s="821"/>
      <c r="F24" s="821"/>
      <c r="G24" s="49" t="s">
        <v>2996</v>
      </c>
    </row>
    <row r="25" spans="2:11" ht="15" customHeight="1">
      <c r="B25" s="821"/>
      <c r="C25" s="821"/>
      <c r="D25" s="821"/>
      <c r="E25" s="821"/>
      <c r="F25" s="821"/>
      <c r="K25" s="49" t="s">
        <v>2995</v>
      </c>
    </row>
    <row r="26" spans="2:11" ht="15" customHeight="1">
      <c r="B26" s="821" t="s">
        <v>3033</v>
      </c>
      <c r="C26" s="821"/>
      <c r="D26" s="821"/>
      <c r="E26" s="821"/>
      <c r="F26" s="821"/>
      <c r="G26" s="80" t="s">
        <v>2997</v>
      </c>
    </row>
    <row r="27" spans="2:11" ht="15" customHeight="1">
      <c r="B27" s="821"/>
      <c r="C27" s="821"/>
      <c r="D27" s="821"/>
      <c r="E27" s="821"/>
      <c r="F27" s="821"/>
      <c r="K27" s="49" t="s">
        <v>3027</v>
      </c>
    </row>
    <row r="28" spans="2:11" s="89" customFormat="1" ht="15" customHeight="1">
      <c r="B28" s="821" t="s">
        <v>3035</v>
      </c>
      <c r="C28" s="821"/>
      <c r="D28" s="821"/>
      <c r="E28" s="821"/>
      <c r="F28" s="821"/>
      <c r="G28" s="89" t="s">
        <v>3036</v>
      </c>
    </row>
    <row r="29" spans="2:11" ht="15" customHeight="1">
      <c r="B29" s="821" t="s">
        <v>3039</v>
      </c>
      <c r="C29" s="821"/>
      <c r="D29" s="821"/>
      <c r="E29" s="821"/>
      <c r="F29" s="821"/>
      <c r="G29" s="49" t="s">
        <v>3037</v>
      </c>
      <c r="K29" s="49" t="s">
        <v>3038</v>
      </c>
    </row>
    <row r="30" spans="2:11" ht="15" customHeight="1">
      <c r="B30" s="821" t="s">
        <v>3243</v>
      </c>
      <c r="C30" s="821"/>
      <c r="D30" s="821"/>
      <c r="E30" s="821"/>
      <c r="F30" s="821"/>
      <c r="G30" s="49" t="s">
        <v>3244</v>
      </c>
    </row>
    <row r="31" spans="2:11" ht="15" customHeight="1">
      <c r="B31" s="821" t="s">
        <v>3312</v>
      </c>
      <c r="C31" s="821"/>
      <c r="D31" s="821"/>
      <c r="E31" s="821"/>
      <c r="F31" s="821"/>
      <c r="G31" s="313" t="s">
        <v>3313</v>
      </c>
    </row>
    <row r="32" spans="2:11" ht="15" customHeight="1">
      <c r="B32" s="821" t="s">
        <v>3316</v>
      </c>
      <c r="C32" s="821"/>
      <c r="D32" s="821"/>
      <c r="E32" s="821"/>
      <c r="F32" s="821"/>
      <c r="G32" s="314" t="s">
        <v>3314</v>
      </c>
    </row>
    <row r="33" spans="2:21" ht="15" customHeight="1">
      <c r="B33" s="821"/>
      <c r="C33" s="821"/>
      <c r="D33" s="821"/>
      <c r="E33" s="821"/>
      <c r="F33" s="821"/>
      <c r="K33" s="315" t="s">
        <v>3315</v>
      </c>
    </row>
    <row r="34" spans="2:21" ht="15" customHeight="1">
      <c r="B34" s="821" t="s">
        <v>3317</v>
      </c>
      <c r="C34" s="821"/>
      <c r="D34" s="821"/>
      <c r="E34" s="821"/>
      <c r="F34" s="821"/>
      <c r="G34" s="316" t="s">
        <v>3318</v>
      </c>
      <c r="H34" s="316"/>
      <c r="I34" s="316"/>
      <c r="J34" s="316"/>
      <c r="K34" s="316"/>
    </row>
    <row r="35" spans="2:21" ht="15" customHeight="1">
      <c r="B35" s="49" t="s">
        <v>3319</v>
      </c>
      <c r="G35" s="317" t="s">
        <v>3320</v>
      </c>
    </row>
    <row r="36" spans="2:21" ht="15" customHeight="1">
      <c r="K36" s="49" t="s">
        <v>3322</v>
      </c>
    </row>
    <row r="37" spans="2:21" ht="15" customHeight="1">
      <c r="B37" s="322" t="s">
        <v>3343</v>
      </c>
      <c r="C37" s="322"/>
      <c r="D37" s="322"/>
      <c r="E37" s="322"/>
      <c r="F37" s="322"/>
      <c r="G37" s="322" t="s">
        <v>3340</v>
      </c>
      <c r="H37" s="322"/>
      <c r="I37" s="322"/>
      <c r="J37" s="322"/>
      <c r="K37" s="322"/>
      <c r="L37" s="322"/>
      <c r="M37" s="322"/>
      <c r="N37" s="322"/>
      <c r="O37" s="322"/>
      <c r="P37" s="322"/>
      <c r="Q37" s="322"/>
      <c r="R37" s="322"/>
      <c r="S37" s="322"/>
      <c r="T37" s="322"/>
    </row>
    <row r="38" spans="2:21" ht="15" customHeight="1">
      <c r="B38" s="398" t="s">
        <v>3373</v>
      </c>
      <c r="C38" s="398"/>
      <c r="D38" s="398"/>
      <c r="E38" s="398"/>
      <c r="F38" s="398"/>
      <c r="G38" s="398" t="s">
        <v>3374</v>
      </c>
      <c r="H38" s="398"/>
      <c r="I38" s="398"/>
      <c r="J38" s="398"/>
      <c r="K38" s="398"/>
      <c r="L38" s="398"/>
      <c r="M38" s="398"/>
      <c r="N38" s="398"/>
      <c r="O38" s="398"/>
      <c r="P38" s="398"/>
      <c r="Q38" s="398"/>
      <c r="R38" s="398"/>
      <c r="S38" s="398"/>
      <c r="T38" s="398"/>
      <c r="U38" s="398"/>
    </row>
  </sheetData>
  <sheetProtection algorithmName="SHA-512" hashValue="xcfXd4iE8FxB2Bs/7zy8vKNkl45j+e2/44T05PtBF4iCMVcdK12mgGJfg9H89e4qHIrAI9WffZYSIR1eMso+aQ==" saltValue="xJjy2p624oM5MQvTl5/tyw==" spinCount="100000" sheet="1" selectLockedCells="1" selectUnlockedCells="1"/>
  <mergeCells count="31">
    <mergeCell ref="B34:F34"/>
    <mergeCell ref="B22:F22"/>
    <mergeCell ref="B23:F23"/>
    <mergeCell ref="B24:F24"/>
    <mergeCell ref="B17:F17"/>
    <mergeCell ref="B18:F18"/>
    <mergeCell ref="B19:F19"/>
    <mergeCell ref="B20:F20"/>
    <mergeCell ref="B21:F21"/>
    <mergeCell ref="B33:F33"/>
    <mergeCell ref="B25:F25"/>
    <mergeCell ref="B26:F26"/>
    <mergeCell ref="B29:F29"/>
    <mergeCell ref="B30:F30"/>
    <mergeCell ref="B31:F31"/>
    <mergeCell ref="B32:F32"/>
    <mergeCell ref="B27:F27"/>
    <mergeCell ref="B28:F28"/>
    <mergeCell ref="B15:F15"/>
    <mergeCell ref="B16:F16"/>
    <mergeCell ref="B4:F4"/>
    <mergeCell ref="B5:F5"/>
    <mergeCell ref="B6:F6"/>
    <mergeCell ref="B7:F7"/>
    <mergeCell ref="B8:F8"/>
    <mergeCell ref="B9:F9"/>
    <mergeCell ref="B10:F10"/>
    <mergeCell ref="B11:F11"/>
    <mergeCell ref="B12:F12"/>
    <mergeCell ref="B13:F13"/>
    <mergeCell ref="B14:F14"/>
  </mergeCells>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65</vt:i4>
      </vt:variant>
    </vt:vector>
  </HeadingPairs>
  <TitlesOfParts>
    <vt:vector size="74" baseType="lpstr">
      <vt:lpstr>入力シート</vt:lpstr>
      <vt:lpstr>計算シート</vt:lpstr>
      <vt:lpstr>幼稚園 本単価表</vt:lpstr>
      <vt:lpstr>幼稚園 本単価表②</vt:lpstr>
      <vt:lpstr>幼稚園 本単価表③</vt:lpstr>
      <vt:lpstr>対応表</vt:lpstr>
      <vt:lpstr>都道府県市区町村</vt:lpstr>
      <vt:lpstr>自動入力</vt:lpstr>
      <vt:lpstr>Ver.</vt:lpstr>
      <vt:lpstr>Ver.!Print_Area</vt:lpstr>
      <vt:lpstr>計算シート!Print_Area</vt:lpstr>
      <vt:lpstr>入力シート!Print_Area</vt:lpstr>
      <vt:lpstr>'幼稚園 本単価表②'!Print_Area</vt:lpstr>
      <vt:lpstr>'幼稚園 本単価表③'!Print_Area</vt:lpstr>
      <vt:lpstr>チーム保育教員数</vt:lpstr>
      <vt:lpstr>愛知県</vt:lpstr>
      <vt:lpstr>愛媛県</vt:lpstr>
      <vt:lpstr>茨城県</vt:lpstr>
      <vt:lpstr>栄養管理加算</vt:lpstr>
      <vt:lpstr>岡山県</vt:lpstr>
      <vt:lpstr>沖縄県</vt:lpstr>
      <vt:lpstr>岩手県</vt:lpstr>
      <vt:lpstr>岐阜県</vt:lpstr>
      <vt:lpstr>宮崎県</vt:lpstr>
      <vt:lpstr>宮城県</vt:lpstr>
      <vt:lpstr>給食実施加算_給食の状況</vt:lpstr>
      <vt:lpstr>給食週当たり実施日数</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施設関係者評価加算</vt:lpstr>
      <vt:lpstr>滋賀県</vt:lpstr>
      <vt:lpstr>鹿児島県</vt:lpstr>
      <vt:lpstr>自動入力!質改善</vt:lpstr>
      <vt:lpstr>質改善</vt:lpstr>
      <vt:lpstr>秋田県</vt:lpstr>
      <vt:lpstr>新潟県</vt:lpstr>
      <vt:lpstr>神奈川県</vt:lpstr>
      <vt:lpstr>青森県</vt:lpstr>
      <vt:lpstr>静岡県</vt:lpstr>
      <vt:lpstr>石川県</vt:lpstr>
      <vt:lpstr>千葉県</vt:lpstr>
      <vt:lpstr>大阪府</vt:lpstr>
      <vt:lpstr>大分県</vt:lpstr>
      <vt:lpstr>地域区分</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平均勤続年数</vt:lpstr>
      <vt:lpstr>北海道</vt:lpstr>
      <vt:lpstr>有無</vt:lpstr>
      <vt:lpstr>有無2</vt:lpstr>
      <vt:lpstr>冷暖房費加算用地域区分</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幼稚園版</dc:title>
  <dc:creator/>
  <cp:lastModifiedBy/>
  <dcterms:created xsi:type="dcterms:W3CDTF">2022-11-17T10:33:15Z</dcterms:created>
  <dcterms:modified xsi:type="dcterms:W3CDTF">2023-08-29T06:33:26Z</dcterms:modified>
</cp:coreProperties>
</file>