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8FB9459E-2E38-43AB-B1C0-FD440519E347}" xr6:coauthVersionLast="47" xr6:coauthVersionMax="47" xr10:uidLastSave="{00000000-0000-0000-0000-000000000000}"/>
  <bookViews>
    <workbookView xWindow="4140" yWindow="900" windowWidth="21600" windowHeight="11385" tabRatio="837" xr2:uid="{00000000-000D-0000-FFFF-FFFF00000000}"/>
  </bookViews>
  <sheets>
    <sheet name="入力シート" sheetId="30" r:id="rId1"/>
    <sheet name="計算シート" sheetId="31" r:id="rId2"/>
    <sheet name="１号単価表①" sheetId="61" r:id="rId3"/>
    <sheet name="１号単価表②" sheetId="58" r:id="rId4"/>
    <sheet name="１号単価表③" sheetId="62" r:id="rId5"/>
    <sheet name="２・３号単価表①" sheetId="59" r:id="rId6"/>
    <sheet name="２・３号単価表②" sheetId="60" r:id="rId7"/>
    <sheet name="２・３号単価表③" sheetId="63" r:id="rId8"/>
    <sheet name="１～３号対応表" sheetId="32" r:id="rId9"/>
    <sheet name="都道府県市区町村" sheetId="34" r:id="rId10"/>
    <sheet name="自動入力" sheetId="48" r:id="rId11"/>
    <sheet name="Ver." sheetId="33" r:id="rId12"/>
  </sheets>
  <definedNames>
    <definedName name="_xlnm._FilterDatabase" localSheetId="10" hidden="1">自動入力!$B$1:$B$580</definedName>
    <definedName name="_xlnm.Print_Area" localSheetId="7">'２・３号単価表③'!$A$1:$H$75</definedName>
    <definedName name="_xlnm.Print_Area" localSheetId="11">Ver.!$A$1:$AI$49</definedName>
    <definedName name="_xlnm.Print_Area" localSheetId="1">計算シート!$A$1:$AA$183</definedName>
    <definedName name="_xlnm.Print_Area" localSheetId="0">入力シート!$A$1:$AK$359</definedName>
    <definedName name="あり・なし">'１～３号対応表'!$I$3:$I$4</definedName>
    <definedName name="チーム保育教員数">'１～３号対応表'!$N$3:$N$16</definedName>
    <definedName name="愛知県">都道府県市区町村!$Y$3:$Y$57</definedName>
    <definedName name="愛媛県">都道府県市区町村!$AN$3:$AN$23</definedName>
    <definedName name="茨城県">都道府県市区町村!$J$3:$J$47</definedName>
    <definedName name="栄養管理加算">'１～３号対応表'!$AE$3:$AE$6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休日保育範囲">'１～３号対応表'!$X$2:$X$16</definedName>
    <definedName name="宮崎県">都道府県市区町村!$AU$3:$AU$29</definedName>
    <definedName name="宮城県">都道府県市区町村!$F$3:$F$38</definedName>
    <definedName name="給食実施加算_給食の状況">'１～３号対応表'!$AF$3:$AF$5</definedName>
    <definedName name="給食週当たり実施日数">'１～３号対応表'!$L$3:$L$8</definedName>
    <definedName name="京都府">都道府県市区町村!$AB$3:$AB$29</definedName>
    <definedName name="熊本県">都道府県市区町村!$AS$3:$AS$48</definedName>
    <definedName name="群馬県">都道府県市区町村!$L$3:$L$38</definedName>
    <definedName name="広島県">都道府県市区町村!$AJ$3:$AJ$26</definedName>
    <definedName name="香川県">都道府県市区町村!$AM$3:$AM$20</definedName>
    <definedName name="高知県">都道府県市区町村!$AO$3:$AO$37</definedName>
    <definedName name="高齢者者等の年間総雇用時間数">'１～３号対応表'!$W$3:$W$6</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施設関係者評価加算">'１～３号対応表'!$AG$3:$AG$5</definedName>
    <definedName name="滋賀県">都道府県市区町村!$AA$3:$AA$22</definedName>
    <definedName name="鹿児島県">都道府県市区町村!$AV$3:$AV$46</definedName>
    <definedName name="質改善">'１～３号対応表'!$J$3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'１～３号対応表'!$C$3:$C$10</definedName>
    <definedName name="地域区分_減価償却費加算">'１～３号対応表'!$T$3:$T$6</definedName>
    <definedName name="地域区分_賃借料加算">'１～３号対応表'!$U$3:$U$6</definedName>
    <definedName name="長崎県">都道府県市区町村!$AR$3:$AR$24</definedName>
    <definedName name="長野県">都道府県市区町村!$V$3:$V$80</definedName>
    <definedName name="鳥取県">都道府県市区町村!$AG$3:$AG$22</definedName>
    <definedName name="都道府県">都道府県市区町村!$B$2:$AW$2</definedName>
    <definedName name="土曜日閉所">'１～３号対応表'!$AD$3:$AD$6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認可施設_機能部分">'１～３号対応表'!$S$3:$S$4</definedName>
    <definedName name="標準_都市部">'１～３号対応表'!$V$3:$V$4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'１～３号対応表'!$Y$3:$Y$14</definedName>
    <definedName name="北海道">都道府県市区町村!$C$3:$C$182</definedName>
    <definedName name="有無_対応表">'１～３号対応表'!$I$3:$I$4</definedName>
    <definedName name="有無2">'１～３号対応表'!$AC$3:$AC$5</definedName>
    <definedName name="冷暖房費加算用地域区分">'１～３号対応表'!$M$3:$M$7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31" l="1"/>
  <c r="M25" i="31"/>
  <c r="M24" i="31"/>
  <c r="R27" i="31" l="1"/>
  <c r="R25" i="31"/>
  <c r="R24" i="31"/>
  <c r="R22" i="31"/>
  <c r="M22" i="31"/>
  <c r="H25" i="31"/>
  <c r="H24" i="31"/>
  <c r="H22" i="31"/>
  <c r="G137" i="31" l="1"/>
  <c r="G92" i="31" l="1"/>
  <c r="H92" i="31" s="1"/>
  <c r="H133" i="31" l="1"/>
  <c r="H105" i="31" l="1"/>
  <c r="A579" i="48" l="1"/>
  <c r="A578" i="48"/>
  <c r="A577" i="48"/>
  <c r="A576" i="48"/>
  <c r="A575" i="48"/>
  <c r="A574" i="48"/>
  <c r="A573" i="48"/>
  <c r="A572" i="48"/>
  <c r="A571" i="48"/>
  <c r="A570" i="48"/>
  <c r="A569" i="48"/>
  <c r="A568" i="48"/>
  <c r="A567" i="48"/>
  <c r="A566" i="48"/>
  <c r="A565" i="48"/>
  <c r="A564" i="48"/>
  <c r="A563" i="48"/>
  <c r="A562" i="48"/>
  <c r="A561" i="48"/>
  <c r="A560" i="48"/>
  <c r="A559" i="48"/>
  <c r="A558" i="48"/>
  <c r="A557" i="48"/>
  <c r="A556" i="48"/>
  <c r="A555" i="48"/>
  <c r="A554" i="48"/>
  <c r="A553" i="48"/>
  <c r="A552" i="48"/>
  <c r="A551" i="48"/>
  <c r="A550" i="48"/>
  <c r="A549" i="48"/>
  <c r="A548" i="48"/>
  <c r="A547" i="48"/>
  <c r="A546" i="48"/>
  <c r="A545" i="48"/>
  <c r="A544" i="48"/>
  <c r="A543" i="48"/>
  <c r="A542" i="48"/>
  <c r="A541" i="48"/>
  <c r="A540" i="48"/>
  <c r="A539" i="48"/>
  <c r="A538" i="48"/>
  <c r="A537" i="48"/>
  <c r="A536" i="48"/>
  <c r="A535" i="48"/>
  <c r="A534" i="48"/>
  <c r="A533" i="48"/>
  <c r="A532" i="48"/>
  <c r="A531" i="48"/>
  <c r="A530" i="48"/>
  <c r="A529" i="48"/>
  <c r="A528" i="48"/>
  <c r="A527" i="48"/>
  <c r="A526" i="48"/>
  <c r="A525" i="48"/>
  <c r="A524" i="48"/>
  <c r="A523" i="48"/>
  <c r="A522" i="48"/>
  <c r="A521" i="48"/>
  <c r="A520" i="48"/>
  <c r="A519" i="48"/>
  <c r="A518" i="48"/>
  <c r="A517" i="48"/>
  <c r="A516" i="48"/>
  <c r="A515" i="48"/>
  <c r="A514" i="48"/>
  <c r="A513" i="48"/>
  <c r="A512" i="48"/>
  <c r="A511" i="48"/>
  <c r="A510" i="48"/>
  <c r="A509" i="48"/>
  <c r="A508" i="48"/>
  <c r="A507" i="48"/>
  <c r="A506" i="48"/>
  <c r="A505" i="48"/>
  <c r="A504" i="48"/>
  <c r="A503" i="48"/>
  <c r="A502" i="48"/>
  <c r="A501" i="48"/>
  <c r="A500" i="48"/>
  <c r="A499" i="48"/>
  <c r="A498" i="48"/>
  <c r="A497" i="48"/>
  <c r="A496" i="48"/>
  <c r="A495" i="48"/>
  <c r="A494" i="48"/>
  <c r="A493" i="48"/>
  <c r="A492" i="48"/>
  <c r="A491" i="48"/>
  <c r="A490" i="48"/>
  <c r="A489" i="48"/>
  <c r="A488" i="48"/>
  <c r="A487" i="48"/>
  <c r="A486" i="48"/>
  <c r="A485" i="48"/>
  <c r="A484" i="48"/>
  <c r="A483" i="48"/>
  <c r="A482" i="48"/>
  <c r="A481" i="48"/>
  <c r="A480" i="48"/>
  <c r="A479" i="48"/>
  <c r="A478" i="48"/>
  <c r="A477" i="48"/>
  <c r="A476" i="48"/>
  <c r="A475" i="48"/>
  <c r="A474" i="48"/>
  <c r="A473" i="48"/>
  <c r="A472" i="48"/>
  <c r="A471" i="48"/>
  <c r="A470" i="48"/>
  <c r="A469" i="48"/>
  <c r="A468" i="48"/>
  <c r="A467" i="48"/>
  <c r="A466" i="48"/>
  <c r="A465" i="48"/>
  <c r="A464" i="48"/>
  <c r="A463" i="48"/>
  <c r="A462" i="48"/>
  <c r="A461" i="48"/>
  <c r="A460" i="48"/>
  <c r="A459" i="48"/>
  <c r="A458" i="48"/>
  <c r="A457" i="48"/>
  <c r="A456" i="48"/>
  <c r="A455" i="48"/>
  <c r="A454" i="48"/>
  <c r="A453" i="48"/>
  <c r="A452" i="48"/>
  <c r="A451" i="48"/>
  <c r="A450" i="48"/>
  <c r="A449" i="48"/>
  <c r="A448" i="48"/>
  <c r="A447" i="48"/>
  <c r="A446" i="48"/>
  <c r="A445" i="48"/>
  <c r="A444" i="48"/>
  <c r="A443" i="48"/>
  <c r="A442" i="48"/>
  <c r="A441" i="48"/>
  <c r="A440" i="48"/>
  <c r="A439" i="48"/>
  <c r="A438" i="48"/>
  <c r="A437" i="48"/>
  <c r="A436" i="48"/>
  <c r="A435" i="48"/>
  <c r="A434" i="48"/>
  <c r="A433" i="48"/>
  <c r="A432" i="48"/>
  <c r="A431" i="48"/>
  <c r="A430" i="48"/>
  <c r="A429" i="48"/>
  <c r="A428" i="48"/>
  <c r="A427" i="48"/>
  <c r="A426" i="48"/>
  <c r="A425" i="48"/>
  <c r="A424" i="48"/>
  <c r="A423" i="48"/>
  <c r="A422" i="48"/>
  <c r="A421" i="48"/>
  <c r="A420" i="48"/>
  <c r="A419" i="48"/>
  <c r="A418" i="48"/>
  <c r="A417" i="48"/>
  <c r="A416" i="48"/>
  <c r="A415" i="48"/>
  <c r="A414" i="48"/>
  <c r="A413" i="48"/>
  <c r="A412" i="48"/>
  <c r="A411" i="48"/>
  <c r="A410" i="48"/>
  <c r="A409" i="48"/>
  <c r="A408" i="48"/>
  <c r="A407" i="48"/>
  <c r="A406" i="48"/>
  <c r="A405" i="48"/>
  <c r="A404" i="48"/>
  <c r="A403" i="48"/>
  <c r="A402" i="48"/>
  <c r="A401" i="48"/>
  <c r="A400" i="48"/>
  <c r="A399" i="48"/>
  <c r="A398" i="48"/>
  <c r="A397" i="48"/>
  <c r="A396" i="48"/>
  <c r="A395" i="48"/>
  <c r="A394" i="48"/>
  <c r="A393" i="48"/>
  <c r="A392" i="48"/>
  <c r="A391" i="48"/>
  <c r="A390" i="48"/>
  <c r="A389" i="48"/>
  <c r="A388" i="48"/>
  <c r="A387" i="48"/>
  <c r="A386" i="48"/>
  <c r="A385" i="48"/>
  <c r="A384" i="48"/>
  <c r="A383" i="48"/>
  <c r="A382" i="48"/>
  <c r="A381" i="48"/>
  <c r="A380" i="48"/>
  <c r="A379" i="48"/>
  <c r="A378" i="48"/>
  <c r="A377" i="48"/>
  <c r="A376" i="48"/>
  <c r="A375" i="48"/>
  <c r="A374" i="48"/>
  <c r="A373" i="48"/>
  <c r="A372" i="48"/>
  <c r="A371" i="48"/>
  <c r="A370" i="48"/>
  <c r="A369" i="48"/>
  <c r="A368" i="48"/>
  <c r="A367" i="48"/>
  <c r="A366" i="48"/>
  <c r="A365" i="48"/>
  <c r="A364" i="48"/>
  <c r="A363" i="48"/>
  <c r="A362" i="48"/>
  <c r="A361" i="48"/>
  <c r="A360" i="48"/>
  <c r="A359" i="48"/>
  <c r="A358" i="48"/>
  <c r="A357" i="48"/>
  <c r="A356" i="48"/>
  <c r="A355" i="48"/>
  <c r="A354" i="48"/>
  <c r="A353" i="48"/>
  <c r="A352" i="48"/>
  <c r="A351" i="48"/>
  <c r="A350" i="48"/>
  <c r="A349" i="48"/>
  <c r="A348" i="48"/>
  <c r="A347" i="48"/>
  <c r="A346" i="48"/>
  <c r="A345" i="48"/>
  <c r="A344" i="48"/>
  <c r="A343" i="48"/>
  <c r="A342" i="48"/>
  <c r="A341" i="48"/>
  <c r="A340" i="48"/>
  <c r="A339" i="48"/>
  <c r="A338" i="48"/>
  <c r="A337" i="48"/>
  <c r="A336" i="48"/>
  <c r="A335" i="48"/>
  <c r="A334" i="48"/>
  <c r="A333" i="48"/>
  <c r="A332" i="48"/>
  <c r="A331" i="48"/>
  <c r="A330" i="48"/>
  <c r="A329" i="48"/>
  <c r="A328" i="48"/>
  <c r="A327" i="48"/>
  <c r="A326" i="48"/>
  <c r="A325" i="48"/>
  <c r="A324" i="48"/>
  <c r="A323" i="48"/>
  <c r="A322" i="48"/>
  <c r="A321" i="48"/>
  <c r="A320" i="48"/>
  <c r="A319" i="48"/>
  <c r="A318" i="48"/>
  <c r="A317" i="48"/>
  <c r="A316" i="48"/>
  <c r="A315" i="48"/>
  <c r="A314" i="48"/>
  <c r="A313" i="48"/>
  <c r="A312" i="48"/>
  <c r="A311" i="48"/>
  <c r="A310" i="48"/>
  <c r="A309" i="48"/>
  <c r="A308" i="48"/>
  <c r="A307" i="48"/>
  <c r="A306" i="48"/>
  <c r="A305" i="48"/>
  <c r="A304" i="48"/>
  <c r="A303" i="48"/>
  <c r="A302" i="48"/>
  <c r="A301" i="48"/>
  <c r="A300" i="48"/>
  <c r="A299" i="48"/>
  <c r="A298" i="48"/>
  <c r="A297" i="48"/>
  <c r="A296" i="48"/>
  <c r="A295" i="48"/>
  <c r="A294" i="48"/>
  <c r="A293" i="48"/>
  <c r="A292" i="48"/>
  <c r="A291" i="48"/>
  <c r="A290" i="48"/>
  <c r="A289" i="48"/>
  <c r="A288" i="48"/>
  <c r="A287" i="48"/>
  <c r="A286" i="48"/>
  <c r="A285" i="48"/>
  <c r="A284" i="48"/>
  <c r="A283" i="48"/>
  <c r="A282" i="48"/>
  <c r="A281" i="48"/>
  <c r="A280" i="48"/>
  <c r="A279" i="48"/>
  <c r="A278" i="48"/>
  <c r="A277" i="48"/>
  <c r="A276" i="48"/>
  <c r="A275" i="48"/>
  <c r="A274" i="48"/>
  <c r="A273" i="48"/>
  <c r="A272" i="48"/>
  <c r="A271" i="48"/>
  <c r="A270" i="48"/>
  <c r="A269" i="48"/>
  <c r="A268" i="48"/>
  <c r="A267" i="48"/>
  <c r="A266" i="48"/>
  <c r="A265" i="48"/>
  <c r="A264" i="48"/>
  <c r="A263" i="48"/>
  <c r="A262" i="48"/>
  <c r="A261" i="48"/>
  <c r="A260" i="48"/>
  <c r="A259" i="48"/>
  <c r="A258" i="48"/>
  <c r="A257" i="48"/>
  <c r="A256" i="48"/>
  <c r="A255" i="48"/>
  <c r="A254" i="48"/>
  <c r="A253" i="48"/>
  <c r="A252" i="48"/>
  <c r="A251" i="48"/>
  <c r="A250" i="48"/>
  <c r="A249" i="48"/>
  <c r="A248" i="48"/>
  <c r="A247" i="48"/>
  <c r="A246" i="48"/>
  <c r="A245" i="48"/>
  <c r="A244" i="48"/>
  <c r="A243" i="48"/>
  <c r="A242" i="48"/>
  <c r="A241" i="48"/>
  <c r="A240" i="48"/>
  <c r="A239" i="48"/>
  <c r="A238" i="48"/>
  <c r="A237" i="48"/>
  <c r="A236" i="48"/>
  <c r="A235" i="48"/>
  <c r="A234" i="48"/>
  <c r="A233" i="48"/>
  <c r="A232" i="48"/>
  <c r="A231" i="48"/>
  <c r="A230" i="48"/>
  <c r="A229" i="48"/>
  <c r="A228" i="48"/>
  <c r="A227" i="48"/>
  <c r="A226" i="48"/>
  <c r="A225" i="48"/>
  <c r="A224" i="48"/>
  <c r="A223" i="48"/>
  <c r="A222" i="48"/>
  <c r="A221" i="48"/>
  <c r="A220" i="48"/>
  <c r="A219" i="48"/>
  <c r="A218" i="48"/>
  <c r="A217" i="48"/>
  <c r="A216" i="48"/>
  <c r="A215" i="48"/>
  <c r="A214" i="48"/>
  <c r="A213" i="48"/>
  <c r="A212" i="48"/>
  <c r="A211" i="48"/>
  <c r="A210" i="48"/>
  <c r="A209" i="48"/>
  <c r="A208" i="48"/>
  <c r="A207" i="48"/>
  <c r="A206" i="48"/>
  <c r="A205" i="48"/>
  <c r="A204" i="48"/>
  <c r="A203" i="48"/>
  <c r="A202" i="48"/>
  <c r="A201" i="48"/>
  <c r="A200" i="48"/>
  <c r="A199" i="48"/>
  <c r="A198" i="48"/>
  <c r="A197" i="48"/>
  <c r="A196" i="48"/>
  <c r="A195" i="48"/>
  <c r="A194" i="48"/>
  <c r="A193" i="48"/>
  <c r="A192" i="48"/>
  <c r="A191" i="48"/>
  <c r="A190" i="48"/>
  <c r="A189" i="48"/>
  <c r="A188" i="48"/>
  <c r="A187" i="48"/>
  <c r="A186" i="48"/>
  <c r="A185" i="48"/>
  <c r="A184" i="48"/>
  <c r="A183" i="48"/>
  <c r="A182" i="48"/>
  <c r="A181" i="48"/>
  <c r="A180" i="48"/>
  <c r="A179" i="48"/>
  <c r="A178" i="48"/>
  <c r="A177" i="48"/>
  <c r="A176" i="48"/>
  <c r="A175" i="48"/>
  <c r="A174" i="48"/>
  <c r="A173" i="48"/>
  <c r="A172" i="48"/>
  <c r="A171" i="48"/>
  <c r="A170" i="48"/>
  <c r="A169" i="48"/>
  <c r="A168" i="48"/>
  <c r="A167" i="48"/>
  <c r="A166" i="48"/>
  <c r="A165" i="48"/>
  <c r="A164" i="48"/>
  <c r="A163" i="48"/>
  <c r="A162" i="48"/>
  <c r="A161" i="48"/>
  <c r="A160" i="48"/>
  <c r="A159" i="48"/>
  <c r="A158" i="48"/>
  <c r="A157" i="48"/>
  <c r="A156" i="48"/>
  <c r="A155" i="48"/>
  <c r="A154" i="48"/>
  <c r="A153" i="48"/>
  <c r="A152" i="48"/>
  <c r="A151" i="48"/>
  <c r="A150" i="48"/>
  <c r="A149" i="48"/>
  <c r="A148" i="48"/>
  <c r="A147" i="48"/>
  <c r="A146" i="48"/>
  <c r="A145" i="48"/>
  <c r="A144" i="48"/>
  <c r="A143" i="48"/>
  <c r="A142" i="48"/>
  <c r="A141" i="48"/>
  <c r="A140" i="48"/>
  <c r="A139" i="48"/>
  <c r="A138" i="48"/>
  <c r="A137" i="48"/>
  <c r="A136" i="48"/>
  <c r="A135" i="48"/>
  <c r="A134" i="48"/>
  <c r="A133" i="48"/>
  <c r="A132" i="48"/>
  <c r="A131" i="48"/>
  <c r="A130" i="48"/>
  <c r="A129" i="48"/>
  <c r="A128" i="48"/>
  <c r="A127" i="48"/>
  <c r="A126" i="48"/>
  <c r="A125" i="48"/>
  <c r="A124" i="48"/>
  <c r="A123" i="48"/>
  <c r="A122" i="48"/>
  <c r="A121" i="48"/>
  <c r="A120" i="48"/>
  <c r="A119" i="48"/>
  <c r="A118" i="48"/>
  <c r="A117" i="48"/>
  <c r="A116" i="48"/>
  <c r="A115" i="48"/>
  <c r="A114" i="48"/>
  <c r="A113" i="48"/>
  <c r="A112" i="48"/>
  <c r="A111" i="48"/>
  <c r="A110" i="48"/>
  <c r="A109" i="48"/>
  <c r="A108" i="48"/>
  <c r="A107" i="48"/>
  <c r="A106" i="48"/>
  <c r="A105" i="48"/>
  <c r="A104" i="48"/>
  <c r="A103" i="48"/>
  <c r="A102" i="48"/>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A6" i="48"/>
  <c r="A5" i="48"/>
  <c r="A4" i="48"/>
  <c r="A3" i="48"/>
  <c r="A2" i="48"/>
  <c r="W134" i="31" l="1"/>
  <c r="W133" i="31"/>
  <c r="G93" i="31"/>
  <c r="H93" i="31" s="1"/>
  <c r="G105" i="31" l="1"/>
  <c r="G104" i="31"/>
  <c r="G86" i="31" l="1"/>
  <c r="H86" i="31" s="1"/>
  <c r="K86" i="31" s="1"/>
  <c r="G85" i="31"/>
  <c r="H85" i="31" s="1"/>
  <c r="P85" i="31"/>
  <c r="Q85" i="31" s="1"/>
  <c r="R85" i="31" s="1"/>
  <c r="T85" i="31"/>
  <c r="U85" i="31" s="1"/>
  <c r="V85" i="31" s="1"/>
  <c r="P86" i="31"/>
  <c r="Q86" i="31" s="1"/>
  <c r="R86" i="31" s="1"/>
  <c r="T86" i="31"/>
  <c r="U86" i="31" s="1"/>
  <c r="V86" i="31" s="1"/>
  <c r="I17" i="30" l="1"/>
  <c r="F443" i="48"/>
  <c r="F442" i="48"/>
  <c r="F441" i="48"/>
  <c r="F440" i="48"/>
  <c r="F439" i="48"/>
  <c r="F438" i="48"/>
  <c r="F437" i="48"/>
  <c r="F436" i="48"/>
  <c r="F435" i="48"/>
  <c r="F434" i="48"/>
  <c r="F433" i="48"/>
  <c r="F432" i="48"/>
  <c r="F431" i="48"/>
  <c r="F430" i="48"/>
  <c r="F429" i="48"/>
  <c r="F428" i="48"/>
  <c r="F427" i="48"/>
  <c r="F426" i="48"/>
  <c r="F425" i="48"/>
  <c r="F424" i="48"/>
  <c r="F423" i="48"/>
  <c r="F422" i="48"/>
  <c r="F421" i="48"/>
  <c r="F420" i="48"/>
  <c r="F419" i="48"/>
  <c r="F418" i="48"/>
  <c r="F417" i="48"/>
  <c r="F416" i="48"/>
  <c r="F415" i="48"/>
  <c r="F414" i="48"/>
  <c r="F413" i="48"/>
  <c r="F412" i="48"/>
  <c r="F411" i="48"/>
  <c r="F410" i="48"/>
  <c r="F409" i="48"/>
  <c r="F408" i="48"/>
  <c r="F407" i="48"/>
  <c r="F406" i="48"/>
  <c r="F405" i="48"/>
  <c r="F404" i="48"/>
  <c r="F403" i="48"/>
  <c r="F402" i="48"/>
  <c r="F401" i="48"/>
  <c r="F400" i="48"/>
  <c r="F399" i="48"/>
  <c r="F398" i="48"/>
  <c r="F397" i="48"/>
  <c r="F396" i="48"/>
  <c r="F395" i="48"/>
  <c r="F394" i="48"/>
  <c r="F393" i="48"/>
  <c r="F392" i="48"/>
  <c r="F391" i="48"/>
  <c r="F390" i="48"/>
  <c r="F389" i="48"/>
  <c r="F388" i="48"/>
  <c r="F387" i="48"/>
  <c r="F386" i="48"/>
  <c r="F385" i="48"/>
  <c r="F384" i="48"/>
  <c r="F383" i="48"/>
  <c r="F382" i="48"/>
  <c r="F381" i="48"/>
  <c r="F380" i="48"/>
  <c r="F379" i="48"/>
  <c r="F378" i="48"/>
  <c r="F377" i="48"/>
  <c r="F376" i="48"/>
  <c r="F375" i="48"/>
  <c r="F374" i="48"/>
  <c r="F373" i="48"/>
  <c r="F372" i="48"/>
  <c r="F371" i="48"/>
  <c r="F370" i="48"/>
  <c r="F369" i="48"/>
  <c r="F368" i="48"/>
  <c r="F367" i="48"/>
  <c r="F366" i="48"/>
  <c r="F365" i="48"/>
  <c r="F364" i="48"/>
  <c r="F363" i="48"/>
  <c r="F362" i="48"/>
  <c r="F361" i="48"/>
  <c r="F360" i="48"/>
  <c r="F359" i="48"/>
  <c r="F358" i="48"/>
  <c r="F357" i="48"/>
  <c r="F356" i="48"/>
  <c r="F355" i="48"/>
  <c r="F354" i="48"/>
  <c r="F353" i="48"/>
  <c r="F352" i="48"/>
  <c r="F351" i="48"/>
  <c r="F350" i="48"/>
  <c r="F349" i="48"/>
  <c r="F348" i="48"/>
  <c r="F347" i="48"/>
  <c r="F346" i="48"/>
  <c r="F345" i="48"/>
  <c r="F344" i="48"/>
  <c r="F343" i="48"/>
  <c r="F342" i="48"/>
  <c r="F341" i="48"/>
  <c r="F340" i="48"/>
  <c r="F339" i="48"/>
  <c r="F338" i="48"/>
  <c r="F337" i="48"/>
  <c r="F336" i="48"/>
  <c r="F335" i="48"/>
  <c r="F334" i="48"/>
  <c r="F333" i="48"/>
  <c r="F332" i="48"/>
  <c r="F331" i="48"/>
  <c r="F330" i="48"/>
  <c r="F329" i="48"/>
  <c r="F328" i="48"/>
  <c r="F327" i="48"/>
  <c r="F326" i="48"/>
  <c r="F325" i="48"/>
  <c r="F324" i="48"/>
  <c r="F323" i="48"/>
  <c r="F322" i="48"/>
  <c r="F321" i="48"/>
  <c r="F320" i="48"/>
  <c r="F319" i="48"/>
  <c r="F318" i="48"/>
  <c r="F317" i="48"/>
  <c r="F316" i="48"/>
  <c r="F315" i="48"/>
  <c r="F314" i="48"/>
  <c r="F313" i="48"/>
  <c r="F312" i="48"/>
  <c r="F311" i="48"/>
  <c r="F310" i="48"/>
  <c r="F309" i="48"/>
  <c r="F308" i="48"/>
  <c r="F307" i="48"/>
  <c r="F306" i="48"/>
  <c r="F305" i="48"/>
  <c r="F304" i="48"/>
  <c r="F303" i="48"/>
  <c r="F302" i="48"/>
  <c r="F301" i="48"/>
  <c r="F300" i="48"/>
  <c r="F299" i="48"/>
  <c r="F298" i="48"/>
  <c r="F297" i="48"/>
  <c r="F296" i="48"/>
  <c r="F295" i="48"/>
  <c r="F294" i="48"/>
  <c r="F293" i="48"/>
  <c r="F292" i="48"/>
  <c r="F291" i="48"/>
  <c r="F290" i="48"/>
  <c r="F289" i="48"/>
  <c r="F288" i="48"/>
  <c r="F287" i="48"/>
  <c r="F286" i="48"/>
  <c r="F285" i="48"/>
  <c r="F284" i="48"/>
  <c r="F283" i="48"/>
  <c r="F282" i="48"/>
  <c r="F281" i="48"/>
  <c r="F280" i="48"/>
  <c r="F279" i="48"/>
  <c r="F278" i="48"/>
  <c r="F277" i="48"/>
  <c r="F276" i="48"/>
  <c r="F275" i="48"/>
  <c r="F274" i="48"/>
  <c r="F273" i="48"/>
  <c r="F272" i="48"/>
  <c r="F271" i="48"/>
  <c r="F270" i="48"/>
  <c r="F269" i="48"/>
  <c r="F268" i="48"/>
  <c r="F267" i="48"/>
  <c r="F266" i="48"/>
  <c r="F265" i="48"/>
  <c r="F264" i="48"/>
  <c r="F263" i="48"/>
  <c r="F262" i="48"/>
  <c r="F261" i="48"/>
  <c r="F260" i="48"/>
  <c r="F259" i="48"/>
  <c r="F258" i="48"/>
  <c r="F257" i="48"/>
  <c r="F256" i="48"/>
  <c r="F255" i="48"/>
  <c r="F254" i="48"/>
  <c r="F253" i="48"/>
  <c r="F252" i="48"/>
  <c r="F251" i="48"/>
  <c r="F250" i="48"/>
  <c r="F249" i="48"/>
  <c r="F248" i="48"/>
  <c r="F247" i="48"/>
  <c r="F246" i="48"/>
  <c r="F245" i="48"/>
  <c r="F244" i="48"/>
  <c r="F243" i="48"/>
  <c r="F242" i="48"/>
  <c r="F241" i="48"/>
  <c r="F240" i="48"/>
  <c r="F239" i="48"/>
  <c r="F238" i="48"/>
  <c r="F237" i="48"/>
  <c r="F236" i="48"/>
  <c r="F235" i="48"/>
  <c r="F234" i="48"/>
  <c r="F233" i="48"/>
  <c r="F232" i="48"/>
  <c r="F231" i="48"/>
  <c r="F230" i="48"/>
  <c r="F229" i="48"/>
  <c r="F228" i="48"/>
  <c r="F227" i="48"/>
  <c r="F226" i="48"/>
  <c r="F225" i="48"/>
  <c r="F224" i="48"/>
  <c r="F223" i="48"/>
  <c r="F222" i="48"/>
  <c r="F221" i="48"/>
  <c r="F220" i="48"/>
  <c r="F219" i="48"/>
  <c r="F218" i="48"/>
  <c r="F217" i="48"/>
  <c r="F216" i="48"/>
  <c r="F215" i="48"/>
  <c r="F214" i="48"/>
  <c r="F213" i="48"/>
  <c r="F212" i="48"/>
  <c r="F211" i="48"/>
  <c r="F210" i="48"/>
  <c r="F209" i="48"/>
  <c r="F208" i="48"/>
  <c r="F207" i="48"/>
  <c r="F206" i="48"/>
  <c r="F205" i="48"/>
  <c r="F204" i="48"/>
  <c r="F203" i="48"/>
  <c r="K202" i="48"/>
  <c r="F202" i="48"/>
  <c r="K201" i="48"/>
  <c r="F201" i="48"/>
  <c r="K200" i="48"/>
  <c r="F200" i="48"/>
  <c r="K199" i="48"/>
  <c r="F199" i="48"/>
  <c r="K198" i="48"/>
  <c r="F198" i="48"/>
  <c r="K197" i="48"/>
  <c r="F197" i="48"/>
  <c r="K196" i="48"/>
  <c r="F196" i="48"/>
  <c r="K195" i="48"/>
  <c r="F195" i="48"/>
  <c r="K194" i="48"/>
  <c r="F194" i="48"/>
  <c r="K193" i="48"/>
  <c r="F193" i="48"/>
  <c r="K192" i="48"/>
  <c r="F192" i="48"/>
  <c r="K191" i="48"/>
  <c r="F191" i="48"/>
  <c r="K190" i="48"/>
  <c r="F190" i="48"/>
  <c r="K189" i="48"/>
  <c r="F189" i="48"/>
  <c r="K188" i="48"/>
  <c r="F188" i="48"/>
  <c r="K187" i="48"/>
  <c r="F187" i="48"/>
  <c r="K186" i="48"/>
  <c r="F186" i="48"/>
  <c r="K185" i="48"/>
  <c r="F185" i="48"/>
  <c r="K184" i="48"/>
  <c r="F184" i="48"/>
  <c r="K183" i="48"/>
  <c r="F183" i="48"/>
  <c r="K182" i="48"/>
  <c r="F182" i="48"/>
  <c r="K181" i="48"/>
  <c r="F181" i="48"/>
  <c r="K180" i="48"/>
  <c r="F180" i="48"/>
  <c r="K179" i="48"/>
  <c r="F179" i="48"/>
  <c r="K178" i="48"/>
  <c r="F178" i="48"/>
  <c r="K177" i="48"/>
  <c r="F177" i="48"/>
  <c r="K176" i="48"/>
  <c r="F176" i="48"/>
  <c r="K175" i="48"/>
  <c r="F175" i="48"/>
  <c r="K174" i="48"/>
  <c r="F174" i="48"/>
  <c r="K173" i="48"/>
  <c r="F173" i="48"/>
  <c r="K172" i="48"/>
  <c r="F172" i="48"/>
  <c r="K171" i="48"/>
  <c r="F171" i="48"/>
  <c r="K170" i="48"/>
  <c r="F170" i="48"/>
  <c r="K169" i="48"/>
  <c r="F169" i="48"/>
  <c r="K168" i="48"/>
  <c r="F168" i="48"/>
  <c r="K167" i="48"/>
  <c r="F167" i="48"/>
  <c r="K166" i="48"/>
  <c r="F166" i="48"/>
  <c r="K165" i="48"/>
  <c r="F165" i="48"/>
  <c r="K164" i="48"/>
  <c r="F164" i="48"/>
  <c r="K163" i="48"/>
  <c r="F163" i="48"/>
  <c r="K162" i="48"/>
  <c r="F162" i="48"/>
  <c r="K161" i="48"/>
  <c r="F161" i="48"/>
  <c r="K160" i="48"/>
  <c r="F160" i="48"/>
  <c r="K159" i="48"/>
  <c r="F159" i="48"/>
  <c r="K158" i="48"/>
  <c r="F158" i="48"/>
  <c r="K157" i="48"/>
  <c r="F157" i="48"/>
  <c r="K156" i="48"/>
  <c r="F156" i="48"/>
  <c r="K155" i="48"/>
  <c r="F155" i="48"/>
  <c r="K154" i="48"/>
  <c r="F154" i="48"/>
  <c r="K153" i="48"/>
  <c r="F153" i="48"/>
  <c r="K152" i="48"/>
  <c r="F152" i="48"/>
  <c r="K151" i="48"/>
  <c r="F151" i="48"/>
  <c r="K150" i="48"/>
  <c r="F150" i="48"/>
  <c r="K149" i="48"/>
  <c r="F149" i="48"/>
  <c r="K148" i="48"/>
  <c r="F148" i="48"/>
  <c r="K147" i="48"/>
  <c r="F147" i="48"/>
  <c r="K146" i="48"/>
  <c r="F146" i="48"/>
  <c r="K145" i="48"/>
  <c r="F145" i="48"/>
  <c r="K144" i="48"/>
  <c r="F144" i="48"/>
  <c r="K143" i="48"/>
  <c r="F143" i="48"/>
  <c r="K142" i="48"/>
  <c r="F142" i="48"/>
  <c r="K141" i="48"/>
  <c r="F141" i="48"/>
  <c r="K140" i="48"/>
  <c r="F140" i="48"/>
  <c r="K139" i="48"/>
  <c r="F139" i="48"/>
  <c r="K138" i="48"/>
  <c r="F138" i="48"/>
  <c r="K137" i="48"/>
  <c r="F137" i="48"/>
  <c r="K136" i="48"/>
  <c r="F136" i="48"/>
  <c r="K135" i="48"/>
  <c r="F135" i="48"/>
  <c r="K134" i="48"/>
  <c r="F134" i="48"/>
  <c r="K133" i="48"/>
  <c r="F133" i="48"/>
  <c r="K132" i="48"/>
  <c r="F132" i="48"/>
  <c r="K131" i="48"/>
  <c r="F131" i="48"/>
  <c r="K130" i="48"/>
  <c r="F130" i="48"/>
  <c r="K129" i="48"/>
  <c r="F129" i="48"/>
  <c r="K128" i="48"/>
  <c r="F128" i="48"/>
  <c r="K127" i="48"/>
  <c r="F127" i="48"/>
  <c r="K126" i="48"/>
  <c r="F126" i="48"/>
  <c r="K125" i="48"/>
  <c r="F125" i="48"/>
  <c r="K124" i="48"/>
  <c r="F124" i="48"/>
  <c r="K123" i="48"/>
  <c r="F123" i="48"/>
  <c r="K122" i="48"/>
  <c r="F122" i="48"/>
  <c r="K121" i="48"/>
  <c r="F121" i="48"/>
  <c r="K120" i="48"/>
  <c r="F120" i="48"/>
  <c r="K119" i="48"/>
  <c r="F119" i="48"/>
  <c r="K118" i="48"/>
  <c r="F118" i="48"/>
  <c r="K117" i="48"/>
  <c r="F117" i="48"/>
  <c r="K116" i="48"/>
  <c r="F116" i="48"/>
  <c r="K115" i="48"/>
  <c r="F115" i="48"/>
  <c r="K114" i="48"/>
  <c r="F114" i="48"/>
  <c r="K113" i="48"/>
  <c r="F113" i="48"/>
  <c r="K112" i="48"/>
  <c r="F112" i="48"/>
  <c r="K111" i="48"/>
  <c r="F111" i="48"/>
  <c r="K110" i="48"/>
  <c r="F110" i="48"/>
  <c r="K109" i="48"/>
  <c r="F109" i="48"/>
  <c r="K108" i="48"/>
  <c r="F108" i="48"/>
  <c r="K107" i="48"/>
  <c r="F107" i="48"/>
  <c r="K106" i="48"/>
  <c r="F106" i="48"/>
  <c r="K105" i="48"/>
  <c r="F105" i="48"/>
  <c r="K104" i="48"/>
  <c r="F104" i="48"/>
  <c r="K103" i="48"/>
  <c r="F103" i="48"/>
  <c r="K102" i="48"/>
  <c r="F102" i="48"/>
  <c r="K101" i="48"/>
  <c r="F101" i="48"/>
  <c r="K100" i="48"/>
  <c r="F100" i="48"/>
  <c r="K99" i="48"/>
  <c r="F99" i="48"/>
  <c r="K98" i="48"/>
  <c r="F98" i="48"/>
  <c r="K97" i="48"/>
  <c r="F97" i="48"/>
  <c r="K96" i="48"/>
  <c r="F96" i="48"/>
  <c r="K95" i="48"/>
  <c r="F95" i="48"/>
  <c r="K94" i="48"/>
  <c r="F94" i="48"/>
  <c r="K93" i="48"/>
  <c r="F93" i="48"/>
  <c r="K92" i="48"/>
  <c r="F92" i="48"/>
  <c r="K91" i="48"/>
  <c r="F91" i="48"/>
  <c r="K90" i="48"/>
  <c r="F90" i="48"/>
  <c r="K89" i="48"/>
  <c r="F89" i="48"/>
  <c r="K88" i="48"/>
  <c r="F88" i="48"/>
  <c r="K87" i="48"/>
  <c r="F87" i="48"/>
  <c r="K86" i="48"/>
  <c r="F86" i="48"/>
  <c r="K85" i="48"/>
  <c r="F85" i="48"/>
  <c r="K84" i="48"/>
  <c r="F84" i="48"/>
  <c r="K83" i="48"/>
  <c r="F83" i="48"/>
  <c r="K82" i="48"/>
  <c r="F82" i="48"/>
  <c r="K81" i="48"/>
  <c r="F81" i="48"/>
  <c r="K80" i="48"/>
  <c r="F80" i="48"/>
  <c r="K79" i="48"/>
  <c r="F79" i="48"/>
  <c r="K78" i="48"/>
  <c r="F78" i="48"/>
  <c r="K77" i="48"/>
  <c r="F77" i="48"/>
  <c r="K76" i="48"/>
  <c r="F76" i="48"/>
  <c r="K75" i="48"/>
  <c r="F75" i="48"/>
  <c r="K74" i="48"/>
  <c r="F74" i="48"/>
  <c r="K73" i="48"/>
  <c r="F73" i="48"/>
  <c r="K72" i="48"/>
  <c r="F72" i="48"/>
  <c r="K71" i="48"/>
  <c r="F71" i="48"/>
  <c r="K70" i="48"/>
  <c r="F70" i="48"/>
  <c r="K69" i="48"/>
  <c r="F69" i="48"/>
  <c r="K68" i="48"/>
  <c r="F68" i="48"/>
  <c r="K67" i="48"/>
  <c r="F67" i="48"/>
  <c r="K66" i="48"/>
  <c r="F66" i="48"/>
  <c r="K65" i="48"/>
  <c r="F65" i="48"/>
  <c r="K64" i="48"/>
  <c r="F64" i="48"/>
  <c r="K63" i="48"/>
  <c r="F63" i="48"/>
  <c r="K62" i="48"/>
  <c r="F62" i="48"/>
  <c r="K61" i="48"/>
  <c r="F61" i="48"/>
  <c r="K60" i="48"/>
  <c r="F60" i="48"/>
  <c r="K59" i="48"/>
  <c r="F59" i="48"/>
  <c r="K58" i="48"/>
  <c r="F58" i="48"/>
  <c r="K57" i="48"/>
  <c r="F57" i="48"/>
  <c r="K56" i="48"/>
  <c r="F56" i="48"/>
  <c r="K55" i="48"/>
  <c r="F55" i="48"/>
  <c r="K54" i="48"/>
  <c r="F54" i="48"/>
  <c r="K53" i="48"/>
  <c r="F53" i="48"/>
  <c r="K52" i="48"/>
  <c r="F52" i="48"/>
  <c r="K51" i="48"/>
  <c r="F51" i="48"/>
  <c r="K50" i="48"/>
  <c r="F50" i="48"/>
  <c r="K49" i="48"/>
  <c r="F49" i="48"/>
  <c r="K48" i="48"/>
  <c r="F48" i="48"/>
  <c r="K47" i="48"/>
  <c r="F47" i="48"/>
  <c r="K46" i="48"/>
  <c r="F46" i="48"/>
  <c r="K45" i="48"/>
  <c r="F45" i="48"/>
  <c r="K44" i="48"/>
  <c r="F44" i="48"/>
  <c r="K43" i="48"/>
  <c r="F43" i="48"/>
  <c r="K42" i="48"/>
  <c r="F42" i="48"/>
  <c r="K41" i="48"/>
  <c r="F41" i="48"/>
  <c r="K40" i="48"/>
  <c r="F40" i="48"/>
  <c r="K39" i="48"/>
  <c r="F39" i="48"/>
  <c r="K38" i="48"/>
  <c r="F38" i="48"/>
  <c r="K37" i="48"/>
  <c r="F37" i="48"/>
  <c r="K36" i="48"/>
  <c r="F36" i="48"/>
  <c r="K35" i="48"/>
  <c r="F35" i="48"/>
  <c r="K34" i="48"/>
  <c r="F34" i="48"/>
  <c r="K33" i="48"/>
  <c r="F33" i="48"/>
  <c r="K32" i="48"/>
  <c r="F32" i="48"/>
  <c r="K31" i="48"/>
  <c r="F31" i="48"/>
  <c r="K30" i="48"/>
  <c r="F30" i="48"/>
  <c r="K29" i="48"/>
  <c r="F29" i="48"/>
  <c r="K28" i="48"/>
  <c r="F28" i="48"/>
  <c r="K27" i="48"/>
  <c r="F27" i="48"/>
  <c r="K26" i="48"/>
  <c r="F26" i="48"/>
  <c r="K25" i="48"/>
  <c r="F25" i="48"/>
  <c r="K24" i="48"/>
  <c r="F24" i="48"/>
  <c r="K23" i="48"/>
  <c r="F23" i="48"/>
  <c r="K22" i="48"/>
  <c r="F22" i="48"/>
  <c r="K21" i="48"/>
  <c r="F21" i="48"/>
  <c r="K20" i="48"/>
  <c r="F20" i="48"/>
  <c r="K19" i="48"/>
  <c r="F19" i="48"/>
  <c r="K18" i="48"/>
  <c r="F18" i="48"/>
  <c r="K17" i="48"/>
  <c r="F17" i="48"/>
  <c r="P16" i="48"/>
  <c r="K16" i="48"/>
  <c r="F16" i="48"/>
  <c r="P15" i="48"/>
  <c r="K15" i="48"/>
  <c r="F15" i="48"/>
  <c r="P14" i="48"/>
  <c r="K14" i="48"/>
  <c r="F14" i="48"/>
  <c r="P13" i="48"/>
  <c r="K13" i="48"/>
  <c r="F13" i="48"/>
  <c r="P12" i="48"/>
  <c r="K12" i="48"/>
  <c r="F12" i="48"/>
  <c r="P11" i="48"/>
  <c r="K11" i="48"/>
  <c r="F11" i="48"/>
  <c r="P10" i="48"/>
  <c r="K10" i="48"/>
  <c r="F10" i="48"/>
  <c r="P9" i="48"/>
  <c r="K9" i="48"/>
  <c r="F9" i="48"/>
  <c r="P8" i="48"/>
  <c r="K8" i="48"/>
  <c r="F8" i="48"/>
  <c r="P7" i="48"/>
  <c r="K7" i="48"/>
  <c r="F7" i="48"/>
  <c r="P6" i="48"/>
  <c r="K6" i="48"/>
  <c r="F6" i="48"/>
  <c r="P5" i="48"/>
  <c r="K5" i="48"/>
  <c r="F5" i="48"/>
  <c r="P4" i="48"/>
  <c r="K4" i="48"/>
  <c r="F4" i="48"/>
  <c r="P3" i="48"/>
  <c r="K3" i="48"/>
  <c r="F3" i="48"/>
  <c r="P2" i="48"/>
  <c r="D282" i="30" s="1"/>
  <c r="K2" i="48"/>
  <c r="F2" i="48"/>
  <c r="K85" i="31"/>
  <c r="D262" i="30" l="1"/>
  <c r="D274" i="30"/>
  <c r="G136" i="31"/>
  <c r="G135" i="31"/>
  <c r="G133" i="31"/>
  <c r="G132" i="31"/>
  <c r="G131" i="31"/>
  <c r="H131" i="31" s="1"/>
  <c r="G130" i="31"/>
  <c r="H130" i="31" s="1"/>
  <c r="W130" i="31" s="1"/>
  <c r="G127" i="31"/>
  <c r="H127" i="31" s="1"/>
  <c r="G124" i="31"/>
  <c r="G122" i="31"/>
  <c r="T120" i="31"/>
  <c r="U120" i="31" s="1"/>
  <c r="V120" i="31" s="1"/>
  <c r="P120" i="31"/>
  <c r="Q120" i="31" s="1"/>
  <c r="R120" i="31" s="1"/>
  <c r="G120" i="31"/>
  <c r="G118" i="31"/>
  <c r="G116" i="31"/>
  <c r="G114" i="31"/>
  <c r="H114" i="31" s="1"/>
  <c r="G113" i="31"/>
  <c r="H113" i="31" s="1"/>
  <c r="S112" i="31"/>
  <c r="T112" i="31" s="1"/>
  <c r="U112" i="31" s="1"/>
  <c r="V112" i="31" s="1"/>
  <c r="G112" i="31"/>
  <c r="H112" i="31" s="1"/>
  <c r="K112" i="31" s="1"/>
  <c r="G110" i="31"/>
  <c r="H110" i="31" s="1"/>
  <c r="G106" i="31"/>
  <c r="H106" i="31" s="1"/>
  <c r="K106" i="31" s="1"/>
  <c r="H104" i="31"/>
  <c r="G103" i="31"/>
  <c r="H103" i="31" s="1"/>
  <c r="G102" i="31"/>
  <c r="H102" i="31" s="1"/>
  <c r="G99" i="31"/>
  <c r="G98" i="31"/>
  <c r="H98" i="31" s="1"/>
  <c r="G97" i="31"/>
  <c r="H97" i="31" s="1"/>
  <c r="G96" i="31"/>
  <c r="H96" i="31" s="1"/>
  <c r="G95" i="31"/>
  <c r="H95" i="31" s="1"/>
  <c r="G94" i="31"/>
  <c r="H94" i="31" s="1"/>
  <c r="O94" i="31" s="1"/>
  <c r="G91" i="31"/>
  <c r="H91" i="31" s="1"/>
  <c r="O91" i="31" s="1"/>
  <c r="G89" i="31"/>
  <c r="H89" i="31" s="1"/>
  <c r="L87" i="31"/>
  <c r="M87" i="31" s="1"/>
  <c r="G87" i="31"/>
  <c r="H87" i="31" s="1"/>
  <c r="T84" i="31"/>
  <c r="U84" i="31" s="1"/>
  <c r="V84" i="31" s="1"/>
  <c r="P84" i="31"/>
  <c r="Q84" i="31" s="1"/>
  <c r="R84" i="31" s="1"/>
  <c r="T83" i="31"/>
  <c r="U83" i="31" s="1"/>
  <c r="V83" i="31" s="1"/>
  <c r="P83" i="31"/>
  <c r="Q83" i="31" s="1"/>
  <c r="R83" i="31" s="1"/>
  <c r="G83" i="31"/>
  <c r="H83" i="31" s="1"/>
  <c r="G81" i="31"/>
  <c r="H81" i="31" s="1"/>
  <c r="G79" i="31"/>
  <c r="H79" i="31" s="1"/>
  <c r="J114" i="30" s="1"/>
  <c r="G77" i="31"/>
  <c r="H77" i="31" s="1"/>
  <c r="V74" i="31"/>
  <c r="R74" i="31"/>
  <c r="V73" i="31"/>
  <c r="R73" i="31"/>
  <c r="G73" i="31"/>
  <c r="V72" i="31"/>
  <c r="R72" i="31"/>
  <c r="V71" i="31"/>
  <c r="R71" i="31"/>
  <c r="G71" i="31"/>
  <c r="H71" i="31" s="1"/>
  <c r="K71" i="31" s="1"/>
  <c r="G61" i="31"/>
  <c r="H61" i="31" s="1"/>
  <c r="G52" i="31"/>
  <c r="G49" i="31"/>
  <c r="Q27" i="31"/>
  <c r="P27" i="31"/>
  <c r="L27" i="31"/>
  <c r="K27" i="31"/>
  <c r="Q26" i="31"/>
  <c r="P26" i="31"/>
  <c r="L26" i="31"/>
  <c r="K26" i="31"/>
  <c r="H26" i="31"/>
  <c r="Q25" i="31"/>
  <c r="P25" i="31"/>
  <c r="L25" i="31"/>
  <c r="K25" i="31"/>
  <c r="G25" i="31"/>
  <c r="G26" i="31" s="1"/>
  <c r="Q24" i="31"/>
  <c r="P24" i="31"/>
  <c r="L24" i="31"/>
  <c r="K24" i="31"/>
  <c r="G24" i="31"/>
  <c r="Q23" i="31"/>
  <c r="P23" i="31"/>
  <c r="L23" i="31"/>
  <c r="K23" i="31"/>
  <c r="G23" i="31"/>
  <c r="Q22" i="31"/>
  <c r="P22" i="31"/>
  <c r="L22" i="31"/>
  <c r="K22" i="31"/>
  <c r="G22" i="31"/>
  <c r="F6" i="31"/>
  <c r="G129" i="31"/>
  <c r="G128" i="31"/>
  <c r="H128" i="31" s="1"/>
  <c r="K128" i="31" s="1"/>
  <c r="G126" i="31"/>
  <c r="H126" i="31" s="1"/>
  <c r="Y239" i="30"/>
  <c r="W83" i="30"/>
  <c r="S83" i="30"/>
  <c r="O82" i="30"/>
  <c r="G7" i="31" s="1"/>
  <c r="X31" i="30"/>
  <c r="X30" i="30"/>
  <c r="G6" i="31"/>
  <c r="H6" i="31" s="1"/>
  <c r="K111" i="31"/>
  <c r="K107" i="31"/>
  <c r="O98" i="31"/>
  <c r="H137" i="31" l="1"/>
  <c r="O107" i="31"/>
  <c r="G46" i="31"/>
  <c r="N131" i="31"/>
  <c r="O128" i="31"/>
  <c r="P128" i="31" s="1"/>
  <c r="Q128" i="31" s="1"/>
  <c r="R128" i="31" s="1"/>
  <c r="S128" i="31" s="1"/>
  <c r="T128" i="31" s="1"/>
  <c r="U128" i="31" s="1"/>
  <c r="V128" i="31" s="1"/>
  <c r="O126" i="31"/>
  <c r="P126" i="31" s="1"/>
  <c r="Q126" i="31" s="1"/>
  <c r="R126" i="31" s="1"/>
  <c r="S126" i="31" s="1"/>
  <c r="T126" i="31" s="1"/>
  <c r="U126" i="31" s="1"/>
  <c r="V126" i="31" s="1"/>
  <c r="K126" i="31"/>
  <c r="L126" i="31" s="1"/>
  <c r="M126" i="31" s="1"/>
  <c r="N127" i="31"/>
  <c r="H31" i="31"/>
  <c r="G185" i="31"/>
  <c r="L128" i="31"/>
  <c r="M128" i="31" s="1"/>
  <c r="H32" i="31"/>
  <c r="H51" i="30" s="1"/>
  <c r="H132" i="31"/>
  <c r="H136" i="31"/>
  <c r="W136" i="31" s="1"/>
  <c r="H129" i="31"/>
  <c r="N129" i="31" s="1"/>
  <c r="AA82" i="30"/>
  <c r="G8" i="31" s="1"/>
  <c r="G50" i="31"/>
  <c r="H50" i="31" s="1"/>
  <c r="L39" i="31"/>
  <c r="I31" i="31"/>
  <c r="G41" i="31"/>
  <c r="J41" i="31" s="1"/>
  <c r="I40" i="31"/>
  <c r="I32" i="31"/>
  <c r="I38" i="31"/>
  <c r="I41" i="31"/>
  <c r="I39" i="31"/>
  <c r="H41" i="31"/>
  <c r="H38" i="31"/>
  <c r="H39" i="31"/>
  <c r="H40" i="31"/>
  <c r="G29" i="31"/>
  <c r="I11" i="31" s="1"/>
  <c r="G38" i="31"/>
  <c r="J38" i="31" s="1"/>
  <c r="G39" i="31"/>
  <c r="J39" i="31" s="1"/>
  <c r="G40" i="31"/>
  <c r="J40" i="31" s="1"/>
  <c r="O110" i="31"/>
  <c r="O111" i="31"/>
  <c r="K110" i="31"/>
  <c r="W88" i="31"/>
  <c r="W87" i="31"/>
  <c r="W138" i="31"/>
  <c r="H120" i="31" l="1"/>
  <c r="N121" i="31" s="1"/>
  <c r="H99" i="31"/>
  <c r="N99" i="31" s="1"/>
  <c r="H118" i="31"/>
  <c r="N119" i="31" s="1"/>
  <c r="H116" i="31"/>
  <c r="N132" i="31"/>
  <c r="K132" i="31" s="1"/>
  <c r="L132" i="31" s="1"/>
  <c r="M132" i="31" s="1"/>
  <c r="H34" i="31"/>
  <c r="K127" i="31"/>
  <c r="L127" i="31" s="1"/>
  <c r="M127" i="31" s="1"/>
  <c r="I185" i="31"/>
  <c r="H124" i="31"/>
  <c r="J257" i="30" s="1"/>
  <c r="K185" i="31"/>
  <c r="H135" i="31"/>
  <c r="N135" i="31" s="1"/>
  <c r="K135" i="31" s="1"/>
  <c r="L135" i="31" s="1"/>
  <c r="M135" i="31" s="1"/>
  <c r="H122" i="31"/>
  <c r="J251" i="30" s="1"/>
  <c r="M185" i="31"/>
  <c r="K129" i="31"/>
  <c r="L129" i="31" s="1"/>
  <c r="M129" i="31" s="1"/>
  <c r="H14" i="31"/>
  <c r="G32" i="31"/>
  <c r="X51" i="30" s="1"/>
  <c r="G31" i="31"/>
  <c r="X50" i="30" s="1"/>
  <c r="H50" i="30"/>
  <c r="H13" i="31"/>
  <c r="P50" i="30"/>
  <c r="I13" i="31"/>
  <c r="I34" i="31"/>
  <c r="I14" i="31"/>
  <c r="P51" i="30"/>
  <c r="K131" i="31"/>
  <c r="L131" i="31" s="1"/>
  <c r="M131" i="31" s="1"/>
  <c r="G11" i="31"/>
  <c r="H47" i="30"/>
  <c r="J258" i="30" l="1"/>
  <c r="J245" i="30"/>
  <c r="W127" i="31"/>
  <c r="H100" i="31"/>
  <c r="W99" i="31"/>
  <c r="N120" i="31"/>
  <c r="N118" i="31"/>
  <c r="W117" i="31"/>
  <c r="W131" i="31"/>
  <c r="W116" i="31"/>
  <c r="W132" i="31"/>
  <c r="W135" i="31"/>
  <c r="N125" i="31"/>
  <c r="N124" i="31"/>
  <c r="N123" i="31"/>
  <c r="N122" i="31"/>
  <c r="K122" i="31" s="1"/>
  <c r="L122" i="31" s="1"/>
  <c r="M122" i="31" s="1"/>
  <c r="N117" i="31"/>
  <c r="N116" i="31"/>
  <c r="G34" i="31"/>
  <c r="W129" i="31"/>
  <c r="W119" i="31"/>
  <c r="W118" i="31"/>
  <c r="K124" i="31"/>
  <c r="L124" i="31" s="1"/>
  <c r="M124" i="31" s="1"/>
  <c r="V45" i="30"/>
  <c r="K120" i="31"/>
  <c r="L120" i="31" s="1"/>
  <c r="M120" i="31" s="1"/>
  <c r="G13" i="31"/>
  <c r="G15" i="31" s="1"/>
  <c r="L15" i="31" s="1"/>
  <c r="H16" i="31"/>
  <c r="G35" i="31"/>
  <c r="G33" i="31"/>
  <c r="I16" i="31"/>
  <c r="V29" i="30" s="1"/>
  <c r="K118" i="31"/>
  <c r="L118" i="31" s="1"/>
  <c r="M118" i="31" s="1"/>
  <c r="G14" i="31"/>
  <c r="H11" i="31"/>
  <c r="G186" i="31" l="1"/>
  <c r="G187" i="31" s="1"/>
  <c r="G200" i="31"/>
  <c r="G201" i="31" s="1"/>
  <c r="O130" i="31"/>
  <c r="P130" i="31" s="1"/>
  <c r="Q130" i="31" s="1"/>
  <c r="R130" i="31" s="1"/>
  <c r="H73" i="31"/>
  <c r="J95" i="30" s="1"/>
  <c r="G196" i="31"/>
  <c r="G197" i="31" s="1"/>
  <c r="O129" i="31"/>
  <c r="P129" i="31" s="1"/>
  <c r="Q129" i="31" s="1"/>
  <c r="R129" i="31" s="1"/>
  <c r="S129" i="31" s="1"/>
  <c r="T129" i="31" s="1"/>
  <c r="U129" i="31" s="1"/>
  <c r="V129" i="31" s="1"/>
  <c r="O87" i="31"/>
  <c r="Q87" i="31" s="1"/>
  <c r="K116" i="31"/>
  <c r="L116" i="31" s="1"/>
  <c r="M116" i="31" s="1"/>
  <c r="H17" i="31"/>
  <c r="K200" i="31" s="1"/>
  <c r="G44" i="31"/>
  <c r="G18" i="31"/>
  <c r="H18" i="31" s="1"/>
  <c r="O131" i="31"/>
  <c r="P131" i="31" s="1"/>
  <c r="Q131" i="31" s="1"/>
  <c r="R131" i="31" s="1"/>
  <c r="S131" i="31" s="1"/>
  <c r="T131" i="31" s="1"/>
  <c r="U131" i="31" s="1"/>
  <c r="V131" i="31" s="1"/>
  <c r="O132" i="31"/>
  <c r="P132" i="31" s="1"/>
  <c r="Q132" i="31" s="1"/>
  <c r="R132" i="31" s="1"/>
  <c r="S132" i="31" s="1"/>
  <c r="T132" i="31" s="1"/>
  <c r="U132" i="31" s="1"/>
  <c r="V132" i="31" s="1"/>
  <c r="O127" i="31"/>
  <c r="P127" i="31" s="1"/>
  <c r="Q127" i="31" s="1"/>
  <c r="R127" i="31" s="1"/>
  <c r="S127" i="31" s="1"/>
  <c r="T127" i="31" s="1"/>
  <c r="U127" i="31" s="1"/>
  <c r="V127" i="31" s="1"/>
  <c r="O135" i="31"/>
  <c r="P135" i="31" s="1"/>
  <c r="Q135" i="31" s="1"/>
  <c r="R135" i="31" s="1"/>
  <c r="S135" i="31" s="1"/>
  <c r="T135" i="31" s="1"/>
  <c r="U135" i="31" s="1"/>
  <c r="V135" i="31" s="1"/>
  <c r="I17" i="31"/>
  <c r="M200" i="31" s="1"/>
  <c r="G45" i="31"/>
  <c r="O118" i="31"/>
  <c r="P118" i="31" s="1"/>
  <c r="Q118" i="31" s="1"/>
  <c r="R118" i="31" s="1"/>
  <c r="S118" i="31" s="1"/>
  <c r="T118" i="31" s="1"/>
  <c r="U118" i="31" s="1"/>
  <c r="V118" i="31" s="1"/>
  <c r="G16" i="31"/>
  <c r="O116" i="31"/>
  <c r="P116" i="31" s="1"/>
  <c r="Q116" i="31" s="1"/>
  <c r="R116" i="31" s="1"/>
  <c r="S116" i="31" s="1"/>
  <c r="T116" i="31" s="1"/>
  <c r="U116" i="31" s="1"/>
  <c r="V116" i="31" s="1"/>
  <c r="K98" i="31"/>
  <c r="K83" i="31"/>
  <c r="K84" i="31"/>
  <c r="K79" i="31"/>
  <c r="K80" i="31"/>
  <c r="K72" i="31"/>
  <c r="N137" i="31"/>
  <c r="L63" i="31"/>
  <c r="K64" i="31"/>
  <c r="K63" i="31"/>
  <c r="L64" i="31"/>
  <c r="M186" i="31" l="1"/>
  <c r="M187" i="31" s="1"/>
  <c r="M201" i="31"/>
  <c r="K137" i="31"/>
  <c r="L137" i="31" s="1"/>
  <c r="M137" i="31" s="1"/>
  <c r="K186" i="31"/>
  <c r="K187" i="31" s="1"/>
  <c r="K201" i="31"/>
  <c r="K73" i="31"/>
  <c r="K74" i="31"/>
  <c r="L74" i="31" s="1"/>
  <c r="M74" i="31" s="1"/>
  <c r="G51" i="31"/>
  <c r="H108" i="31" s="1"/>
  <c r="K81" i="31"/>
  <c r="K82" i="31"/>
  <c r="T82" i="31" s="1"/>
  <c r="O133" i="31"/>
  <c r="P133" i="31" s="1"/>
  <c r="Q133" i="31" s="1"/>
  <c r="R133" i="31" s="1"/>
  <c r="S133" i="31" s="1"/>
  <c r="T133" i="31" s="1"/>
  <c r="U133" i="31" s="1"/>
  <c r="V133" i="31" s="1"/>
  <c r="S130" i="31"/>
  <c r="T130" i="31" s="1"/>
  <c r="U130" i="31" s="1"/>
  <c r="V130" i="31" s="1"/>
  <c r="L85" i="31"/>
  <c r="M85" i="31" s="1"/>
  <c r="L86" i="31"/>
  <c r="M86" i="31" s="1"/>
  <c r="R87" i="31"/>
  <c r="N80" i="31"/>
  <c r="L80" i="31"/>
  <c r="M80" i="31" s="1"/>
  <c r="N79" i="31"/>
  <c r="M79" i="31"/>
  <c r="L79" i="31"/>
  <c r="P87" i="31"/>
  <c r="S87" i="31"/>
  <c r="L112" i="31"/>
  <c r="L110" i="31"/>
  <c r="M110" i="31" s="1"/>
  <c r="L111" i="31"/>
  <c r="M111" i="31" s="1"/>
  <c r="L106" i="31"/>
  <c r="M106" i="31" s="1"/>
  <c r="L107" i="31"/>
  <c r="M107" i="31" s="1"/>
  <c r="L83" i="31"/>
  <c r="M83" i="31" s="1"/>
  <c r="L84" i="31"/>
  <c r="M84" i="31" s="1"/>
  <c r="L73" i="31"/>
  <c r="M73" i="31" s="1"/>
  <c r="L72" i="31"/>
  <c r="M72" i="31" s="1"/>
  <c r="L71" i="31"/>
  <c r="M71" i="31" s="1"/>
  <c r="M63" i="31"/>
  <c r="M64" i="31"/>
  <c r="P98" i="31"/>
  <c r="L98" i="31"/>
  <c r="K143" i="31"/>
  <c r="G17" i="31"/>
  <c r="I186" i="31" s="1"/>
  <c r="I187" i="31" s="1"/>
  <c r="O114" i="31"/>
  <c r="O113" i="31"/>
  <c r="O106" i="31"/>
  <c r="Q89" i="31"/>
  <c r="S90" i="31"/>
  <c r="O90" i="31"/>
  <c r="O89" i="31"/>
  <c r="S69" i="31"/>
  <c r="T67" i="31"/>
  <c r="V70" i="31"/>
  <c r="V69" i="31"/>
  <c r="V67" i="31"/>
  <c r="S70" i="31"/>
  <c r="S66" i="31"/>
  <c r="T66" i="31"/>
  <c r="T70" i="31"/>
  <c r="U69" i="31"/>
  <c r="V66" i="31"/>
  <c r="S67" i="31"/>
  <c r="T69" i="31"/>
  <c r="U70" i="31"/>
  <c r="U67" i="31"/>
  <c r="U66" i="31"/>
  <c r="W137" i="31"/>
  <c r="O66" i="31"/>
  <c r="R67" i="31"/>
  <c r="Q66" i="31"/>
  <c r="S137" i="31" l="1"/>
  <c r="T137" i="31" s="1"/>
  <c r="U137" i="31" s="1"/>
  <c r="V137" i="31" s="1"/>
  <c r="O137" i="31"/>
  <c r="P137" i="31" s="1"/>
  <c r="Q137" i="31" s="1"/>
  <c r="R137" i="31" s="1"/>
  <c r="M112" i="31"/>
  <c r="P82" i="31"/>
  <c r="S82" i="31"/>
  <c r="O82" i="31"/>
  <c r="M82" i="31"/>
  <c r="S81" i="31"/>
  <c r="T81" i="31"/>
  <c r="O81" i="31"/>
  <c r="P81" i="31"/>
  <c r="M81" i="31"/>
  <c r="L81" i="31"/>
  <c r="L82" i="31"/>
  <c r="O153" i="31"/>
  <c r="O148" i="31"/>
  <c r="V90" i="31"/>
  <c r="U90" i="31"/>
  <c r="T90" i="31"/>
  <c r="K39" i="31"/>
  <c r="T87" i="31"/>
  <c r="V87" i="31"/>
  <c r="U87" i="31"/>
  <c r="U89" i="31"/>
  <c r="S89" i="31"/>
  <c r="L40" i="31"/>
  <c r="P90" i="31"/>
  <c r="Q90" i="31"/>
  <c r="R90" i="31"/>
  <c r="P106" i="31"/>
  <c r="Q106" i="31" s="1"/>
  <c r="R106" i="31" s="1"/>
  <c r="S106" i="31" s="1"/>
  <c r="T106" i="31" s="1"/>
  <c r="U106" i="31" s="1"/>
  <c r="V106" i="31" s="1"/>
  <c r="P94" i="31"/>
  <c r="Q94" i="31" s="1"/>
  <c r="R94" i="31" s="1"/>
  <c r="S94" i="31" s="1"/>
  <c r="T94" i="31" s="1"/>
  <c r="U94" i="31" s="1"/>
  <c r="V94" i="31" s="1"/>
  <c r="P111" i="31"/>
  <c r="Q111" i="31" s="1"/>
  <c r="R111" i="31" s="1"/>
  <c r="S111" i="31" s="1"/>
  <c r="T111" i="31" s="1"/>
  <c r="U111" i="31" s="1"/>
  <c r="V111" i="31" s="1"/>
  <c r="P91" i="31"/>
  <c r="Q91" i="31" s="1"/>
  <c r="R91" i="31" s="1"/>
  <c r="S91" i="31" s="1"/>
  <c r="T91" i="31" s="1"/>
  <c r="U91" i="31" s="1"/>
  <c r="V91" i="31" s="1"/>
  <c r="P110" i="31"/>
  <c r="Q110" i="31" s="1"/>
  <c r="R110" i="31" s="1"/>
  <c r="S110" i="31" s="1"/>
  <c r="T110" i="31" s="1"/>
  <c r="U110" i="31" s="1"/>
  <c r="V110" i="31" s="1"/>
  <c r="R89" i="31"/>
  <c r="P114" i="31"/>
  <c r="P89" i="31"/>
  <c r="P113" i="31"/>
  <c r="P107" i="31"/>
  <c r="Q107" i="31" s="1"/>
  <c r="R107" i="31" s="1"/>
  <c r="S107" i="31" s="1"/>
  <c r="T107" i="31" s="1"/>
  <c r="U107" i="31" s="1"/>
  <c r="V107" i="31" s="1"/>
  <c r="Q98" i="31"/>
  <c r="L143" i="31"/>
  <c r="M98" i="31"/>
  <c r="S105" i="31"/>
  <c r="U105" i="31"/>
  <c r="S104" i="31"/>
  <c r="Q104" i="31"/>
  <c r="U104" i="31"/>
  <c r="R104" i="31"/>
  <c r="O104" i="31"/>
  <c r="U102" i="31"/>
  <c r="V102" i="31"/>
  <c r="T102" i="31"/>
  <c r="V103" i="31"/>
  <c r="T103" i="31"/>
  <c r="U103" i="31"/>
  <c r="S102" i="31"/>
  <c r="S103" i="31"/>
  <c r="K108" i="31"/>
  <c r="O109" i="31"/>
  <c r="K109" i="31"/>
  <c r="Q69" i="31"/>
  <c r="Q70" i="31"/>
  <c r="P69" i="31"/>
  <c r="P66" i="31"/>
  <c r="O67" i="31"/>
  <c r="P70" i="31"/>
  <c r="O100" i="31"/>
  <c r="O101" i="31"/>
  <c r="R66" i="31"/>
  <c r="R69" i="31"/>
  <c r="R70" i="31"/>
  <c r="O70" i="31"/>
  <c r="Q67" i="31"/>
  <c r="P67" i="31"/>
  <c r="O69" i="31"/>
  <c r="P101" i="31" l="1"/>
  <c r="Q101" i="31" s="1"/>
  <c r="R101" i="31" s="1"/>
  <c r="S101" i="31" s="1"/>
  <c r="T101" i="31" s="1"/>
  <c r="U101" i="31" s="1"/>
  <c r="V101" i="31" s="1"/>
  <c r="P100" i="31"/>
  <c r="Q100" i="31" s="1"/>
  <c r="R100" i="31" s="1"/>
  <c r="S100" i="31" s="1"/>
  <c r="T100" i="31" s="1"/>
  <c r="U100" i="31" s="1"/>
  <c r="V100" i="31" s="1"/>
  <c r="O146" i="31"/>
  <c r="P152" i="31"/>
  <c r="P151" i="31"/>
  <c r="P146" i="31"/>
  <c r="M143" i="31"/>
  <c r="O152" i="31"/>
  <c r="O151" i="31"/>
  <c r="K40" i="31"/>
  <c r="K41" i="31" s="1"/>
  <c r="L41" i="31"/>
  <c r="L42" i="31" s="1"/>
  <c r="G55" i="31" s="1"/>
  <c r="G57" i="31" s="1"/>
  <c r="H57" i="31" s="1"/>
  <c r="Q217" i="30"/>
  <c r="P153" i="31"/>
  <c r="Q114" i="31"/>
  <c r="P148" i="31"/>
  <c r="Q113" i="31"/>
  <c r="V89" i="31"/>
  <c r="T89" i="31"/>
  <c r="R98" i="31"/>
  <c r="M77" i="31"/>
  <c r="M78" i="31"/>
  <c r="R105" i="31"/>
  <c r="O105" i="31"/>
  <c r="Q105" i="31"/>
  <c r="V105" i="31"/>
  <c r="V104" i="31"/>
  <c r="Q151" i="31" l="1"/>
  <c r="Q152" i="31"/>
  <c r="Q146" i="31"/>
  <c r="H75" i="31"/>
  <c r="D100" i="30" s="1"/>
  <c r="Q153" i="31"/>
  <c r="D217" i="30"/>
  <c r="K42" i="31"/>
  <c r="D105" i="30" s="1"/>
  <c r="J106" i="30" s="1"/>
  <c r="R114" i="31"/>
  <c r="Q148" i="31"/>
  <c r="S98" i="31"/>
  <c r="R113" i="31"/>
  <c r="G56" i="31"/>
  <c r="O108" i="31"/>
  <c r="R151" i="31" l="1"/>
  <c r="R152" i="31"/>
  <c r="R146" i="31"/>
  <c r="R153" i="31"/>
  <c r="K43" i="31"/>
  <c r="K44" i="31" s="1"/>
  <c r="N136" i="31"/>
  <c r="K136" i="31" s="1"/>
  <c r="P109" i="31"/>
  <c r="Q109" i="31" s="1"/>
  <c r="R109" i="31" s="1"/>
  <c r="S109" i="31" s="1"/>
  <c r="T109" i="31" s="1"/>
  <c r="U109" i="31" s="1"/>
  <c r="V109" i="31" s="1"/>
  <c r="L109" i="31"/>
  <c r="M109" i="31" s="1"/>
  <c r="L108" i="31"/>
  <c r="M108" i="31" s="1"/>
  <c r="P108" i="31"/>
  <c r="Q108" i="31" s="1"/>
  <c r="T98" i="31"/>
  <c r="S114" i="31"/>
  <c r="R148" i="31"/>
  <c r="S113" i="31"/>
  <c r="H56" i="31"/>
  <c r="O136" i="31"/>
  <c r="O147" i="31" s="1"/>
  <c r="T76" i="31"/>
  <c r="L75" i="31"/>
  <c r="P75" i="31"/>
  <c r="T75" i="31"/>
  <c r="P76" i="31"/>
  <c r="L76" i="31"/>
  <c r="K142" i="31" l="1"/>
  <c r="K166" i="31" s="1"/>
  <c r="K141" i="31"/>
  <c r="K165" i="31" s="1"/>
  <c r="O154" i="31"/>
  <c r="M75" i="31"/>
  <c r="M76" i="31"/>
  <c r="K122" i="30"/>
  <c r="D127" i="30" s="1"/>
  <c r="R108" i="31"/>
  <c r="S153" i="31"/>
  <c r="O166" i="31"/>
  <c r="T114" i="31"/>
  <c r="S148" i="31"/>
  <c r="U98" i="31"/>
  <c r="T113" i="31"/>
  <c r="P136" i="31"/>
  <c r="P147" i="31" s="1"/>
  <c r="L136" i="31"/>
  <c r="T105" i="31"/>
  <c r="T104" i="31"/>
  <c r="P104" i="31"/>
  <c r="P105" i="31"/>
  <c r="L141" i="31" l="1"/>
  <c r="L165" i="31" s="1"/>
  <c r="L142" i="31"/>
  <c r="L166" i="31" s="1"/>
  <c r="O169" i="31"/>
  <c r="K167" i="31"/>
  <c r="P166" i="31"/>
  <c r="P168" i="31"/>
  <c r="P165" i="31"/>
  <c r="S108" i="31"/>
  <c r="T153" i="31"/>
  <c r="O149" i="31"/>
  <c r="P169" i="31"/>
  <c r="T148" i="31"/>
  <c r="V98" i="31"/>
  <c r="U114" i="31"/>
  <c r="Q136" i="31"/>
  <c r="Q147" i="31" s="1"/>
  <c r="U113" i="31"/>
  <c r="K144" i="31"/>
  <c r="M136" i="31"/>
  <c r="O168" i="31"/>
  <c r="O165" i="31"/>
  <c r="O172" i="31"/>
  <c r="M141" i="31" l="1"/>
  <c r="M142" i="31"/>
  <c r="M166" i="31" s="1"/>
  <c r="K169" i="31" s="1"/>
  <c r="O170" i="31"/>
  <c r="Q168" i="31"/>
  <c r="Q165" i="31"/>
  <c r="T108" i="31"/>
  <c r="R136" i="31"/>
  <c r="R147" i="31" s="1"/>
  <c r="Q166" i="31"/>
  <c r="U148" i="31"/>
  <c r="P171" i="31"/>
  <c r="P149" i="31"/>
  <c r="P154" i="31"/>
  <c r="R169" i="31"/>
  <c r="Q169" i="31"/>
  <c r="V114" i="31"/>
  <c r="U153" i="31"/>
  <c r="V113" i="31"/>
  <c r="P170" i="31"/>
  <c r="P172" i="31"/>
  <c r="P167" i="31"/>
  <c r="O167" i="31"/>
  <c r="O171" i="31"/>
  <c r="S136" i="31"/>
  <c r="L167" i="31"/>
  <c r="L144" i="31"/>
  <c r="S151" i="31" l="1"/>
  <c r="S146" i="31"/>
  <c r="S152" i="31"/>
  <c r="S169" i="31" s="1"/>
  <c r="S147" i="31"/>
  <c r="S166" i="31" s="1"/>
  <c r="R166" i="31"/>
  <c r="R172" i="31" s="1"/>
  <c r="R154" i="31"/>
  <c r="U108" i="31"/>
  <c r="V153" i="31"/>
  <c r="P173" i="31"/>
  <c r="Q149" i="31"/>
  <c r="Q154" i="31"/>
  <c r="V148" i="31"/>
  <c r="Q170" i="31"/>
  <c r="Q172" i="31"/>
  <c r="O173" i="31"/>
  <c r="O347" i="30"/>
  <c r="Z351" i="30"/>
  <c r="M165" i="31"/>
  <c r="K168" i="31" s="1"/>
  <c r="M144" i="31"/>
  <c r="T136" i="31"/>
  <c r="T152" i="31" s="1"/>
  <c r="Q171" i="31"/>
  <c r="Q167" i="31"/>
  <c r="T146" i="31" l="1"/>
  <c r="T147" i="31"/>
  <c r="T166" i="31" s="1"/>
  <c r="T151" i="31"/>
  <c r="T169" i="31"/>
  <c r="R149" i="31"/>
  <c r="R156" i="31" s="1"/>
  <c r="R165" i="31"/>
  <c r="R167" i="31" s="1"/>
  <c r="R168" i="31"/>
  <c r="R170" i="31" s="1"/>
  <c r="V108" i="31"/>
  <c r="S154" i="31"/>
  <c r="S149" i="31"/>
  <c r="M156" i="31"/>
  <c r="Q173" i="31"/>
  <c r="S172" i="31"/>
  <c r="U136" i="31"/>
  <c r="U151" i="31" s="1"/>
  <c r="S168" i="31"/>
  <c r="S170" i="31" s="1"/>
  <c r="S165" i="31"/>
  <c r="O346" i="30"/>
  <c r="M167" i="31"/>
  <c r="K170" i="31" s="1"/>
  <c r="U147" i="31" l="1"/>
  <c r="U166" i="31" s="1"/>
  <c r="U146" i="31"/>
  <c r="U152" i="31"/>
  <c r="U169" i="31" s="1"/>
  <c r="R171" i="31"/>
  <c r="Z354" i="30" s="1"/>
  <c r="T154" i="31"/>
  <c r="T149" i="31"/>
  <c r="M157" i="31"/>
  <c r="R157" i="31"/>
  <c r="O348" i="30"/>
  <c r="T172" i="31"/>
  <c r="S167" i="31"/>
  <c r="S171" i="31"/>
  <c r="V136" i="31"/>
  <c r="V151" i="31" s="1"/>
  <c r="T165" i="31"/>
  <c r="T168" i="31"/>
  <c r="T170" i="31" s="1"/>
  <c r="V147" i="31" l="1"/>
  <c r="V166" i="31" s="1"/>
  <c r="V146" i="31"/>
  <c r="V152" i="31"/>
  <c r="V169" i="31" s="1"/>
  <c r="O175" i="31"/>
  <c r="O350" i="30" s="1"/>
  <c r="R173" i="31"/>
  <c r="O180" i="31" s="1"/>
  <c r="U149" i="31"/>
  <c r="U154" i="31"/>
  <c r="T171" i="31"/>
  <c r="T173" i="31" s="1"/>
  <c r="T167" i="31"/>
  <c r="U168" i="31"/>
  <c r="U170" i="31" s="1"/>
  <c r="S173" i="31"/>
  <c r="U172" i="31"/>
  <c r="U165" i="31"/>
  <c r="O174" i="31" l="1"/>
  <c r="O349" i="30" s="1"/>
  <c r="V154" i="31"/>
  <c r="V149" i="31"/>
  <c r="O181" i="31"/>
  <c r="AG351" i="30"/>
  <c r="V172" i="31"/>
  <c r="O178" i="31" s="1"/>
  <c r="O353" i="30" s="1"/>
  <c r="V165" i="31"/>
  <c r="V168" i="31"/>
  <c r="V170" i="31" s="1"/>
  <c r="U167" i="31"/>
  <c r="U171" i="31"/>
  <c r="V156" i="31" l="1"/>
  <c r="V159" i="31" s="1"/>
  <c r="V163" i="31" s="1"/>
  <c r="O176" i="31"/>
  <c r="O351" i="30" s="1"/>
  <c r="U173" i="31"/>
  <c r="V171" i="31"/>
  <c r="V173" i="31" s="1"/>
  <c r="V167" i="31"/>
  <c r="V157" i="31" l="1"/>
  <c r="V160" i="31"/>
  <c r="O182" i="31"/>
  <c r="O183" i="31" s="1"/>
  <c r="O177" i="31"/>
  <c r="AG354" i="30"/>
  <c r="S180" i="31"/>
  <c r="Q176" i="31"/>
  <c r="V164" i="31" l="1"/>
  <c r="O179" i="31"/>
  <c r="O354" i="30" s="1"/>
  <c r="O352" i="30"/>
  <c r="O356" i="30" l="1"/>
  <c r="O358" i="30"/>
</calcChain>
</file>

<file path=xl/sharedStrings.xml><?xml version="1.0" encoding="utf-8"?>
<sst xmlns="http://schemas.openxmlformats.org/spreadsheetml/2006/main" count="24419" uniqueCount="3832">
  <si>
    <t/>
  </si>
  <si>
    <t>＋</t>
  </si>
  <si>
    <t>都市部</t>
    <rPh sb="0" eb="3">
      <t>トシブ</t>
    </rPh>
    <phoneticPr fontId="10"/>
  </si>
  <si>
    <t>－</t>
    <phoneticPr fontId="10"/>
  </si>
  <si>
    <t>加算部分２</t>
    <rPh sb="0" eb="2">
      <t>カサン</t>
    </rPh>
    <rPh sb="2" eb="4">
      <t>ブブン</t>
    </rPh>
    <phoneticPr fontId="10"/>
  </si>
  <si>
    <t>指導充実加配加算</t>
    <rPh sb="0" eb="2">
      <t>シドウ</t>
    </rPh>
    <rPh sb="2" eb="4">
      <t>ジュウジツ</t>
    </rPh>
    <rPh sb="4" eb="6">
      <t>カハイ</t>
    </rPh>
    <rPh sb="6" eb="8">
      <t>カサン</t>
    </rPh>
    <phoneticPr fontId="10"/>
  </si>
  <si>
    <t>事務負担対応加配加算</t>
    <rPh sb="0" eb="2">
      <t>ジム</t>
    </rPh>
    <rPh sb="2" eb="4">
      <t>フタン</t>
    </rPh>
    <rPh sb="4" eb="6">
      <t>タイオウ</t>
    </rPh>
    <rPh sb="6" eb="8">
      <t>カハイ</t>
    </rPh>
    <rPh sb="8" eb="10">
      <t>カサン</t>
    </rPh>
    <phoneticPr fontId="10"/>
  </si>
  <si>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0"/>
  </si>
  <si>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10"/>
  </si>
  <si>
    <t>事務職員配置加算</t>
    <rPh sb="0" eb="2">
      <t>ジム</t>
    </rPh>
    <rPh sb="2" eb="4">
      <t>ショクイン</t>
    </rPh>
    <rPh sb="4" eb="6">
      <t>ハイチ</t>
    </rPh>
    <rPh sb="6" eb="8">
      <t>カサン</t>
    </rPh>
    <phoneticPr fontId="10"/>
  </si>
  <si>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10"/>
  </si>
  <si>
    <t>－</t>
  </si>
  <si>
    <t>＋</t>
    <phoneticPr fontId="10"/>
  </si>
  <si>
    <t>機能部分</t>
    <rPh sb="0" eb="2">
      <t>キノウ</t>
    </rPh>
    <rPh sb="2" eb="4">
      <t>ブブン</t>
    </rPh>
    <phoneticPr fontId="10"/>
  </si>
  <si>
    <t>認可施設</t>
    <rPh sb="0" eb="2">
      <t>ニンカ</t>
    </rPh>
    <rPh sb="2" eb="4">
      <t>シセツ</t>
    </rPh>
    <phoneticPr fontId="10"/>
  </si>
  <si>
    <t>減価償却費加算</t>
    <rPh sb="0" eb="2">
      <t>ゲンカ</t>
    </rPh>
    <rPh sb="2" eb="5">
      <t>ショウキャクヒ</t>
    </rPh>
    <rPh sb="5" eb="7">
      <t>カサン</t>
    </rPh>
    <phoneticPr fontId="10"/>
  </si>
  <si>
    <t>処遇改善等加算Ⅰ</t>
    <phoneticPr fontId="10"/>
  </si>
  <si>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0"/>
  </si>
  <si>
    <t>園児１人当たり</t>
    <rPh sb="0" eb="2">
      <t>エンジ</t>
    </rPh>
    <rPh sb="3" eb="4">
      <t>ニン</t>
    </rPh>
    <rPh sb="4" eb="5">
      <t>ア</t>
    </rPh>
    <phoneticPr fontId="10"/>
  </si>
  <si>
    <t>年間運営費額</t>
    <rPh sb="0" eb="2">
      <t>ネンカン</t>
    </rPh>
    <rPh sb="2" eb="5">
      <t>ウンエイヒ</t>
    </rPh>
    <rPh sb="5" eb="6">
      <t>ガク</t>
    </rPh>
    <phoneticPr fontId="10"/>
  </si>
  <si>
    <t>分園分：</t>
    <rPh sb="0" eb="2">
      <t>ブンエン</t>
    </rPh>
    <rPh sb="2" eb="3">
      <t>ブン</t>
    </rPh>
    <phoneticPr fontId="10"/>
  </si>
  <si>
    <t>うち、本園分：</t>
    <rPh sb="3" eb="4">
      <t>ホン</t>
    </rPh>
    <rPh sb="4" eb="6">
      <t>エンブン</t>
    </rPh>
    <phoneticPr fontId="10"/>
  </si>
  <si>
    <t>３号年額</t>
    <rPh sb="1" eb="2">
      <t>ゴウ</t>
    </rPh>
    <rPh sb="2" eb="3">
      <t>ネン</t>
    </rPh>
    <phoneticPr fontId="10"/>
  </si>
  <si>
    <t>３号月額（３月）</t>
    <rPh sb="1" eb="2">
      <t>ゴウ</t>
    </rPh>
    <rPh sb="2" eb="4">
      <t>ゲツガク</t>
    </rPh>
    <rPh sb="6" eb="7">
      <t>ガツ</t>
    </rPh>
    <phoneticPr fontId="10"/>
  </si>
  <si>
    <t>３号月額（３月以外）</t>
    <rPh sb="1" eb="2">
      <t>ゴウ</t>
    </rPh>
    <rPh sb="2" eb="4">
      <t>ゲツガク</t>
    </rPh>
    <rPh sb="6" eb="7">
      <t>ガツ</t>
    </rPh>
    <rPh sb="7" eb="9">
      <t>イガイ</t>
    </rPh>
    <phoneticPr fontId="10"/>
  </si>
  <si>
    <t>２号年額</t>
    <rPh sb="1" eb="2">
      <t>ゴウ</t>
    </rPh>
    <rPh sb="2" eb="3">
      <t>ネン</t>
    </rPh>
    <phoneticPr fontId="10"/>
  </si>
  <si>
    <t>２号月額（３月）</t>
    <rPh sb="1" eb="2">
      <t>ゴウ</t>
    </rPh>
    <rPh sb="2" eb="4">
      <t>ゲツガク</t>
    </rPh>
    <rPh sb="6" eb="7">
      <t>ガツ</t>
    </rPh>
    <phoneticPr fontId="10"/>
  </si>
  <si>
    <t>２号月額（３月以外）</t>
    <rPh sb="1" eb="2">
      <t>ゴウ</t>
    </rPh>
    <rPh sb="2" eb="4">
      <t>ゲツガク</t>
    </rPh>
    <rPh sb="6" eb="7">
      <t>ガツ</t>
    </rPh>
    <rPh sb="7" eb="9">
      <t>イガイ</t>
    </rPh>
    <phoneticPr fontId="10"/>
  </si>
  <si>
    <t>１号年額</t>
    <rPh sb="1" eb="2">
      <t>ゴウ</t>
    </rPh>
    <rPh sb="2" eb="3">
      <t>ネン</t>
    </rPh>
    <phoneticPr fontId="10"/>
  </si>
  <si>
    <t>１号月額（３月）</t>
    <rPh sb="1" eb="2">
      <t>ゴウ</t>
    </rPh>
    <rPh sb="2" eb="4">
      <t>ゲツガク</t>
    </rPh>
    <rPh sb="6" eb="7">
      <t>ガツ</t>
    </rPh>
    <phoneticPr fontId="10"/>
  </si>
  <si>
    <t>１号月額（３月以外）</t>
    <rPh sb="1" eb="2">
      <t>ゴウ</t>
    </rPh>
    <rPh sb="2" eb="4">
      <t>ゲツガク</t>
    </rPh>
    <rPh sb="6" eb="7">
      <t>ガツ</t>
    </rPh>
    <rPh sb="7" eb="9">
      <t>イガイ</t>
    </rPh>
    <phoneticPr fontId="10"/>
  </si>
  <si>
    <t>⇒</t>
    <phoneticPr fontId="10"/>
  </si>
  <si>
    <t>試算データ選択</t>
    <rPh sb="0" eb="2">
      <t>シサン</t>
    </rPh>
    <rPh sb="5" eb="7">
      <t>センタク</t>
    </rPh>
    <phoneticPr fontId="10"/>
  </si>
  <si>
    <t>　</t>
    <phoneticPr fontId="10"/>
  </si>
  <si>
    <t>＜上記で「あり」を選択した場合のみ人数を入力＞</t>
    <rPh sb="1" eb="3">
      <t>ジョウキ</t>
    </rPh>
    <rPh sb="9" eb="11">
      <t>センタク</t>
    </rPh>
    <rPh sb="13" eb="15">
      <t>バアイ</t>
    </rPh>
    <rPh sb="17" eb="19">
      <t>ニンズウ</t>
    </rPh>
    <rPh sb="20" eb="22">
      <t>ニュウリョク</t>
    </rPh>
    <phoneticPr fontId="10"/>
  </si>
  <si>
    <t>なし</t>
  </si>
  <si>
    <t>処遇改善等加算Ⅱを適用する場合は「あり」を選択</t>
    <rPh sb="0" eb="2">
      <t>ショグウ</t>
    </rPh>
    <rPh sb="2" eb="4">
      <t>カイゼン</t>
    </rPh>
    <rPh sb="4" eb="5">
      <t>トウ</t>
    </rPh>
    <rPh sb="5" eb="7">
      <t>カサン</t>
    </rPh>
    <rPh sb="9" eb="11">
      <t>テキヨウ</t>
    </rPh>
    <rPh sb="13" eb="15">
      <t>バアイ</t>
    </rPh>
    <rPh sb="21" eb="23">
      <t>センタク</t>
    </rPh>
    <phoneticPr fontId="10"/>
  </si>
  <si>
    <t>　（１）処遇改善等加算Ⅱ</t>
    <rPh sb="4" eb="6">
      <t>ショグウ</t>
    </rPh>
    <rPh sb="6" eb="8">
      <t>カイゼン</t>
    </rPh>
    <rPh sb="8" eb="9">
      <t>トウ</t>
    </rPh>
    <rPh sb="9" eb="11">
      <t>カサン</t>
    </rPh>
    <phoneticPr fontId="10"/>
  </si>
  <si>
    <t>５　特定加算部分</t>
    <rPh sb="2" eb="4">
      <t>トクテイ</t>
    </rPh>
    <rPh sb="4" eb="6">
      <t>カサン</t>
    </rPh>
    <rPh sb="6" eb="8">
      <t>ブブン</t>
    </rPh>
    <phoneticPr fontId="10"/>
  </si>
  <si>
    <t>　第三者評価を受審する場合は「あり」を選択</t>
    <rPh sb="1" eb="4">
      <t>ダイサンシャ</t>
    </rPh>
    <rPh sb="4" eb="6">
      <t>ヒョウカ</t>
    </rPh>
    <rPh sb="7" eb="9">
      <t>ジュシン</t>
    </rPh>
    <rPh sb="11" eb="13">
      <t>バアイ</t>
    </rPh>
    <rPh sb="19" eb="21">
      <t>センタク</t>
    </rPh>
    <phoneticPr fontId="10"/>
  </si>
  <si>
    <t>　（１３）第三者評価受審加算</t>
    <rPh sb="5" eb="8">
      <t>ダイサンシャ</t>
    </rPh>
    <rPh sb="8" eb="10">
      <t>ヒョウカ</t>
    </rPh>
    <rPh sb="10" eb="12">
      <t>ジュシン</t>
    </rPh>
    <rPh sb="12" eb="14">
      <t>カサン</t>
    </rPh>
    <phoneticPr fontId="10"/>
  </si>
  <si>
    <t>　小学校との接続を見通した活動を行う場合は「あり」を選択</t>
    <rPh sb="1" eb="4">
      <t>ショウガッコウ</t>
    </rPh>
    <rPh sb="6" eb="8">
      <t>セツゾク</t>
    </rPh>
    <rPh sb="9" eb="11">
      <t>ミトオ</t>
    </rPh>
    <rPh sb="13" eb="15">
      <t>カツドウ</t>
    </rPh>
    <rPh sb="16" eb="17">
      <t>オコナ</t>
    </rPh>
    <rPh sb="18" eb="20">
      <t>バアイ</t>
    </rPh>
    <rPh sb="26" eb="28">
      <t>センタク</t>
    </rPh>
    <phoneticPr fontId="10"/>
  </si>
  <si>
    <t>　（１１）小学校接続加算</t>
    <rPh sb="5" eb="8">
      <t>ショウガッコウ</t>
    </rPh>
    <rPh sb="8" eb="12">
      <t>セツゾクカサン</t>
    </rPh>
    <phoneticPr fontId="10"/>
  </si>
  <si>
    <t>的な防災対策の充実強化等を行う施設の場合は「あり」を選択</t>
    <phoneticPr fontId="10"/>
  </si>
  <si>
    <t>　職員等の防災教育や、災害発生時の安全かつ迅速な避難誘導体制を充実する等、施設の総合</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39">
      <t>シセツ</t>
    </rPh>
    <rPh sb="40" eb="42">
      <t>ソウゴウ</t>
    </rPh>
    <phoneticPr fontId="10"/>
  </si>
  <si>
    <t>　（１０）施設機能強化推進費加算</t>
    <rPh sb="5" eb="7">
      <t>シセツ</t>
    </rPh>
    <rPh sb="7" eb="9">
      <t>キノウ</t>
    </rPh>
    <rPh sb="9" eb="11">
      <t>キョウカ</t>
    </rPh>
    <rPh sb="11" eb="14">
      <t>スイシンヒ</t>
    </rPh>
    <rPh sb="14" eb="16">
      <t>カサン</t>
    </rPh>
    <phoneticPr fontId="10"/>
  </si>
  <si>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10"/>
  </si>
  <si>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10"/>
  </si>
  <si>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10"/>
  </si>
  <si>
    <r>
      <t>　降灰防除地域</t>
    </r>
    <r>
      <rPr>
        <vertAlign val="superscript"/>
        <sz val="11"/>
        <rFont val="HGｺﾞｼｯｸM"/>
        <family val="3"/>
        <charset val="128"/>
      </rPr>
      <t>※</t>
    </r>
    <r>
      <rPr>
        <sz val="11"/>
        <rFont val="HGｺﾞｼｯｸM"/>
        <family val="3"/>
        <charset val="128"/>
      </rPr>
      <t>に所在する施設の場合は「あり」を選択</t>
    </r>
    <rPh sb="1" eb="3">
      <t>コウハイ</t>
    </rPh>
    <rPh sb="3" eb="5">
      <t>ボウジョ</t>
    </rPh>
    <rPh sb="5" eb="7">
      <t>チイキ</t>
    </rPh>
    <rPh sb="9" eb="11">
      <t>ショザイ</t>
    </rPh>
    <rPh sb="13" eb="15">
      <t>シセツ</t>
    </rPh>
    <rPh sb="16" eb="18">
      <t>バアイ</t>
    </rPh>
    <rPh sb="24" eb="26">
      <t>センタク</t>
    </rPh>
    <phoneticPr fontId="10"/>
  </si>
  <si>
    <t>　（８）降灰除去費加算</t>
    <rPh sb="4" eb="6">
      <t>コウハイ</t>
    </rPh>
    <rPh sb="6" eb="9">
      <t>ジョキョヒ</t>
    </rPh>
    <rPh sb="9" eb="11">
      <t>カサン</t>
    </rPh>
    <phoneticPr fontId="10"/>
  </si>
  <si>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10"/>
  </si>
  <si>
    <r>
      <t>　豪雪地帯</t>
    </r>
    <r>
      <rPr>
        <vertAlign val="superscript"/>
        <sz val="11"/>
        <rFont val="HGｺﾞｼｯｸM"/>
        <family val="3"/>
        <charset val="128"/>
      </rPr>
      <t>※</t>
    </r>
    <r>
      <rPr>
        <sz val="11"/>
        <rFont val="HGｺﾞｼｯｸM"/>
        <family val="3"/>
        <charset val="128"/>
      </rPr>
      <t>に所在する施設の場合は「あり」を選択</t>
    </r>
    <rPh sb="1" eb="3">
      <t>ゴウセツ</t>
    </rPh>
    <rPh sb="3" eb="5">
      <t>チタイ</t>
    </rPh>
    <rPh sb="7" eb="9">
      <t>ショザイ</t>
    </rPh>
    <rPh sb="11" eb="13">
      <t>シセツ</t>
    </rPh>
    <rPh sb="14" eb="16">
      <t>バアイ</t>
    </rPh>
    <rPh sb="22" eb="24">
      <t>センタク</t>
    </rPh>
    <phoneticPr fontId="10"/>
  </si>
  <si>
    <t>　（７）除雪費加算</t>
    <rPh sb="4" eb="6">
      <t>ジョセツ</t>
    </rPh>
    <rPh sb="6" eb="7">
      <t>ヒ</t>
    </rPh>
    <rPh sb="7" eb="9">
      <t>カサン</t>
    </rPh>
    <phoneticPr fontId="10"/>
  </si>
  <si>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10"/>
  </si>
  <si>
    <t>←自動計算</t>
    <rPh sb="1" eb="5">
      <t>ジドウケイサン</t>
    </rPh>
    <phoneticPr fontId="10"/>
  </si>
  <si>
    <r>
      <t>　施設の所在する地域の区分</t>
    </r>
    <r>
      <rPr>
        <vertAlign val="superscript"/>
        <sz val="11"/>
        <rFont val="HGｺﾞｼｯｸM"/>
        <family val="3"/>
        <charset val="128"/>
      </rPr>
      <t>※</t>
    </r>
    <r>
      <rPr>
        <sz val="11"/>
        <rFont val="HGｺﾞｼｯｸM"/>
        <family val="3"/>
        <charset val="128"/>
      </rPr>
      <t>を選択</t>
    </r>
    <rPh sb="1" eb="3">
      <t>シセツ</t>
    </rPh>
    <rPh sb="4" eb="6">
      <t>ショザイ</t>
    </rPh>
    <rPh sb="8" eb="10">
      <t>チイキ</t>
    </rPh>
    <rPh sb="11" eb="13">
      <t>クブン</t>
    </rPh>
    <rPh sb="15" eb="17">
      <t>センタク</t>
    </rPh>
    <phoneticPr fontId="10"/>
  </si>
  <si>
    <t>　（５）冷暖房費加算</t>
    <rPh sb="4" eb="7">
      <t>レイダンボウ</t>
    </rPh>
    <rPh sb="7" eb="8">
      <t>ヒ</t>
    </rPh>
    <rPh sb="8" eb="10">
      <t>カサン</t>
    </rPh>
    <phoneticPr fontId="10"/>
  </si>
  <si>
    <t>「あり」を選択</t>
  </si>
  <si>
    <t>非常勤事務職員を超えて、実際に非常勤事務職員が配置されている場合は</t>
    <phoneticPr fontId="10"/>
  </si>
  <si>
    <t>利用定員が271人以上の場合であって、事務職員配置加算（３）において求められる</t>
    <rPh sb="0" eb="2">
      <t>リヨウ</t>
    </rPh>
    <rPh sb="2" eb="4">
      <t>テイイン</t>
    </rPh>
    <rPh sb="8" eb="9">
      <t>ニン</t>
    </rPh>
    <rPh sb="9" eb="11">
      <t>イジョウ</t>
    </rPh>
    <rPh sb="12" eb="14">
      <t>バアイ</t>
    </rPh>
    <rPh sb="19" eb="21">
      <t>ジム</t>
    </rPh>
    <rPh sb="21" eb="23">
      <t>ショクイン</t>
    </rPh>
    <rPh sb="23" eb="25">
      <t>ハイチ</t>
    </rPh>
    <rPh sb="25" eb="27">
      <t>カサン</t>
    </rPh>
    <rPh sb="34" eb="35">
      <t>モト</t>
    </rPh>
    <phoneticPr fontId="10"/>
  </si>
  <si>
    <t>実際に非常勤講師が配置されている場合は「あり」を選択</t>
    <rPh sb="6" eb="8">
      <t>コウシ</t>
    </rPh>
    <phoneticPr fontId="10"/>
  </si>
  <si>
    <t>認定こども園全体の3歳以上児（1号・2号）の利用定員が271人以上の場合であって、</t>
    <rPh sb="0" eb="2">
      <t>ニンテイ</t>
    </rPh>
    <rPh sb="5" eb="6">
      <t>エン</t>
    </rPh>
    <rPh sb="6" eb="8">
      <t>ゼンタイ</t>
    </rPh>
    <rPh sb="10" eb="11">
      <t>サイ</t>
    </rPh>
    <rPh sb="11" eb="13">
      <t>イジョウ</t>
    </rPh>
    <rPh sb="13" eb="14">
      <t>ジ</t>
    </rPh>
    <rPh sb="16" eb="17">
      <t>ゴウ</t>
    </rPh>
    <rPh sb="19" eb="20">
      <t>ゴウ</t>
    </rPh>
    <rPh sb="22" eb="24">
      <t>リヨウ</t>
    </rPh>
    <rPh sb="24" eb="26">
      <t>テイイン</t>
    </rPh>
    <rPh sb="30" eb="33">
      <t>ニンイジョウ</t>
    </rPh>
    <rPh sb="34" eb="36">
      <t>バアイ</t>
    </rPh>
    <phoneticPr fontId="10"/>
  </si>
  <si>
    <t>「あり」を選択</t>
    <rPh sb="5" eb="7">
      <t>センタク</t>
    </rPh>
    <phoneticPr fontId="10"/>
  </si>
  <si>
    <t>利用定員が91人以上の場合であって、実際に非常勤事務職員が配置されている場合は</t>
    <rPh sb="0" eb="2">
      <t>リヨウ</t>
    </rPh>
    <rPh sb="2" eb="4">
      <t>テイイン</t>
    </rPh>
    <rPh sb="7" eb="10">
      <t>ニンイジョウ</t>
    </rPh>
    <rPh sb="11" eb="13">
      <t>バアイ</t>
    </rPh>
    <rPh sb="18" eb="20">
      <t>ジッサイ</t>
    </rPh>
    <rPh sb="21" eb="24">
      <t>ヒジョウキン</t>
    </rPh>
    <rPh sb="24" eb="26">
      <t>ジム</t>
    </rPh>
    <rPh sb="26" eb="28">
      <t>ショクイン</t>
    </rPh>
    <rPh sb="29" eb="31">
      <t>ハイチ</t>
    </rPh>
    <rPh sb="36" eb="38">
      <t>バアイ</t>
    </rPh>
    <phoneticPr fontId="10"/>
  </si>
  <si>
    <t>Ｂそれ以外の障害児受入施設</t>
    <rPh sb="3" eb="5">
      <t>イガイ</t>
    </rPh>
    <rPh sb="6" eb="9">
      <t>ショウガイジ</t>
    </rPh>
    <rPh sb="9" eb="10">
      <t>ウ</t>
    </rPh>
    <rPh sb="10" eb="11">
      <t>イ</t>
    </rPh>
    <rPh sb="11" eb="13">
      <t>シセツ</t>
    </rPh>
    <phoneticPr fontId="10"/>
  </si>
  <si>
    <t>Ａ特別児童扶養手当支給対象受入施設</t>
    <rPh sb="1" eb="3">
      <t>トクベツ</t>
    </rPh>
    <rPh sb="3" eb="5">
      <t>ジドウ</t>
    </rPh>
    <rPh sb="5" eb="7">
      <t>フヨウ</t>
    </rPh>
    <rPh sb="7" eb="9">
      <t>テアテ</t>
    </rPh>
    <rPh sb="9" eb="11">
      <t>シキュウ</t>
    </rPh>
    <rPh sb="11" eb="13">
      <t>タイショウ</t>
    </rPh>
    <rPh sb="13" eb="15">
      <t>ウケイレ</t>
    </rPh>
    <rPh sb="15" eb="17">
      <t>シセツ</t>
    </rPh>
    <phoneticPr fontId="10"/>
  </si>
  <si>
    <t>いずれか該当する区分のセルから「あり」を選択</t>
    <phoneticPr fontId="10"/>
  </si>
  <si>
    <t>　障害児を受け入れている施設で、地域住民等の子どもの療育支援に取り組む場合は、Ａ・Ｂ</t>
    <rPh sb="1" eb="3">
      <t>ショウガイ</t>
    </rPh>
    <rPh sb="3" eb="4">
      <t>ジ</t>
    </rPh>
    <rPh sb="5" eb="6">
      <t>ウ</t>
    </rPh>
    <rPh sb="7" eb="8">
      <t>イ</t>
    </rPh>
    <rPh sb="12" eb="14">
      <t>シセツ</t>
    </rPh>
    <rPh sb="16" eb="18">
      <t>チイキ</t>
    </rPh>
    <rPh sb="18" eb="20">
      <t>ジュウミン</t>
    </rPh>
    <rPh sb="20" eb="21">
      <t>トウ</t>
    </rPh>
    <rPh sb="22" eb="23">
      <t>コ</t>
    </rPh>
    <rPh sb="26" eb="28">
      <t>リョウイク</t>
    </rPh>
    <rPh sb="28" eb="30">
      <t>シエン</t>
    </rPh>
    <phoneticPr fontId="10"/>
  </si>
  <si>
    <t>　（１）療育支援加算</t>
    <rPh sb="4" eb="6">
      <t>リョウイク</t>
    </rPh>
    <rPh sb="6" eb="10">
      <t>シエンカサン</t>
    </rPh>
    <phoneticPr fontId="10"/>
  </si>
  <si>
    <t>４　加算部分２</t>
    <rPh sb="2" eb="4">
      <t>カサン</t>
    </rPh>
    <rPh sb="4" eb="6">
      <t>ブブン</t>
    </rPh>
    <phoneticPr fontId="10"/>
  </si>
  <si>
    <t>２・３号部分</t>
    <rPh sb="3" eb="4">
      <t>ゴウ</t>
    </rPh>
    <rPh sb="4" eb="6">
      <t>ブブン</t>
    </rPh>
    <phoneticPr fontId="10"/>
  </si>
  <si>
    <t>１号部分</t>
    <rPh sb="1" eb="2">
      <t>ゴウ</t>
    </rPh>
    <rPh sb="2" eb="4">
      <t>ブブン</t>
    </rPh>
    <phoneticPr fontId="10"/>
  </si>
  <si>
    <t>有しない人数</t>
    <rPh sb="0" eb="1">
      <t>ユウ</t>
    </rPh>
    <rPh sb="4" eb="6">
      <t>ニンズウ</t>
    </rPh>
    <phoneticPr fontId="10"/>
  </si>
  <si>
    <t>幼稚園教諭免許又は保育士資格のいずれも有しない場合は「あり」を選択</t>
    <phoneticPr fontId="10"/>
  </si>
  <si>
    <t>　（４）配置基準上求められる職員資格を有しない場合</t>
    <rPh sb="4" eb="6">
      <t>ハイチ</t>
    </rPh>
    <rPh sb="6" eb="8">
      <t>キジュン</t>
    </rPh>
    <rPh sb="8" eb="9">
      <t>ジョウ</t>
    </rPh>
    <rPh sb="9" eb="10">
      <t>モト</t>
    </rPh>
    <rPh sb="14" eb="16">
      <t>ショクイン</t>
    </rPh>
    <rPh sb="16" eb="18">
      <t>シカク</t>
    </rPh>
    <rPh sb="19" eb="20">
      <t>ユウ</t>
    </rPh>
    <rPh sb="23" eb="25">
      <t>バアイ</t>
    </rPh>
    <phoneticPr fontId="10"/>
  </si>
  <si>
    <t>↑自動入力</t>
    <rPh sb="1" eb="5">
      <t>ジドウニュウリョク</t>
    </rPh>
    <phoneticPr fontId="10"/>
  </si>
  <si>
    <t>下回る人数</t>
    <rPh sb="0" eb="2">
      <t>シタマワ</t>
    </rPh>
    <rPh sb="3" eb="5">
      <t>ニンズウ</t>
    </rPh>
    <phoneticPr fontId="10"/>
  </si>
  <si>
    <t>「あり」</t>
    <phoneticPr fontId="10"/>
  </si>
  <si>
    <t>　年齢別の保育教諭等の配置が、公定価格（基本分）における配置基準を下回る場合は</t>
    <rPh sb="1" eb="4">
      <t>ネンレイベツ</t>
    </rPh>
    <rPh sb="5" eb="7">
      <t>ホイク</t>
    </rPh>
    <rPh sb="7" eb="9">
      <t>キョウユ</t>
    </rPh>
    <rPh sb="9" eb="10">
      <t>トウ</t>
    </rPh>
    <rPh sb="11" eb="13">
      <t>ハイチ</t>
    </rPh>
    <rPh sb="15" eb="17">
      <t>コウテイ</t>
    </rPh>
    <rPh sb="17" eb="19">
      <t>カカク</t>
    </rPh>
    <rPh sb="20" eb="23">
      <t>キホンブン</t>
    </rPh>
    <rPh sb="28" eb="30">
      <t>ハイチ</t>
    </rPh>
    <rPh sb="30" eb="32">
      <t>キジュン</t>
    </rPh>
    <rPh sb="33" eb="35">
      <t>シタマワ</t>
    </rPh>
    <rPh sb="36" eb="38">
      <t>バアイ</t>
    </rPh>
    <phoneticPr fontId="10"/>
  </si>
  <si>
    <t>　（３）年齢別配置基準を下回る場合</t>
    <rPh sb="4" eb="6">
      <t>ネンレイ</t>
    </rPh>
    <rPh sb="6" eb="7">
      <t>ベツ</t>
    </rPh>
    <rPh sb="7" eb="9">
      <t>ハイチ</t>
    </rPh>
    <rPh sb="9" eb="11">
      <t>キジュン</t>
    </rPh>
    <rPh sb="12" eb="14">
      <t>シタマワ</t>
    </rPh>
    <rPh sb="15" eb="17">
      <t>バアイ</t>
    </rPh>
    <phoneticPr fontId="10"/>
  </si>
  <si>
    <t>３　調整部分</t>
    <rPh sb="2" eb="4">
      <t>チョウセイ</t>
    </rPh>
    <rPh sb="4" eb="6">
      <t>ブブン</t>
    </rPh>
    <phoneticPr fontId="10"/>
  </si>
  <si>
    <t>　公認会計士等による外部監査を実施した場合は「あり」を選択</t>
    <rPh sb="1" eb="3">
      <t>コウニン</t>
    </rPh>
    <rPh sb="3" eb="5">
      <t>カイケイ</t>
    </rPh>
    <rPh sb="5" eb="6">
      <t>シ</t>
    </rPh>
    <rPh sb="6" eb="7">
      <t>トウ</t>
    </rPh>
    <rPh sb="10" eb="12">
      <t>ガイブ</t>
    </rPh>
    <rPh sb="12" eb="14">
      <t>カンサ</t>
    </rPh>
    <rPh sb="15" eb="17">
      <t>ジッシ</t>
    </rPh>
    <rPh sb="19" eb="21">
      <t>バアイ</t>
    </rPh>
    <rPh sb="27" eb="29">
      <t>センタク</t>
    </rPh>
    <phoneticPr fontId="10"/>
  </si>
  <si>
    <t>（平成27年内閣府告示第49号）別表第一を参照</t>
    <phoneticPr fontId="10"/>
  </si>
  <si>
    <t>用地域型保育、特定利用地域型保育及び特例保育に要する費用の額の算定に関する基準等</t>
    <phoneticPr fontId="10"/>
  </si>
  <si>
    <t>※地域の区分は特定教育・保育、特別利用保育、特別利用教育、特定地域型保育、特別利</t>
    <rPh sb="1" eb="3">
      <t>チイキ</t>
    </rPh>
    <rPh sb="4" eb="6">
      <t>クブン</t>
    </rPh>
    <phoneticPr fontId="10"/>
  </si>
  <si>
    <t>×</t>
    <phoneticPr fontId="10"/>
  </si>
  <si>
    <t>標準</t>
    <rPh sb="0" eb="2">
      <t>ヒョウジュン</t>
    </rPh>
    <phoneticPr fontId="10"/>
  </si>
  <si>
    <t>×</t>
    <phoneticPr fontId="10"/>
  </si>
  <si>
    <t>d地域</t>
    <rPh sb="1" eb="3">
      <t>チイキ</t>
    </rPh>
    <phoneticPr fontId="10"/>
  </si>
  <si>
    <t>地域等の区分</t>
    <rPh sb="0" eb="2">
      <t>チイキ</t>
    </rPh>
    <rPh sb="2" eb="3">
      <t>トウ</t>
    </rPh>
    <rPh sb="4" eb="6">
      <t>クブン</t>
    </rPh>
    <phoneticPr fontId="10"/>
  </si>
  <si>
    <t>（4区分(a～d)×2区分(標準・都市部)×2区分(認可施設・機能部分)）を選択</t>
    <phoneticPr fontId="10"/>
  </si>
  <si>
    <t>　賃貸物件により設置する施設の場合は「あり」を選択し、施設の所在する地域等の区分</t>
    <rPh sb="1" eb="3">
      <t>チンタイ</t>
    </rPh>
    <rPh sb="3" eb="5">
      <t>ブッケン</t>
    </rPh>
    <rPh sb="8" eb="10">
      <t>セッチ</t>
    </rPh>
    <rPh sb="12" eb="14">
      <t>シセツ</t>
    </rPh>
    <rPh sb="15" eb="17">
      <t>バアイ</t>
    </rPh>
    <rPh sb="23" eb="25">
      <t>センタク</t>
    </rPh>
    <rPh sb="27" eb="29">
      <t>シセツ</t>
    </rPh>
    <rPh sb="30" eb="32">
      <t>ショザイ</t>
    </rPh>
    <rPh sb="34" eb="36">
      <t>チイキ</t>
    </rPh>
    <rPh sb="36" eb="37">
      <t>トウ</t>
    </rPh>
    <phoneticPr fontId="10"/>
  </si>
  <si>
    <t>D地域</t>
    <rPh sb="1" eb="3">
      <t>チイキ</t>
    </rPh>
    <phoneticPr fontId="10"/>
  </si>
  <si>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10"/>
  </si>
  <si>
    <t>　夜間保育を実施する場合は「あり」を選択</t>
    <rPh sb="1" eb="3">
      <t>ヤカン</t>
    </rPh>
    <rPh sb="3" eb="5">
      <t>ホイク</t>
    </rPh>
    <rPh sb="6" eb="8">
      <t>ジッシ</t>
    </rPh>
    <rPh sb="10" eb="12">
      <t>バアイ</t>
    </rPh>
    <rPh sb="18" eb="20">
      <t>センタク</t>
    </rPh>
    <phoneticPr fontId="10"/>
  </si>
  <si>
    <t>実施の有無</t>
    <rPh sb="0" eb="2">
      <t>ジッシ</t>
    </rPh>
    <rPh sb="3" eb="5">
      <t>ウム</t>
    </rPh>
    <phoneticPr fontId="10"/>
  </si>
  <si>
    <t>0日</t>
    <rPh sb="1" eb="2">
      <t>ニチ</t>
    </rPh>
    <phoneticPr fontId="10"/>
  </si>
  <si>
    <t>　（常勤換算）を基に自動計算）</t>
    <phoneticPr fontId="10"/>
  </si>
  <si>
    <t>←加配可能人数（１（５）の施設全体の教育・保育従事者数</t>
    <rPh sb="1" eb="3">
      <t>カハイ</t>
    </rPh>
    <rPh sb="3" eb="5">
      <t>カノウ</t>
    </rPh>
    <rPh sb="5" eb="7">
      <t>ニンズウ</t>
    </rPh>
    <rPh sb="13" eb="15">
      <t>シセツ</t>
    </rPh>
    <rPh sb="15" eb="17">
      <t>ゼンタイ</t>
    </rPh>
    <rPh sb="18" eb="20">
      <t>キョウイク</t>
    </rPh>
    <rPh sb="21" eb="23">
      <t>ホイク</t>
    </rPh>
    <rPh sb="23" eb="26">
      <t>ジュウジシャ</t>
    </rPh>
    <rPh sb="26" eb="27">
      <t>カズ</t>
    </rPh>
    <phoneticPr fontId="10"/>
  </si>
  <si>
    <t>＝</t>
    <phoneticPr fontId="10"/>
  </si>
  <si>
    <t>＜</t>
    <phoneticPr fontId="10"/>
  </si>
  <si>
    <t>２７０人以下は３．５人、２７１人以上３００人以下は５人、３０１人以上４５０人以下は６人、４５１人以上は８人）</t>
    <phoneticPr fontId="10"/>
  </si>
  <si>
    <t>（上限は利用定員４５人以下は１人、４６人以上１５０人以下は２人、１５１人以上２４０人以下は３人、２４１人以上</t>
    <phoneticPr fontId="10"/>
  </si>
  <si>
    <t>の職員配置による必要保育教諭数を上回る保育教諭等数）</t>
    <rPh sb="16" eb="18">
      <t>ウワマワ</t>
    </rPh>
    <rPh sb="19" eb="21">
      <t>ホイク</t>
    </rPh>
    <rPh sb="21" eb="23">
      <t>キョウユ</t>
    </rPh>
    <rPh sb="23" eb="25">
      <t>トウスウ</t>
    </rPh>
    <phoneticPr fontId="10"/>
  </si>
  <si>
    <t>　チーム保育を行う保育教諭等数（基本分単価に含まれる配置基準や上記２（３）、（４）等</t>
    <rPh sb="4" eb="6">
      <t>ホイク</t>
    </rPh>
    <rPh sb="7" eb="8">
      <t>オコナ</t>
    </rPh>
    <rPh sb="9" eb="11">
      <t>ホイク</t>
    </rPh>
    <rPh sb="11" eb="13">
      <t>キョウユ</t>
    </rPh>
    <rPh sb="13" eb="14">
      <t>トウ</t>
    </rPh>
    <rPh sb="14" eb="15">
      <t>スウ</t>
    </rPh>
    <rPh sb="31" eb="33">
      <t>ジョウキ</t>
    </rPh>
    <rPh sb="41" eb="42">
      <t>トウ</t>
    </rPh>
    <phoneticPr fontId="10"/>
  </si>
  <si>
    <t>　（５）満３歳児対応教諭配置加算</t>
    <rPh sb="4" eb="5">
      <t>マン</t>
    </rPh>
    <rPh sb="6" eb="8">
      <t>サイジ</t>
    </rPh>
    <rPh sb="8" eb="10">
      <t>タイオウ</t>
    </rPh>
    <rPh sb="10" eb="12">
      <t>キョウユ</t>
    </rPh>
    <rPh sb="12" eb="14">
      <t>ハイチ</t>
    </rPh>
    <rPh sb="14" eb="16">
      <t>カサン</t>
    </rPh>
    <phoneticPr fontId="10"/>
  </si>
  <si>
    <t>　３歳児の配置基準を１５：１により実施する場合は「あり」</t>
    <rPh sb="2" eb="4">
      <t>サイジ</t>
    </rPh>
    <rPh sb="5" eb="7">
      <t>ハイチ</t>
    </rPh>
    <rPh sb="7" eb="9">
      <t>キジュン</t>
    </rPh>
    <rPh sb="17" eb="19">
      <t>ジッシ</t>
    </rPh>
    <rPh sb="21" eb="23">
      <t>バアイ</t>
    </rPh>
    <phoneticPr fontId="10"/>
  </si>
  <si>
    <t>　（４）３歳児配置改善加算</t>
    <rPh sb="5" eb="7">
      <t>サイジ</t>
    </rPh>
    <rPh sb="7" eb="9">
      <t>ハイチ</t>
    </rPh>
    <rPh sb="9" eb="11">
      <t>カイゼン</t>
    </rPh>
    <rPh sb="11" eb="13">
      <t>カサン</t>
    </rPh>
    <phoneticPr fontId="10"/>
  </si>
  <si>
    <t>　認定こども園全体の３歳以上児（１号・２号）の利用定員が36人以上300人以下の場合で</t>
    <rPh sb="1" eb="3">
      <t>ニンテイ</t>
    </rPh>
    <rPh sb="6" eb="7">
      <t>エン</t>
    </rPh>
    <rPh sb="7" eb="9">
      <t>ゼンタイ</t>
    </rPh>
    <rPh sb="11" eb="14">
      <t>サイイジョウ</t>
    </rPh>
    <rPh sb="14" eb="15">
      <t>ジ</t>
    </rPh>
    <rPh sb="17" eb="18">
      <t>ゴウ</t>
    </rPh>
    <rPh sb="20" eb="21">
      <t>ゴウ</t>
    </rPh>
    <rPh sb="23" eb="25">
      <t>リヨウ</t>
    </rPh>
    <rPh sb="25" eb="27">
      <t>テイイン</t>
    </rPh>
    <rPh sb="30" eb="33">
      <t>ニンイジョウ</t>
    </rPh>
    <rPh sb="36" eb="39">
      <t>ニンイカ</t>
    </rPh>
    <rPh sb="40" eb="42">
      <t>バアイ</t>
    </rPh>
    <phoneticPr fontId="10"/>
  </si>
  <si>
    <t>　（３）学級編制加配加算</t>
    <rPh sb="4" eb="6">
      <t>ガッキュウ</t>
    </rPh>
    <rPh sb="6" eb="8">
      <t>ヘンセイ</t>
    </rPh>
    <rPh sb="8" eb="10">
      <t>カハイ</t>
    </rPh>
    <rPh sb="10" eb="12">
      <t>カサン</t>
    </rPh>
    <phoneticPr fontId="10"/>
  </si>
  <si>
    <t>　副園長又は教頭を配置する場合は「あり」を選択</t>
    <rPh sb="1" eb="4">
      <t>フクエンチョウ</t>
    </rPh>
    <rPh sb="4" eb="5">
      <t>マタ</t>
    </rPh>
    <rPh sb="6" eb="8">
      <t>キョウトウ</t>
    </rPh>
    <rPh sb="9" eb="11">
      <t>ハイチ</t>
    </rPh>
    <rPh sb="13" eb="15">
      <t>バアイ</t>
    </rPh>
    <rPh sb="21" eb="23">
      <t>センタク</t>
    </rPh>
    <phoneticPr fontId="10"/>
  </si>
  <si>
    <t>　（２）副園長・教頭設置加算</t>
    <rPh sb="4" eb="7">
      <t>フクエンチョウ</t>
    </rPh>
    <rPh sb="8" eb="10">
      <t>キョウトウ</t>
    </rPh>
    <rPh sb="10" eb="12">
      <t>セッチ</t>
    </rPh>
    <rPh sb="12" eb="14">
      <t>カサン</t>
    </rPh>
    <phoneticPr fontId="10"/>
  </si>
  <si>
    <t xml:space="preserve"> 1年未満</t>
    <rPh sb="2" eb="3">
      <t>ネン</t>
    </rPh>
    <rPh sb="3" eb="5">
      <t>ミマン</t>
    </rPh>
    <phoneticPr fontId="10"/>
  </si>
  <si>
    <t>うちキャリア
パス要件分</t>
    <rPh sb="9" eb="11">
      <t>ヨウケン</t>
    </rPh>
    <rPh sb="11" eb="12">
      <t>ブン</t>
    </rPh>
    <phoneticPr fontId="10"/>
  </si>
  <si>
    <t>賃金改善要件分</t>
    <rPh sb="0" eb="2">
      <t>チンギン</t>
    </rPh>
    <rPh sb="2" eb="4">
      <t>カイゼン</t>
    </rPh>
    <rPh sb="4" eb="6">
      <t>ヨウケン</t>
    </rPh>
    <rPh sb="6" eb="7">
      <t>ブン</t>
    </rPh>
    <phoneticPr fontId="10"/>
  </si>
  <si>
    <t>基礎分</t>
    <rPh sb="0" eb="2">
      <t>キソ</t>
    </rPh>
    <rPh sb="2" eb="3">
      <t>ブン</t>
    </rPh>
    <phoneticPr fontId="10"/>
  </si>
  <si>
    <t>合計
加算率
（％）</t>
    <rPh sb="0" eb="2">
      <t>ゴウケイ</t>
    </rPh>
    <rPh sb="3" eb="6">
      <t>カサンリツ</t>
    </rPh>
    <phoneticPr fontId="17"/>
  </si>
  <si>
    <t>加算率（％）の区分</t>
    <rPh sb="0" eb="2">
      <t>カサン</t>
    </rPh>
    <rPh sb="2" eb="3">
      <t>リツ</t>
    </rPh>
    <rPh sb="7" eb="9">
      <t>クブン</t>
    </rPh>
    <phoneticPr fontId="10"/>
  </si>
  <si>
    <t>職員１人当たりの平均勤続年数</t>
    <rPh sb="0" eb="2">
      <t>ショクイン</t>
    </rPh>
    <rPh sb="3" eb="4">
      <t>ニン</t>
    </rPh>
    <rPh sb="4" eb="5">
      <t>ア</t>
    </rPh>
    <rPh sb="8" eb="10">
      <t>ヘイキン</t>
    </rPh>
    <rPh sb="10" eb="12">
      <t>キンゾク</t>
    </rPh>
    <rPh sb="12" eb="14">
      <t>ネンスウ</t>
    </rPh>
    <phoneticPr fontId="10"/>
  </si>
  <si>
    <t>加算率入力表</t>
    <rPh sb="0" eb="2">
      <t>カサン</t>
    </rPh>
    <rPh sb="2" eb="3">
      <t>リツ</t>
    </rPh>
    <rPh sb="3" eb="5">
      <t>ニュウリョク</t>
    </rPh>
    <rPh sb="5" eb="6">
      <t>ヒョウ</t>
    </rPh>
    <phoneticPr fontId="10"/>
  </si>
  <si>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10"/>
  </si>
  <si>
    <t>　（１）処遇改善等加算Ⅰ</t>
    <rPh sb="4" eb="6">
      <t>ショグウ</t>
    </rPh>
    <rPh sb="6" eb="8">
      <t>カイゼン</t>
    </rPh>
    <rPh sb="8" eb="9">
      <t>トウ</t>
    </rPh>
    <rPh sb="9" eb="11">
      <t>カサン</t>
    </rPh>
    <phoneticPr fontId="10"/>
  </si>
  <si>
    <t>２　加算部分１</t>
    <rPh sb="2" eb="4">
      <t>カサン</t>
    </rPh>
    <rPh sb="4" eb="6">
      <t>ブブン</t>
    </rPh>
    <phoneticPr fontId="10"/>
  </si>
  <si>
    <t>※　常勤以外の保育従事者の常勤換算方法は留意事項通知第４をご参照ください</t>
    <rPh sb="2" eb="6">
      <t>ジョウキンイガイ</t>
    </rPh>
    <rPh sb="7" eb="9">
      <t>ホイク</t>
    </rPh>
    <rPh sb="9" eb="12">
      <t>ジュウジシャ</t>
    </rPh>
    <rPh sb="13" eb="15">
      <t>ジョウキン</t>
    </rPh>
    <rPh sb="15" eb="17">
      <t>カンサン</t>
    </rPh>
    <rPh sb="17" eb="19">
      <t>ホウホウ</t>
    </rPh>
    <rPh sb="20" eb="22">
      <t>リュウイ</t>
    </rPh>
    <rPh sb="22" eb="24">
      <t>ジコウ</t>
    </rPh>
    <rPh sb="24" eb="26">
      <t>ツウチ</t>
    </rPh>
    <phoneticPr fontId="10"/>
  </si>
  <si>
    <t>う実施上の留意事項について」（平成28年8月23日付内閣府子ども・子育て本部統</t>
    <phoneticPr fontId="10"/>
  </si>
  <si>
    <t>※　園長及び「特定教育・保育等に要する費用の額の算定に関する基準等の制定に伴</t>
    <rPh sb="2" eb="4">
      <t>エンチョウ</t>
    </rPh>
    <rPh sb="4" eb="5">
      <t>オヨ</t>
    </rPh>
    <phoneticPr fontId="10"/>
  </si>
  <si>
    <t>　　　　　　　　　　　　　　　　　　　　　　　　　　　　　　　　　　　　　　　　　　　　　　　　　　　　　　　　　　　　　　　　　　　　　　　　　　　　　　　　　　　　　　　　　　　　　　　　　　　　　　　　　　　　　　　　　　　　　　　　　　　　　　　　　　　　　　　　　　　　　　　　　　　　　　　　　　　　　　　　　　　　　　　　　　　　　　　　　　　　　　　　　　　　　　　　　　　　　　　　　　　　　　　　　　　　　　　　　　　　　　　　　　　　　　　　</t>
    <phoneticPr fontId="10"/>
  </si>
  <si>
    <t>※５　保育標準時間認定・保育短時間認定の区分は、現在の施設利用者の状況を踏まえ入力す</t>
    <rPh sb="9" eb="11">
      <t>ニンテイ</t>
    </rPh>
    <rPh sb="17" eb="19">
      <t>ニンテイ</t>
    </rPh>
    <phoneticPr fontId="10"/>
  </si>
  <si>
    <t>　　すので、月ごとの収入額の試算に適します。</t>
    <phoneticPr fontId="10"/>
  </si>
  <si>
    <t>　　した場合、入力した人数全てが在籍しているものとして公定価格収入を算定しま</t>
    <rPh sb="4" eb="6">
      <t>バアイ</t>
    </rPh>
    <rPh sb="7" eb="9">
      <t>ニュウリョク</t>
    </rPh>
    <rPh sb="11" eb="13">
      <t>ニンズウ</t>
    </rPh>
    <rPh sb="13" eb="14">
      <t>スベ</t>
    </rPh>
    <phoneticPr fontId="10"/>
  </si>
  <si>
    <t>　　公定価格収入を算定しますので、年額の試算に適します。また、「なし」を選択</t>
    <rPh sb="17" eb="19">
      <t>ネンガク</t>
    </rPh>
    <rPh sb="20" eb="22">
      <t>シサン</t>
    </rPh>
    <rPh sb="23" eb="24">
      <t>テキ</t>
    </rPh>
    <rPh sb="36" eb="38">
      <t>センタク</t>
    </rPh>
    <phoneticPr fontId="10"/>
  </si>
  <si>
    <t>　　人数（小数点以下切上げ）が１年間にわたって継続して在籍するものと仮定して</t>
    <rPh sb="23" eb="25">
      <t>ケイゾク</t>
    </rPh>
    <phoneticPr fontId="10"/>
  </si>
  <si>
    <t>※４　「あり」を選択し、年度末時点で在籍する人数を入力することで、その半分の</t>
    <rPh sb="8" eb="10">
      <t>センタク</t>
    </rPh>
    <rPh sb="18" eb="20">
      <t>ザイセキ</t>
    </rPh>
    <rPh sb="22" eb="24">
      <t>ニンズウ</t>
    </rPh>
    <rPh sb="25" eb="27">
      <t>ニュウリョク</t>
    </rPh>
    <phoneticPr fontId="10"/>
  </si>
  <si>
    <t>※２　年度の初日の前日における満年齢。教育標準時間の場合は満３歳児に該当する者を除く</t>
    <rPh sb="26" eb="28">
      <t>バアイ</t>
    </rPh>
    <phoneticPr fontId="10"/>
  </si>
  <si>
    <t>※１　年度の初日の前日における満年齢</t>
    <phoneticPr fontId="10"/>
  </si>
  <si>
    <t>＝</t>
    <phoneticPr fontId="10"/>
  </si>
  <si>
    <t>＋</t>
    <phoneticPr fontId="10"/>
  </si>
  <si>
    <t>３号</t>
    <rPh sb="1" eb="2">
      <t>ゴウ</t>
    </rPh>
    <phoneticPr fontId="10"/>
  </si>
  <si>
    <t>＝</t>
    <phoneticPr fontId="10"/>
  </si>
  <si>
    <t>２号</t>
    <rPh sb="1" eb="2">
      <t>ゴウ</t>
    </rPh>
    <phoneticPr fontId="10"/>
  </si>
  <si>
    <t>分園分</t>
    <rPh sb="0" eb="2">
      <t>ブンエン</t>
    </rPh>
    <rPh sb="2" eb="3">
      <t>ブン</t>
    </rPh>
    <phoneticPr fontId="10"/>
  </si>
  <si>
    <t>本園分</t>
    <rPh sb="0" eb="2">
      <t>ホンエン</t>
    </rPh>
    <rPh sb="2" eb="3">
      <t>ブン</t>
    </rPh>
    <phoneticPr fontId="10"/>
  </si>
  <si>
    <r>
      <t>1/2計算</t>
    </r>
    <r>
      <rPr>
        <vertAlign val="superscript"/>
        <sz val="11"/>
        <rFont val="HGｺﾞｼｯｸM"/>
        <family val="3"/>
        <charset val="128"/>
      </rPr>
      <t>※４</t>
    </r>
    <rPh sb="3" eb="5">
      <t>ケイサン</t>
    </rPh>
    <phoneticPr fontId="10"/>
  </si>
  <si>
    <t>（年間在籍換算人数）</t>
    <rPh sb="1" eb="3">
      <t>ネンカン</t>
    </rPh>
    <rPh sb="3" eb="5">
      <t>ザイセキ</t>
    </rPh>
    <rPh sb="5" eb="7">
      <t>カンサン</t>
    </rPh>
    <rPh sb="7" eb="9">
      <t>ニンズウ</t>
    </rPh>
    <phoneticPr fontId="10"/>
  </si>
  <si>
    <t>１号</t>
    <rPh sb="1" eb="2">
      <t>ゴウ</t>
    </rPh>
    <phoneticPr fontId="10"/>
  </si>
  <si>
    <t>満３歳児を</t>
    <rPh sb="0" eb="1">
      <t>マン</t>
    </rPh>
    <rPh sb="2" eb="4">
      <t>サイジ</t>
    </rPh>
    <phoneticPr fontId="10"/>
  </si>
  <si>
    <t>○園児数合計（自動計算）</t>
    <rPh sb="1" eb="4">
      <t>エンジスウ</t>
    </rPh>
    <rPh sb="4" eb="6">
      <t>ゴウケイ</t>
    </rPh>
    <rPh sb="7" eb="9">
      <t>ジドウ</t>
    </rPh>
    <rPh sb="9" eb="11">
      <t>ケイサン</t>
    </rPh>
    <phoneticPr fontId="10"/>
  </si>
  <si>
    <r>
      <t>乳児</t>
    </r>
    <r>
      <rPr>
        <vertAlign val="superscript"/>
        <sz val="11"/>
        <rFont val="HGｺﾞｼｯｸM"/>
        <family val="3"/>
        <charset val="128"/>
      </rPr>
      <t>※１</t>
    </r>
    <rPh sb="0" eb="2">
      <t>ニュウジ</t>
    </rPh>
    <phoneticPr fontId="10"/>
  </si>
  <si>
    <r>
      <t>１歳児</t>
    </r>
    <r>
      <rPr>
        <vertAlign val="superscript"/>
        <sz val="11"/>
        <rFont val="HGｺﾞｼｯｸM"/>
        <family val="3"/>
        <charset val="128"/>
      </rPr>
      <t>※１</t>
    </r>
    <rPh sb="1" eb="3">
      <t>サイジ</t>
    </rPh>
    <phoneticPr fontId="10"/>
  </si>
  <si>
    <r>
      <t>２歳児</t>
    </r>
    <r>
      <rPr>
        <vertAlign val="superscript"/>
        <sz val="11"/>
        <rFont val="HGｺﾞｼｯｸM"/>
        <family val="3"/>
        <charset val="128"/>
      </rPr>
      <t>※１</t>
    </r>
    <rPh sb="1" eb="3">
      <t>サイジ</t>
    </rPh>
    <phoneticPr fontId="10"/>
  </si>
  <si>
    <r>
      <t>満３歳児</t>
    </r>
    <r>
      <rPr>
        <vertAlign val="superscript"/>
        <sz val="9"/>
        <rFont val="HGｺﾞｼｯｸM"/>
        <family val="3"/>
        <charset val="128"/>
      </rPr>
      <t>※３</t>
    </r>
    <rPh sb="0" eb="1">
      <t>マン</t>
    </rPh>
    <rPh sb="2" eb="4">
      <t>サイジ</t>
    </rPh>
    <phoneticPr fontId="10"/>
  </si>
  <si>
    <r>
      <t>３歳児</t>
    </r>
    <r>
      <rPr>
        <vertAlign val="superscript"/>
        <sz val="11"/>
        <rFont val="HGｺﾞｼｯｸM"/>
        <family val="3"/>
        <charset val="128"/>
      </rPr>
      <t>※２</t>
    </r>
    <rPh sb="1" eb="3">
      <t>サイジ</t>
    </rPh>
    <phoneticPr fontId="10"/>
  </si>
  <si>
    <r>
      <t>４歳児</t>
    </r>
    <r>
      <rPr>
        <vertAlign val="superscript"/>
        <sz val="11"/>
        <rFont val="HGｺﾞｼｯｸM"/>
        <family val="3"/>
        <charset val="128"/>
      </rPr>
      <t>※１</t>
    </r>
    <rPh sb="1" eb="3">
      <t>サイジ</t>
    </rPh>
    <phoneticPr fontId="10"/>
  </si>
  <si>
    <r>
      <t>５歳児</t>
    </r>
    <r>
      <rPr>
        <vertAlign val="superscript"/>
        <sz val="11"/>
        <rFont val="HGｺﾞｼｯｸM"/>
        <family val="3"/>
        <charset val="128"/>
      </rPr>
      <t>※１</t>
    </r>
    <rPh sb="1" eb="3">
      <t>サイジ</t>
    </rPh>
    <phoneticPr fontId="10"/>
  </si>
  <si>
    <r>
      <t>保育短時間
認定</t>
    </r>
    <r>
      <rPr>
        <vertAlign val="superscript"/>
        <sz val="11"/>
        <rFont val="HGｺﾞｼｯｸM"/>
        <family val="3"/>
        <charset val="128"/>
      </rPr>
      <t>※５</t>
    </r>
    <rPh sb="0" eb="2">
      <t>ホイク</t>
    </rPh>
    <rPh sb="2" eb="3">
      <t>タン</t>
    </rPh>
    <rPh sb="3" eb="5">
      <t>ジカン</t>
    </rPh>
    <rPh sb="6" eb="8">
      <t>ニンテイ</t>
    </rPh>
    <phoneticPr fontId="10"/>
  </si>
  <si>
    <r>
      <t>保育標準時間
認定</t>
    </r>
    <r>
      <rPr>
        <vertAlign val="superscript"/>
        <sz val="11"/>
        <rFont val="HGｺﾞｼｯｸM"/>
        <family val="3"/>
        <charset val="128"/>
      </rPr>
      <t>※５</t>
    </r>
    <rPh sb="0" eb="2">
      <t>ホイク</t>
    </rPh>
    <rPh sb="2" eb="4">
      <t>ヒョウジュン</t>
    </rPh>
    <rPh sb="4" eb="6">
      <t>ジカン</t>
    </rPh>
    <rPh sb="7" eb="9">
      <t>ニンテイ</t>
    </rPh>
    <phoneticPr fontId="10"/>
  </si>
  <si>
    <t>教育標準時間
認定（１号）</t>
    <rPh sb="7" eb="9">
      <t>ニンテイ</t>
    </rPh>
    <rPh sb="11" eb="12">
      <t>ゴウ</t>
    </rPh>
    <phoneticPr fontId="10"/>
  </si>
  <si>
    <t>年齢</t>
    <rPh sb="0" eb="2">
      <t>ネンレイ</t>
    </rPh>
    <phoneticPr fontId="10"/>
  </si>
  <si>
    <t>　（４）１か月当たりの在籍園児数を年齢別・認定区分別・保育必要量区分別に入力</t>
    <rPh sb="6" eb="7">
      <t>ゲツ</t>
    </rPh>
    <rPh sb="7" eb="8">
      <t>ア</t>
    </rPh>
    <rPh sb="11" eb="13">
      <t>ザイセキ</t>
    </rPh>
    <rPh sb="13" eb="16">
      <t>エンジスウ</t>
    </rPh>
    <rPh sb="35" eb="36">
      <t>クベツ</t>
    </rPh>
    <rPh sb="36" eb="38">
      <t>ニュウリョク</t>
    </rPh>
    <phoneticPr fontId="10"/>
  </si>
  <si>
    <t>※分園がない場合は本園の定員欄のみ入力</t>
    <rPh sb="1" eb="3">
      <t>ブンエン</t>
    </rPh>
    <rPh sb="6" eb="8">
      <t>バアイ</t>
    </rPh>
    <rPh sb="9" eb="11">
      <t>ホンエン</t>
    </rPh>
    <rPh sb="12" eb="14">
      <t>テイイン</t>
    </rPh>
    <rPh sb="14" eb="15">
      <t>ラン</t>
    </rPh>
    <rPh sb="17" eb="19">
      <t>ニュウリョク</t>
    </rPh>
    <phoneticPr fontId="10"/>
  </si>
  <si>
    <t>分園の定員</t>
    <rPh sb="0" eb="2">
      <t>ブンエン</t>
    </rPh>
    <rPh sb="3" eb="5">
      <t>テイイン</t>
    </rPh>
    <phoneticPr fontId="10"/>
  </si>
  <si>
    <t>本園の定員</t>
    <rPh sb="0" eb="2">
      <t>ホンエン</t>
    </rPh>
    <rPh sb="3" eb="5">
      <t>テイイン</t>
    </rPh>
    <phoneticPr fontId="10"/>
  </si>
  <si>
    <t>　（３）施設の利用定員数を入力</t>
    <rPh sb="4" eb="6">
      <t>シセツ</t>
    </rPh>
    <rPh sb="7" eb="9">
      <t>リヨウ</t>
    </rPh>
    <rPh sb="9" eb="12">
      <t>テイインスウ</t>
    </rPh>
    <rPh sb="10" eb="11">
      <t>セッテイ</t>
    </rPh>
    <rPh sb="13" eb="15">
      <t>ニュウリョク</t>
    </rPh>
    <phoneticPr fontId="10"/>
  </si>
  <si>
    <t>　（２）分園を設置している場合は「あり」を選択</t>
    <rPh sb="4" eb="6">
      <t>ブンエン</t>
    </rPh>
    <rPh sb="7" eb="9">
      <t>セッチ</t>
    </rPh>
    <rPh sb="13" eb="15">
      <t>バアイ</t>
    </rPh>
    <rPh sb="21" eb="23">
      <t>センタク</t>
    </rPh>
    <phoneticPr fontId="10"/>
  </si>
  <si>
    <t>地域区分</t>
    <rPh sb="0" eb="2">
      <t>チイキ</t>
    </rPh>
    <rPh sb="2" eb="4">
      <t>クブン</t>
    </rPh>
    <phoneticPr fontId="10"/>
  </si>
  <si>
    <t>札幌市</t>
  </si>
  <si>
    <t>市区町村</t>
    <rPh sb="0" eb="2">
      <t>シク</t>
    </rPh>
    <rPh sb="2" eb="4">
      <t>チョウソン</t>
    </rPh>
    <phoneticPr fontId="10"/>
  </si>
  <si>
    <t>北海道</t>
    <rPh sb="0" eb="3">
      <t>ホッカイドウ</t>
    </rPh>
    <phoneticPr fontId="10"/>
  </si>
  <si>
    <t>都道府県</t>
    <rPh sb="0" eb="4">
      <t>トドウフケン</t>
    </rPh>
    <phoneticPr fontId="10"/>
  </si>
  <si>
    <t>　（１）施設所在地を選択</t>
    <rPh sb="4" eb="6">
      <t>シセツ</t>
    </rPh>
    <rPh sb="6" eb="9">
      <t>ショザイチ</t>
    </rPh>
    <rPh sb="10" eb="12">
      <t>センタク</t>
    </rPh>
    <phoneticPr fontId="10"/>
  </si>
  <si>
    <t>１　基本情報</t>
    <rPh sb="2" eb="4">
      <t>キホン</t>
    </rPh>
    <rPh sb="4" eb="6">
      <t>ジョウホウ</t>
    </rPh>
    <phoneticPr fontId="10"/>
  </si>
  <si>
    <t>数字を入力</t>
    <rPh sb="0" eb="2">
      <t>スウジ</t>
    </rPh>
    <rPh sb="3" eb="5">
      <t>ニュウリョク</t>
    </rPh>
    <phoneticPr fontId="10"/>
  </si>
  <si>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10"/>
  </si>
  <si>
    <t>リストから選択</t>
    <rPh sb="5" eb="7">
      <t>センタク</t>
    </rPh>
    <phoneticPr fontId="10"/>
  </si>
  <si>
    <t>・赤色のセルはドロップダウンリストから該当する選択肢を選ぶ</t>
    <rPh sb="1" eb="3">
      <t>アカイロ</t>
    </rPh>
    <rPh sb="19" eb="21">
      <t>ガイトウ</t>
    </rPh>
    <rPh sb="23" eb="26">
      <t>センタクシ</t>
    </rPh>
    <rPh sb="27" eb="28">
      <t>エラ</t>
    </rPh>
    <phoneticPr fontId="10"/>
  </si>
  <si>
    <t>　</t>
    <phoneticPr fontId="10"/>
  </si>
  <si>
    <t>○入力方法</t>
    <rPh sb="1" eb="3">
      <t>ニュウリョク</t>
    </rPh>
    <rPh sb="3" eb="5">
      <t>ホウホウ</t>
    </rPh>
    <phoneticPr fontId="10"/>
  </si>
  <si>
    <t>認定こども園の公定価格試算</t>
    <rPh sb="0" eb="2">
      <t>ニンテイ</t>
    </rPh>
    <rPh sb="5" eb="6">
      <t>エン</t>
    </rPh>
    <rPh sb="7" eb="9">
      <t>コウテイ</t>
    </rPh>
    <rPh sb="9" eb="11">
      <t>カカク</t>
    </rPh>
    <rPh sb="11" eb="13">
      <t>シサン</t>
    </rPh>
    <phoneticPr fontId="10"/>
  </si>
  <si>
    <t>○補正</t>
    <rPh sb="1" eb="3">
      <t>ホセイ</t>
    </rPh>
    <phoneticPr fontId="10"/>
  </si>
  <si>
    <t>○当初</t>
    <rPh sb="1" eb="3">
      <t>トウショ</t>
    </rPh>
    <phoneticPr fontId="10"/>
  </si>
  <si>
    <t>２，３号総合計</t>
    <rPh sb="3" eb="4">
      <t>ゴウ</t>
    </rPh>
    <rPh sb="4" eb="5">
      <t>ソウ</t>
    </rPh>
    <rPh sb="5" eb="7">
      <t>ゴウケイ</t>
    </rPh>
    <phoneticPr fontId="10"/>
  </si>
  <si>
    <t>３号総合計</t>
    <rPh sb="1" eb="2">
      <t>ゴウ</t>
    </rPh>
    <rPh sb="2" eb="5">
      <t>ソウゴウケイ</t>
    </rPh>
    <phoneticPr fontId="10"/>
  </si>
  <si>
    <t>２号総合計</t>
    <rPh sb="1" eb="2">
      <t>ゴウ</t>
    </rPh>
    <rPh sb="2" eb="5">
      <t>ソウゴウケイ</t>
    </rPh>
    <phoneticPr fontId="10"/>
  </si>
  <si>
    <t>２、３号本分別合計</t>
    <rPh sb="3" eb="4">
      <t>ゴウ</t>
    </rPh>
    <rPh sb="4" eb="6">
      <t>ホンブン</t>
    </rPh>
    <rPh sb="6" eb="7">
      <t>ベツ</t>
    </rPh>
    <rPh sb="7" eb="9">
      <t>ゴウケイ</t>
    </rPh>
    <phoneticPr fontId="10"/>
  </si>
  <si>
    <t>３号月額合計</t>
    <rPh sb="1" eb="2">
      <t>ゴウ</t>
    </rPh>
    <rPh sb="2" eb="4">
      <t>ゲツガク</t>
    </rPh>
    <rPh sb="4" eb="6">
      <t>ゴウケイ</t>
    </rPh>
    <phoneticPr fontId="10"/>
  </si>
  <si>
    <t>３号月額総額（３月）</t>
    <rPh sb="1" eb="2">
      <t>ゴウ</t>
    </rPh>
    <rPh sb="2" eb="4">
      <t>ゲツガク</t>
    </rPh>
    <rPh sb="4" eb="6">
      <t>ソウガク</t>
    </rPh>
    <rPh sb="8" eb="9">
      <t>ガツ</t>
    </rPh>
    <phoneticPr fontId="10"/>
  </si>
  <si>
    <t>３号月額総額（３月以外）</t>
    <rPh sb="1" eb="2">
      <t>ゴウ</t>
    </rPh>
    <rPh sb="2" eb="4">
      <t>ゲツガク</t>
    </rPh>
    <rPh sb="4" eb="6">
      <t>ソウガク</t>
    </rPh>
    <rPh sb="8" eb="9">
      <t>ガツ</t>
    </rPh>
    <rPh sb="9" eb="11">
      <t>イガイ</t>
    </rPh>
    <phoneticPr fontId="10"/>
  </si>
  <si>
    <t>２号月額合計</t>
    <rPh sb="1" eb="2">
      <t>ゴウ</t>
    </rPh>
    <rPh sb="2" eb="4">
      <t>ゲツガク</t>
    </rPh>
    <rPh sb="4" eb="6">
      <t>ゴウケイ</t>
    </rPh>
    <phoneticPr fontId="10"/>
  </si>
  <si>
    <t>２号月額総額（３月）</t>
    <rPh sb="1" eb="2">
      <t>ゴウ</t>
    </rPh>
    <rPh sb="2" eb="4">
      <t>ゲツガク</t>
    </rPh>
    <rPh sb="4" eb="6">
      <t>ソウガク</t>
    </rPh>
    <rPh sb="8" eb="9">
      <t>ガツ</t>
    </rPh>
    <phoneticPr fontId="10"/>
  </si>
  <si>
    <t>２号月額総額（３月以外）</t>
    <rPh sb="1" eb="2">
      <t>ゴウ</t>
    </rPh>
    <rPh sb="2" eb="4">
      <t>ゲツガク</t>
    </rPh>
    <rPh sb="4" eb="6">
      <t>ソウガク</t>
    </rPh>
    <rPh sb="8" eb="9">
      <t>ガツ</t>
    </rPh>
    <rPh sb="9" eb="11">
      <t>イガイ</t>
    </rPh>
    <phoneticPr fontId="10"/>
  </si>
  <si>
    <t>２、３号年額合計（年齢、本分別）</t>
    <rPh sb="3" eb="4">
      <t>ゴウ</t>
    </rPh>
    <rPh sb="4" eb="6">
      <t>ネンガク</t>
    </rPh>
    <rPh sb="6" eb="8">
      <t>ゴウケイ</t>
    </rPh>
    <rPh sb="9" eb="11">
      <t>ネンレイ</t>
    </rPh>
    <rPh sb="12" eb="13">
      <t>ホン</t>
    </rPh>
    <rPh sb="13" eb="15">
      <t>ブンベツ</t>
    </rPh>
    <phoneticPr fontId="10"/>
  </si>
  <si>
    <t>２、３号月額（３月、年齢、本分別）</t>
    <rPh sb="3" eb="4">
      <t>ゴウ</t>
    </rPh>
    <rPh sb="4" eb="6">
      <t>ゲツガク</t>
    </rPh>
    <rPh sb="8" eb="9">
      <t>ガツ</t>
    </rPh>
    <rPh sb="10" eb="12">
      <t>ネンレイ</t>
    </rPh>
    <rPh sb="13" eb="16">
      <t>ホンブンベツ</t>
    </rPh>
    <phoneticPr fontId="10"/>
  </si>
  <si>
    <t>b'</t>
    <phoneticPr fontId="10"/>
  </si>
  <si>
    <t>２、３号月額（３月以外、年齢、本分別）</t>
    <rPh sb="3" eb="4">
      <t>ゴウ</t>
    </rPh>
    <rPh sb="4" eb="6">
      <t>ゲツガク</t>
    </rPh>
    <rPh sb="8" eb="9">
      <t>ガツ</t>
    </rPh>
    <rPh sb="9" eb="11">
      <t>イガイ</t>
    </rPh>
    <rPh sb="12" eb="14">
      <t>ネンレイ</t>
    </rPh>
    <rPh sb="15" eb="18">
      <t>ホンブンベツ</t>
    </rPh>
    <phoneticPr fontId="10"/>
  </si>
  <si>
    <t>a'</t>
    <phoneticPr fontId="10"/>
  </si>
  <si>
    <t>２、３号短合計（年齢、本分別）</t>
    <rPh sb="3" eb="4">
      <t>ゴウ</t>
    </rPh>
    <rPh sb="4" eb="5">
      <t>タン</t>
    </rPh>
    <rPh sb="5" eb="7">
      <t>ゴウケイ</t>
    </rPh>
    <rPh sb="8" eb="10">
      <t>ネンレイ</t>
    </rPh>
    <rPh sb="11" eb="14">
      <t>ホンブンベツ</t>
    </rPh>
    <phoneticPr fontId="10"/>
  </si>
  <si>
    <t>１号合計</t>
    <rPh sb="1" eb="2">
      <t>ゴウ</t>
    </rPh>
    <rPh sb="2" eb="4">
      <t>ゴウケイ</t>
    </rPh>
    <phoneticPr fontId="10"/>
  </si>
  <si>
    <t>２、３号短月額（３月、年齢、本分別）</t>
    <rPh sb="3" eb="4">
      <t>ゴウ</t>
    </rPh>
    <rPh sb="4" eb="5">
      <t>タン</t>
    </rPh>
    <rPh sb="5" eb="7">
      <t>ゲツガク</t>
    </rPh>
    <rPh sb="9" eb="10">
      <t>ガツ</t>
    </rPh>
    <rPh sb="11" eb="13">
      <t>ネンレイ</t>
    </rPh>
    <rPh sb="14" eb="17">
      <t>ホンブンベツ</t>
    </rPh>
    <phoneticPr fontId="10"/>
  </si>
  <si>
    <t>１号月額合計（３月）</t>
    <rPh sb="1" eb="2">
      <t>ゴウ</t>
    </rPh>
    <rPh sb="2" eb="4">
      <t>ゲツガク</t>
    </rPh>
    <rPh sb="4" eb="6">
      <t>ゴウケイ</t>
    </rPh>
    <rPh sb="8" eb="9">
      <t>ガツ</t>
    </rPh>
    <phoneticPr fontId="10"/>
  </si>
  <si>
    <t>２、３号短月額（３月以外、年齢、本分別））</t>
    <rPh sb="3" eb="4">
      <t>ゴウ</t>
    </rPh>
    <rPh sb="4" eb="5">
      <t>タン</t>
    </rPh>
    <rPh sb="5" eb="7">
      <t>ゲツガク</t>
    </rPh>
    <rPh sb="9" eb="10">
      <t>ガツ</t>
    </rPh>
    <rPh sb="10" eb="12">
      <t>イガイ</t>
    </rPh>
    <rPh sb="13" eb="15">
      <t>ネンレイ</t>
    </rPh>
    <rPh sb="16" eb="19">
      <t>ホンブンベツ</t>
    </rPh>
    <phoneticPr fontId="10"/>
  </si>
  <si>
    <t>１号月額総額（３月以外）</t>
    <rPh sb="1" eb="2">
      <t>ゴウ</t>
    </rPh>
    <rPh sb="2" eb="4">
      <t>ゲツガク</t>
    </rPh>
    <rPh sb="4" eb="6">
      <t>ソウガク</t>
    </rPh>
    <rPh sb="8" eb="9">
      <t>ガツ</t>
    </rPh>
    <rPh sb="9" eb="11">
      <t>イガイ</t>
    </rPh>
    <phoneticPr fontId="10"/>
  </si>
  <si>
    <t>２、３号標準合計（年額、年齢、本分別）</t>
    <rPh sb="3" eb="4">
      <t>ゴウ</t>
    </rPh>
    <rPh sb="4" eb="6">
      <t>ヒョウジュン</t>
    </rPh>
    <rPh sb="6" eb="8">
      <t>ゴウケイ</t>
    </rPh>
    <rPh sb="9" eb="11">
      <t>ネンガク</t>
    </rPh>
    <rPh sb="12" eb="14">
      <t>ネンレイ</t>
    </rPh>
    <rPh sb="15" eb="18">
      <t>ホンブンベツ</t>
    </rPh>
    <phoneticPr fontId="10"/>
  </si>
  <si>
    <t>１号合計（年齢別）</t>
    <rPh sb="1" eb="2">
      <t>ゴウ</t>
    </rPh>
    <rPh sb="2" eb="4">
      <t>ゴウケイ</t>
    </rPh>
    <rPh sb="5" eb="8">
      <t>ネンレイベツ</t>
    </rPh>
    <phoneticPr fontId="10"/>
  </si>
  <si>
    <t>２、３号標準月額（３月、年齢、本分別）</t>
    <rPh sb="3" eb="4">
      <t>ゴウ</t>
    </rPh>
    <rPh sb="4" eb="6">
      <t>ヒョウジュン</t>
    </rPh>
    <rPh sb="6" eb="8">
      <t>ゲツガク</t>
    </rPh>
    <rPh sb="10" eb="11">
      <t>ガツ</t>
    </rPh>
    <rPh sb="12" eb="14">
      <t>ネンレイ</t>
    </rPh>
    <rPh sb="15" eb="18">
      <t>ホンブンベツ</t>
    </rPh>
    <phoneticPr fontId="10"/>
  </si>
  <si>
    <t>１号月額合計（３月年齢別）</t>
    <rPh sb="1" eb="2">
      <t>ゴウ</t>
    </rPh>
    <rPh sb="2" eb="4">
      <t>ゲツガク</t>
    </rPh>
    <rPh sb="4" eb="6">
      <t>ゴウケイ</t>
    </rPh>
    <rPh sb="8" eb="9">
      <t>ガツ</t>
    </rPh>
    <rPh sb="9" eb="12">
      <t>ネンレイベツ</t>
    </rPh>
    <phoneticPr fontId="10"/>
  </si>
  <si>
    <t>b</t>
    <phoneticPr fontId="10"/>
  </si>
  <si>
    <t>２、３号標準月額（３月以外、年齢、本分別）</t>
    <rPh sb="3" eb="4">
      <t>ゴウ</t>
    </rPh>
    <rPh sb="4" eb="6">
      <t>ヒョウジュン</t>
    </rPh>
    <rPh sb="6" eb="8">
      <t>ゲツガク</t>
    </rPh>
    <rPh sb="10" eb="11">
      <t>ガツ</t>
    </rPh>
    <rPh sb="11" eb="13">
      <t>イガイ</t>
    </rPh>
    <rPh sb="14" eb="16">
      <t>ネンレイ</t>
    </rPh>
    <rPh sb="17" eb="20">
      <t>ホンブンベツ</t>
    </rPh>
    <phoneticPr fontId="10"/>
  </si>
  <si>
    <t>１号月額総額（３月以外、年齢別）</t>
    <rPh sb="1" eb="2">
      <t>ゴウ</t>
    </rPh>
    <rPh sb="2" eb="4">
      <t>ゲツガク</t>
    </rPh>
    <rPh sb="4" eb="6">
      <t>ソウガク</t>
    </rPh>
    <rPh sb="8" eb="9">
      <t>ガツ</t>
    </rPh>
    <rPh sb="9" eb="11">
      <t>イガイ</t>
    </rPh>
    <rPh sb="12" eb="15">
      <t>ネンレイベツ</t>
    </rPh>
    <phoneticPr fontId="10"/>
  </si>
  <si>
    <t>a</t>
    <phoneticPr fontId="10"/>
  </si>
  <si>
    <t>aaa×11+bbb</t>
    <phoneticPr fontId="10"/>
  </si>
  <si>
    <t>bbb'</t>
    <phoneticPr fontId="10"/>
  </si>
  <si>
    <t>bbb</t>
    <phoneticPr fontId="10"/>
  </si>
  <si>
    <t>aaa</t>
    <phoneticPr fontId="10"/>
  </si>
  <si>
    <t>aa×11+bb</t>
    <phoneticPr fontId="10"/>
  </si>
  <si>
    <t>単価（年額分）（＝３月単価の内数）</t>
    <rPh sb="0" eb="2">
      <t>タンカ</t>
    </rPh>
    <rPh sb="3" eb="5">
      <t>ネンガク</t>
    </rPh>
    <rPh sb="5" eb="6">
      <t>ブン</t>
    </rPh>
    <rPh sb="10" eb="11">
      <t>ガツ</t>
    </rPh>
    <rPh sb="11" eb="13">
      <t>タンカ</t>
    </rPh>
    <rPh sb="14" eb="16">
      <t>ウチスウ</t>
    </rPh>
    <phoneticPr fontId="10"/>
  </si>
  <si>
    <t>bb'</t>
    <phoneticPr fontId="10"/>
  </si>
  <si>
    <t>３月分単価</t>
    <rPh sb="1" eb="3">
      <t>ガツブン</t>
    </rPh>
    <rPh sb="3" eb="5">
      <t>タンカ</t>
    </rPh>
    <phoneticPr fontId="10"/>
  </si>
  <si>
    <t>bb</t>
    <phoneticPr fontId="10"/>
  </si>
  <si>
    <t>４～２月分単価</t>
    <rPh sb="3" eb="5">
      <t>ガツブン</t>
    </rPh>
    <rPh sb="5" eb="7">
      <t>タンカ</t>
    </rPh>
    <phoneticPr fontId="10"/>
  </si>
  <si>
    <t>aa</t>
    <phoneticPr fontId="10"/>
  </si>
  <si>
    <t>a×11+b</t>
    <phoneticPr fontId="10"/>
  </si>
  <si>
    <t>b'</t>
    <phoneticPr fontId="10"/>
  </si>
  <si>
    <t>a</t>
    <phoneticPr fontId="10"/>
  </si>
  <si>
    <t>処遇改善等加算Ⅱ</t>
    <phoneticPr fontId="10"/>
  </si>
  <si>
    <t>処遇改善等加算Ⅱ</t>
    <rPh sb="0" eb="2">
      <t>ショグウ</t>
    </rPh>
    <rPh sb="2" eb="4">
      <t>カイゼン</t>
    </rPh>
    <rPh sb="4" eb="5">
      <t>トウ</t>
    </rPh>
    <rPh sb="5" eb="7">
      <t>カサン</t>
    </rPh>
    <phoneticPr fontId="10"/>
  </si>
  <si>
    <t>特定加算部分</t>
    <rPh sb="0" eb="2">
      <t>トクテイ</t>
    </rPh>
    <rPh sb="2" eb="4">
      <t>カサン</t>
    </rPh>
    <rPh sb="4" eb="6">
      <t>ブブン</t>
    </rPh>
    <phoneticPr fontId="10"/>
  </si>
  <si>
    <r>
      <rPr>
        <sz val="11"/>
        <rFont val="HGｺﾞｼｯｸM"/>
        <family val="3"/>
        <charset val="128"/>
      </rPr>
      <t>降灰除去費加算</t>
    </r>
    <phoneticPr fontId="10"/>
  </si>
  <si>
    <t>処遇改善等加算Ⅰ</t>
    <phoneticPr fontId="10"/>
  </si>
  <si>
    <t>処遇改善等加算Ⅰ</t>
    <phoneticPr fontId="10"/>
  </si>
  <si>
    <t>H30追加　認定こども園全体（１号～３号）の利用定員が９１人以上の場合に加算</t>
    <rPh sb="3" eb="5">
      <t>ツイカ</t>
    </rPh>
    <rPh sb="6" eb="8">
      <t>ニンテイ</t>
    </rPh>
    <rPh sb="11" eb="12">
      <t>エン</t>
    </rPh>
    <rPh sb="12" eb="14">
      <t>ゼンタイ</t>
    </rPh>
    <rPh sb="16" eb="17">
      <t>ゴウ</t>
    </rPh>
    <rPh sb="19" eb="20">
      <t>ゴウ</t>
    </rPh>
    <rPh sb="22" eb="26">
      <t>リヨウテイイン</t>
    </rPh>
    <rPh sb="29" eb="30">
      <t>ニン</t>
    </rPh>
    <rPh sb="30" eb="32">
      <t>イジョウ</t>
    </rPh>
    <rPh sb="33" eb="35">
      <t>バアイ</t>
    </rPh>
    <rPh sb="36" eb="38">
      <t>カサン</t>
    </rPh>
    <phoneticPr fontId="10"/>
  </si>
  <si>
    <t>基本額
＋処遇改善等加算Ⅰ</t>
    <rPh sb="0" eb="3">
      <t>キホンガク</t>
    </rPh>
    <phoneticPr fontId="10"/>
  </si>
  <si>
    <t>定員を恒常的に超過する場合（２・３号短時間認定）</t>
    <rPh sb="17" eb="18">
      <t>ゴウ</t>
    </rPh>
    <rPh sb="18" eb="21">
      <t>タンジカン</t>
    </rPh>
    <rPh sb="21" eb="23">
      <t>ニンテイ</t>
    </rPh>
    <phoneticPr fontId="10"/>
  </si>
  <si>
    <t>定員を恒常的に超過する場合（２・３号標準時間認定）</t>
    <rPh sb="17" eb="18">
      <t>ゴウ</t>
    </rPh>
    <rPh sb="18" eb="20">
      <t>ヒョウジュン</t>
    </rPh>
    <rPh sb="20" eb="22">
      <t>ジカン</t>
    </rPh>
    <rPh sb="22" eb="24">
      <t>ニンテイ</t>
    </rPh>
    <phoneticPr fontId="10"/>
  </si>
  <si>
    <t>定員を恒常的に超過する場合（１号）</t>
    <rPh sb="15" eb="16">
      <t>ゴウ</t>
    </rPh>
    <phoneticPr fontId="10"/>
  </si>
  <si>
    <t>保育短時間</t>
    <phoneticPr fontId="10"/>
  </si>
  <si>
    <t>分園の場合（短時間認定）</t>
    <rPh sb="6" eb="9">
      <t>タンジカン</t>
    </rPh>
    <rPh sb="9" eb="11">
      <t>ニンテイ</t>
    </rPh>
    <phoneticPr fontId="10"/>
  </si>
  <si>
    <t>分園の場合（標準時間認定）</t>
    <rPh sb="6" eb="8">
      <t>ヒョウジュン</t>
    </rPh>
    <rPh sb="8" eb="10">
      <t>ジカン</t>
    </rPh>
    <rPh sb="10" eb="12">
      <t>ニンテイ</t>
    </rPh>
    <phoneticPr fontId="10"/>
  </si>
  <si>
    <r>
      <rPr>
        <sz val="11"/>
        <rFont val="HGｺﾞｼｯｸM"/>
        <family val="3"/>
        <charset val="128"/>
      </rPr>
      <t>外部監査費
加算</t>
    </r>
  </si>
  <si>
    <r>
      <rPr>
        <sz val="11"/>
        <rFont val="HGｺﾞｼｯｸM"/>
        <family val="3"/>
        <charset val="128"/>
      </rPr>
      <t>賃借料加算</t>
    </r>
    <rPh sb="0" eb="3">
      <t>チンシャクリョウ</t>
    </rPh>
    <rPh sb="3" eb="5">
      <t>カサン</t>
    </rPh>
    <phoneticPr fontId="10"/>
  </si>
  <si>
    <r>
      <rPr>
        <sz val="11"/>
        <rFont val="HGｺﾞｼｯｸM"/>
        <family val="3"/>
        <charset val="128"/>
      </rPr>
      <t>減価償却費加算</t>
    </r>
    <rPh sb="0" eb="2">
      <t>ゲンカ</t>
    </rPh>
    <rPh sb="2" eb="5">
      <t>ショウキャクヒ</t>
    </rPh>
    <rPh sb="5" eb="7">
      <t>カサン</t>
    </rPh>
    <phoneticPr fontId="10"/>
  </si>
  <si>
    <r>
      <rPr>
        <sz val="11"/>
        <rFont val="HGｺﾞｼｯｸM"/>
        <family val="3"/>
        <charset val="128"/>
      </rPr>
      <t>夜間保育加算</t>
    </r>
    <rPh sb="0" eb="6">
      <t>ヤカンホイクカサン</t>
    </rPh>
    <phoneticPr fontId="10"/>
  </si>
  <si>
    <r>
      <rPr>
        <sz val="11"/>
        <rFont val="HGｺﾞｼｯｸM"/>
        <family val="3"/>
        <charset val="128"/>
      </rPr>
      <t>休日保育加算</t>
    </r>
    <rPh sb="0" eb="6">
      <t>キュウジツホイクカサン</t>
    </rPh>
    <phoneticPr fontId="10"/>
  </si>
  <si>
    <r>
      <rPr>
        <sz val="11"/>
        <rFont val="HGｺﾞｼｯｸM"/>
        <family val="3"/>
        <charset val="128"/>
      </rPr>
      <t>給食実施加算</t>
    </r>
    <rPh sb="4" eb="6">
      <t>カサン</t>
    </rPh>
    <phoneticPr fontId="10"/>
  </si>
  <si>
    <r>
      <rPr>
        <sz val="11"/>
        <rFont val="HGｺﾞｼｯｸM"/>
        <family val="3"/>
        <charset val="128"/>
      </rPr>
      <t>通園送迎加算</t>
    </r>
  </si>
  <si>
    <t>チーム保育教諭等数を選択。上限：利用定員４５人以下は１人、４６人以上１５０人以下は２人、１５１人以上２４０人以下は３人、２４１認以上２７０人以下は３．５人、２７１人以上３００人以下は５人、３０１人以上４５０人以下は６人、４５１人以上は８人。</t>
    <phoneticPr fontId="10"/>
  </si>
  <si>
    <r>
      <rPr>
        <sz val="11"/>
        <rFont val="HGｺﾞｼｯｸM"/>
        <family val="3"/>
        <charset val="128"/>
      </rPr>
      <t>チーム保育加配加算</t>
    </r>
    <phoneticPr fontId="10"/>
  </si>
  <si>
    <r>
      <rPr>
        <sz val="11"/>
        <rFont val="HGｺﾞｼｯｸM"/>
        <family val="3"/>
        <charset val="128"/>
      </rPr>
      <t>満３歳児対応教諭配置加算</t>
    </r>
  </si>
  <si>
    <r>
      <rPr>
        <sz val="11"/>
        <rFont val="HGｺﾞｼｯｸM"/>
        <family val="3"/>
        <charset val="128"/>
      </rPr>
      <t>３歳児配置改善加算</t>
    </r>
  </si>
  <si>
    <r>
      <rPr>
        <sz val="11"/>
        <rFont val="HGｺﾞｼｯｸM"/>
        <family val="3"/>
        <charset val="128"/>
      </rPr>
      <t>学級編制調整加配加算</t>
    </r>
    <phoneticPr fontId="10"/>
  </si>
  <si>
    <r>
      <rPr>
        <sz val="11"/>
        <rFont val="HGｺﾞｼｯｸM"/>
        <family val="3"/>
        <charset val="128"/>
      </rPr>
      <t>副園長・教頭設置加算</t>
    </r>
    <phoneticPr fontId="10"/>
  </si>
  <si>
    <t>　処遇改善等加算Ⅰ</t>
    <phoneticPr fontId="10"/>
  </si>
  <si>
    <r>
      <rPr>
        <sz val="11"/>
        <rFont val="HGｺﾞｼｯｸM"/>
        <family val="3"/>
        <charset val="128"/>
      </rPr>
      <t>　基本分単価</t>
    </r>
    <rPh sb="1" eb="4">
      <t>キホンブン</t>
    </rPh>
    <rPh sb="4" eb="6">
      <t>タンカ</t>
    </rPh>
    <phoneticPr fontId="10"/>
  </si>
  <si>
    <r>
      <rPr>
        <sz val="11"/>
        <rFont val="HGｺﾞｼｯｸM"/>
        <family val="3"/>
        <charset val="128"/>
      </rPr>
      <t>保育短時間</t>
    </r>
    <rPh sb="0" eb="2">
      <t>ホイク</t>
    </rPh>
    <rPh sb="2" eb="3">
      <t>タン</t>
    </rPh>
    <rPh sb="3" eb="5">
      <t>ジカン</t>
    </rPh>
    <phoneticPr fontId="10"/>
  </si>
  <si>
    <r>
      <rPr>
        <sz val="11"/>
        <rFont val="HGｺﾞｼｯｸM"/>
        <family val="3"/>
        <charset val="128"/>
      </rPr>
      <t>保育標準時間</t>
    </r>
    <rPh sb="0" eb="6">
      <t>ホイクヒョウジュンジカン</t>
    </rPh>
    <phoneticPr fontId="10"/>
  </si>
  <si>
    <r>
      <rPr>
        <sz val="11"/>
        <rFont val="HGｺﾞｼｯｸM"/>
        <family val="3"/>
        <charset val="128"/>
      </rPr>
      <t>教育標準時間</t>
    </r>
    <rPh sb="0" eb="2">
      <t>キョウイク</t>
    </rPh>
    <rPh sb="2" eb="4">
      <t>ヒョウジュン</t>
    </rPh>
    <rPh sb="4" eb="6">
      <t>ジカン</t>
    </rPh>
    <phoneticPr fontId="10"/>
  </si>
  <si>
    <t>補正予算対応用フラグ。</t>
    <rPh sb="0" eb="2">
      <t>ホセイ</t>
    </rPh>
    <rPh sb="2" eb="4">
      <t>ヨサン</t>
    </rPh>
    <rPh sb="4" eb="6">
      <t>タイオウ</t>
    </rPh>
    <rPh sb="6" eb="7">
      <t>ヨウ</t>
    </rPh>
    <phoneticPr fontId="10"/>
  </si>
  <si>
    <t>補正</t>
    <rPh sb="0" eb="2">
      <t>ホセイ</t>
    </rPh>
    <phoneticPr fontId="10"/>
  </si>
  <si>
    <t>当初</t>
    <rPh sb="0" eb="2">
      <t>トウショ</t>
    </rPh>
    <phoneticPr fontId="10"/>
  </si>
  <si>
    <t>○単価</t>
    <rPh sb="1" eb="3">
      <t>タンカ</t>
    </rPh>
    <phoneticPr fontId="10"/>
  </si>
  <si>
    <t>人数B</t>
    <rPh sb="0" eb="2">
      <t>ニンズウ</t>
    </rPh>
    <phoneticPr fontId="10"/>
  </si>
  <si>
    <t>人数A</t>
    <rPh sb="0" eb="2">
      <t>ニンズウ</t>
    </rPh>
    <phoneticPr fontId="10"/>
  </si>
  <si>
    <t>加算対象人数の基礎となる職員数</t>
    <rPh sb="0" eb="2">
      <t>カサン</t>
    </rPh>
    <rPh sb="2" eb="4">
      <t>タイショウ</t>
    </rPh>
    <rPh sb="4" eb="6">
      <t>ニンズウ</t>
    </rPh>
    <rPh sb="7" eb="9">
      <t>キソ</t>
    </rPh>
    <rPh sb="12" eb="15">
      <t>ショクインスウ</t>
    </rPh>
    <phoneticPr fontId="10"/>
  </si>
  <si>
    <t>○処遇改善等加算Ⅱ</t>
    <rPh sb="1" eb="3">
      <t>ショグウ</t>
    </rPh>
    <rPh sb="3" eb="5">
      <t>カイゼン</t>
    </rPh>
    <rPh sb="5" eb="6">
      <t>トウ</t>
    </rPh>
    <rPh sb="6" eb="8">
      <t>カサン</t>
    </rPh>
    <phoneticPr fontId="10"/>
  </si>
  <si>
    <t>A</t>
    <phoneticPr fontId="10"/>
  </si>
  <si>
    <t>チーム保育加配上限数</t>
    <rPh sb="3" eb="5">
      <t>ホイク</t>
    </rPh>
    <rPh sb="5" eb="7">
      <t>カハイ</t>
    </rPh>
    <rPh sb="7" eb="9">
      <t>ジョウゲン</t>
    </rPh>
    <rPh sb="9" eb="10">
      <t>スウ</t>
    </rPh>
    <phoneticPr fontId="10"/>
  </si>
  <si>
    <t>W</t>
    <phoneticPr fontId="10"/>
  </si>
  <si>
    <t>V</t>
    <phoneticPr fontId="10"/>
  </si>
  <si>
    <t>↓処遇改善加算Ⅱ用３歳児加算・満３歳児加算フラグ</t>
    <rPh sb="1" eb="3">
      <t>ショグウ</t>
    </rPh>
    <rPh sb="3" eb="5">
      <t>カイゼン</t>
    </rPh>
    <rPh sb="5" eb="7">
      <t>カサン</t>
    </rPh>
    <rPh sb="8" eb="9">
      <t>ヨウ</t>
    </rPh>
    <rPh sb="10" eb="11">
      <t>サイ</t>
    </rPh>
    <rPh sb="11" eb="12">
      <t>ジ</t>
    </rPh>
    <rPh sb="12" eb="14">
      <t>カサン</t>
    </rPh>
    <rPh sb="15" eb="16">
      <t>マン</t>
    </rPh>
    <rPh sb="17" eb="18">
      <t>サイ</t>
    </rPh>
    <rPh sb="18" eb="19">
      <t>ジ</t>
    </rPh>
    <rPh sb="19" eb="21">
      <t>カサン</t>
    </rPh>
    <phoneticPr fontId="10"/>
  </si>
  <si>
    <t>２未満の場合の補正</t>
    <phoneticPr fontId="10"/>
  </si>
  <si>
    <t>分園</t>
    <rPh sb="0" eb="2">
      <t>ブンエン</t>
    </rPh>
    <phoneticPr fontId="10"/>
  </si>
  <si>
    <t>本園</t>
    <rPh sb="0" eb="1">
      <t>ホン</t>
    </rPh>
    <rPh sb="1" eb="2">
      <t>エン</t>
    </rPh>
    <phoneticPr fontId="10"/>
  </si>
  <si>
    <t>必要保育教諭等数全体</t>
    <rPh sb="0" eb="2">
      <t>ヒツヨウ</t>
    </rPh>
    <rPh sb="2" eb="4">
      <t>ホイク</t>
    </rPh>
    <rPh sb="4" eb="6">
      <t>キョウユ</t>
    </rPh>
    <rPh sb="6" eb="7">
      <t>トウ</t>
    </rPh>
    <rPh sb="7" eb="8">
      <t>カズ</t>
    </rPh>
    <rPh sb="8" eb="10">
      <t>ゼンタイ</t>
    </rPh>
    <phoneticPr fontId="10"/>
  </si>
  <si>
    <t>1,050人～</t>
    <rPh sb="5" eb="6">
      <t>ニン</t>
    </rPh>
    <phoneticPr fontId="31"/>
  </si>
  <si>
    <t>980人～1,049人</t>
    <rPh sb="3" eb="4">
      <t>ニン</t>
    </rPh>
    <rPh sb="10" eb="11">
      <t>ニン</t>
    </rPh>
    <phoneticPr fontId="31"/>
  </si>
  <si>
    <t>910人～979人</t>
    <rPh sb="3" eb="4">
      <t>ニン</t>
    </rPh>
    <rPh sb="8" eb="9">
      <t>ニン</t>
    </rPh>
    <phoneticPr fontId="31"/>
  </si>
  <si>
    <t xml:space="preserve"> 1年以上 2年未満</t>
    <rPh sb="2" eb="3">
      <t>ネン</t>
    </rPh>
    <rPh sb="3" eb="5">
      <t>イジョウ</t>
    </rPh>
    <rPh sb="7" eb="8">
      <t>ネン</t>
    </rPh>
    <rPh sb="8" eb="10">
      <t>ミマン</t>
    </rPh>
    <phoneticPr fontId="10"/>
  </si>
  <si>
    <t>840人～909人</t>
    <rPh sb="3" eb="4">
      <t>ニン</t>
    </rPh>
    <rPh sb="8" eb="9">
      <t>ニン</t>
    </rPh>
    <phoneticPr fontId="31"/>
  </si>
  <si>
    <t xml:space="preserve"> 2年以上 3年未満</t>
    <rPh sb="2" eb="3">
      <t>ネン</t>
    </rPh>
    <rPh sb="3" eb="5">
      <t>イジョウ</t>
    </rPh>
    <rPh sb="7" eb="8">
      <t>ネン</t>
    </rPh>
    <rPh sb="8" eb="10">
      <t>ミマン</t>
    </rPh>
    <phoneticPr fontId="10"/>
  </si>
  <si>
    <t>770人～839人</t>
    <rPh sb="3" eb="4">
      <t>ニン</t>
    </rPh>
    <rPh sb="8" eb="9">
      <t>ニン</t>
    </rPh>
    <phoneticPr fontId="31"/>
  </si>
  <si>
    <t xml:space="preserve"> 3年以上 4年未満</t>
    <rPh sb="2" eb="3">
      <t>ネン</t>
    </rPh>
    <rPh sb="3" eb="5">
      <t>イジョウ</t>
    </rPh>
    <rPh sb="7" eb="8">
      <t>ネン</t>
    </rPh>
    <rPh sb="8" eb="10">
      <t>ミマン</t>
    </rPh>
    <phoneticPr fontId="10"/>
  </si>
  <si>
    <t>700人～769人</t>
    <rPh sb="3" eb="4">
      <t>ニン</t>
    </rPh>
    <rPh sb="8" eb="9">
      <t>ニン</t>
    </rPh>
    <phoneticPr fontId="31"/>
  </si>
  <si>
    <t xml:space="preserve"> 4年以上 5年未満</t>
    <rPh sb="2" eb="3">
      <t>ネン</t>
    </rPh>
    <rPh sb="3" eb="5">
      <t>イジョウ</t>
    </rPh>
    <rPh sb="7" eb="8">
      <t>ネン</t>
    </rPh>
    <rPh sb="8" eb="10">
      <t>ミマン</t>
    </rPh>
    <phoneticPr fontId="10"/>
  </si>
  <si>
    <t>630人～699人</t>
    <rPh sb="3" eb="4">
      <t>ニン</t>
    </rPh>
    <rPh sb="8" eb="9">
      <t>ニン</t>
    </rPh>
    <phoneticPr fontId="31"/>
  </si>
  <si>
    <t>その他地域</t>
    <rPh sb="2" eb="3">
      <t>タ</t>
    </rPh>
    <rPh sb="3" eb="5">
      <t>チイキ</t>
    </rPh>
    <phoneticPr fontId="10"/>
  </si>
  <si>
    <t xml:space="preserve"> 5年以上 6年未満</t>
    <rPh sb="2" eb="3">
      <t>ネン</t>
    </rPh>
    <rPh sb="3" eb="5">
      <t>イジョウ</t>
    </rPh>
    <rPh sb="7" eb="8">
      <t>ネン</t>
    </rPh>
    <rPh sb="8" eb="10">
      <t>ミマン</t>
    </rPh>
    <phoneticPr fontId="10"/>
  </si>
  <si>
    <t>560人～629人</t>
    <rPh sb="3" eb="4">
      <t>ニン</t>
    </rPh>
    <rPh sb="8" eb="9">
      <t>ニン</t>
    </rPh>
    <phoneticPr fontId="31"/>
  </si>
  <si>
    <t>3/100地域</t>
    <rPh sb="5" eb="7">
      <t>チイキ</t>
    </rPh>
    <phoneticPr fontId="10"/>
  </si>
  <si>
    <t xml:space="preserve"> 6年以上 7年未満</t>
    <rPh sb="2" eb="3">
      <t>ネン</t>
    </rPh>
    <rPh sb="3" eb="5">
      <t>イジョウ</t>
    </rPh>
    <rPh sb="7" eb="8">
      <t>ネン</t>
    </rPh>
    <rPh sb="8" eb="10">
      <t>ミマン</t>
    </rPh>
    <phoneticPr fontId="10"/>
  </si>
  <si>
    <t>490人～559人</t>
    <rPh sb="3" eb="4">
      <t>ニン</t>
    </rPh>
    <rPh sb="8" eb="9">
      <t>ニン</t>
    </rPh>
    <phoneticPr fontId="31"/>
  </si>
  <si>
    <t>5日</t>
    <rPh sb="1" eb="2">
      <t>ニチ</t>
    </rPh>
    <phoneticPr fontId="10"/>
  </si>
  <si>
    <r>
      <t>6</t>
    </r>
    <r>
      <rPr>
        <sz val="11"/>
        <color indexed="8"/>
        <rFont val="ＭＳ Ｐゴシック"/>
        <family val="3"/>
        <charset val="128"/>
      </rPr>
      <t>/100地域</t>
    </r>
    <rPh sb="5" eb="7">
      <t>チイキ</t>
    </rPh>
    <phoneticPr fontId="10"/>
  </si>
  <si>
    <t xml:space="preserve"> 7年以上 8年未満</t>
    <rPh sb="2" eb="3">
      <t>ネン</t>
    </rPh>
    <rPh sb="3" eb="5">
      <t>イジョウ</t>
    </rPh>
    <rPh sb="7" eb="8">
      <t>ネン</t>
    </rPh>
    <rPh sb="8" eb="10">
      <t>ミマン</t>
    </rPh>
    <phoneticPr fontId="10"/>
  </si>
  <si>
    <t>420人～489人</t>
    <rPh sb="3" eb="4">
      <t>ニン</t>
    </rPh>
    <rPh sb="8" eb="9">
      <t>ニン</t>
    </rPh>
    <phoneticPr fontId="31"/>
  </si>
  <si>
    <t>その他の地域</t>
    <phoneticPr fontId="10"/>
  </si>
  <si>
    <t>4日</t>
    <rPh sb="1" eb="2">
      <t>ニチ</t>
    </rPh>
    <phoneticPr fontId="10"/>
  </si>
  <si>
    <r>
      <t>10/100</t>
    </r>
    <r>
      <rPr>
        <sz val="11"/>
        <color indexed="8"/>
        <rFont val="ＭＳ Ｐゴシック"/>
        <family val="3"/>
        <charset val="128"/>
      </rPr>
      <t>地域</t>
    </r>
    <phoneticPr fontId="10"/>
  </si>
  <si>
    <t xml:space="preserve"> 8年以上 9年未満</t>
    <rPh sb="2" eb="3">
      <t>ネン</t>
    </rPh>
    <rPh sb="3" eb="5">
      <t>イジョウ</t>
    </rPh>
    <rPh sb="7" eb="8">
      <t>ネン</t>
    </rPh>
    <rPh sb="8" eb="10">
      <t>ミマン</t>
    </rPh>
    <phoneticPr fontId="10"/>
  </si>
  <si>
    <t>350人～419人</t>
    <rPh sb="3" eb="4">
      <t>ニン</t>
    </rPh>
    <rPh sb="8" eb="9">
      <t>ニン</t>
    </rPh>
    <phoneticPr fontId="31"/>
  </si>
  <si>
    <t>1200時間以上</t>
    <phoneticPr fontId="10"/>
  </si>
  <si>
    <t>４級地</t>
    <rPh sb="1" eb="3">
      <t>キュウチ</t>
    </rPh>
    <phoneticPr fontId="10"/>
  </si>
  <si>
    <t>3日</t>
    <rPh sb="1" eb="2">
      <t>ニチ</t>
    </rPh>
    <phoneticPr fontId="10"/>
  </si>
  <si>
    <r>
      <t>12/100</t>
    </r>
    <r>
      <rPr>
        <sz val="11"/>
        <color indexed="8"/>
        <rFont val="ＭＳ Ｐゴシック"/>
        <family val="3"/>
        <charset val="128"/>
      </rPr>
      <t>地域</t>
    </r>
    <phoneticPr fontId="10"/>
  </si>
  <si>
    <t>あり</t>
    <phoneticPr fontId="10"/>
  </si>
  <si>
    <t xml:space="preserve"> 9年以上10年未満</t>
    <rPh sb="2" eb="3">
      <t>ネン</t>
    </rPh>
    <rPh sb="3" eb="5">
      <t>イジョウ</t>
    </rPh>
    <rPh sb="7" eb="8">
      <t>ネン</t>
    </rPh>
    <rPh sb="8" eb="10">
      <t>ミマン</t>
    </rPh>
    <phoneticPr fontId="10"/>
  </si>
  <si>
    <t>280人～349人</t>
    <rPh sb="3" eb="4">
      <t>ニン</t>
    </rPh>
    <rPh sb="8" eb="9">
      <t>ニン</t>
    </rPh>
    <phoneticPr fontId="31"/>
  </si>
  <si>
    <r>
      <t>800時間以上</t>
    </r>
    <r>
      <rPr>
        <sz val="11"/>
        <color indexed="8"/>
        <rFont val="ＭＳ Ｐゴシック"/>
        <family val="3"/>
        <charset val="128"/>
      </rPr>
      <t xml:space="preserve"> </t>
    </r>
    <r>
      <rPr>
        <sz val="11"/>
        <color indexed="8"/>
        <rFont val="ＭＳ Ｐゴシック"/>
        <family val="3"/>
        <charset val="128"/>
      </rPr>
      <t>1200時間未満</t>
    </r>
    <phoneticPr fontId="10"/>
  </si>
  <si>
    <t>c地域</t>
    <rPh sb="1" eb="3">
      <t>チイキ</t>
    </rPh>
    <phoneticPr fontId="10"/>
  </si>
  <si>
    <t>C地域</t>
    <rPh sb="1" eb="3">
      <t>チイキ</t>
    </rPh>
    <phoneticPr fontId="10"/>
  </si>
  <si>
    <t>３級地</t>
    <rPh sb="1" eb="3">
      <t>キュウチ</t>
    </rPh>
    <phoneticPr fontId="10"/>
  </si>
  <si>
    <t>2日</t>
    <rPh sb="1" eb="2">
      <t>ニチ</t>
    </rPh>
    <phoneticPr fontId="10"/>
  </si>
  <si>
    <r>
      <t>15/100</t>
    </r>
    <r>
      <rPr>
        <sz val="11"/>
        <color indexed="8"/>
        <rFont val="ＭＳ Ｐゴシック"/>
        <family val="3"/>
        <charset val="128"/>
      </rPr>
      <t>地域</t>
    </r>
    <phoneticPr fontId="10"/>
  </si>
  <si>
    <t>なし</t>
    <phoneticPr fontId="10"/>
  </si>
  <si>
    <t>10年以上11年未満</t>
    <rPh sb="2" eb="3">
      <t>ネン</t>
    </rPh>
    <rPh sb="3" eb="5">
      <t>イジョウ</t>
    </rPh>
    <rPh sb="7" eb="8">
      <t>ネン</t>
    </rPh>
    <rPh sb="8" eb="10">
      <t>ミマン</t>
    </rPh>
    <phoneticPr fontId="10"/>
  </si>
  <si>
    <t>211人～279人</t>
    <rPh sb="3" eb="4">
      <t>ニン</t>
    </rPh>
    <rPh sb="8" eb="9">
      <t>ニン</t>
    </rPh>
    <phoneticPr fontId="31"/>
  </si>
  <si>
    <t>400時間以上 800時間未満</t>
    <phoneticPr fontId="10"/>
  </si>
  <si>
    <t>b地域</t>
    <rPh sb="1" eb="3">
      <t>チイキ</t>
    </rPh>
    <phoneticPr fontId="10"/>
  </si>
  <si>
    <t>B地域</t>
    <rPh sb="1" eb="3">
      <t>チイキ</t>
    </rPh>
    <phoneticPr fontId="10"/>
  </si>
  <si>
    <t>２級地</t>
    <rPh sb="1" eb="3">
      <t>キュウチ</t>
    </rPh>
    <phoneticPr fontId="10"/>
  </si>
  <si>
    <t>1日</t>
    <rPh sb="1" eb="2">
      <t>ニチ</t>
    </rPh>
    <phoneticPr fontId="10"/>
  </si>
  <si>
    <t>あり</t>
    <phoneticPr fontId="10"/>
  </si>
  <si>
    <r>
      <t>16</t>
    </r>
    <r>
      <rPr>
        <sz val="11"/>
        <color indexed="8"/>
        <rFont val="ＭＳ Ｐゴシック"/>
        <family val="3"/>
        <charset val="128"/>
      </rPr>
      <t>/100地域</t>
    </r>
    <rPh sb="6" eb="8">
      <t>チイキ</t>
    </rPh>
    <phoneticPr fontId="10"/>
  </si>
  <si>
    <t>11年以上</t>
    <rPh sb="2" eb="3">
      <t>ネン</t>
    </rPh>
    <rPh sb="3" eb="5">
      <t>イジョウ</t>
    </rPh>
    <phoneticPr fontId="10"/>
  </si>
  <si>
    <t>～　210人</t>
    <rPh sb="5" eb="6">
      <t>ニン</t>
    </rPh>
    <phoneticPr fontId="31"/>
  </si>
  <si>
    <t>a地域</t>
    <rPh sb="1" eb="3">
      <t>チイキ</t>
    </rPh>
    <phoneticPr fontId="10"/>
  </si>
  <si>
    <t>A地域</t>
    <rPh sb="1" eb="3">
      <t>チイキ</t>
    </rPh>
    <phoneticPr fontId="10"/>
  </si>
  <si>
    <t>１級地</t>
    <rPh sb="1" eb="3">
      <t>キュウチ</t>
    </rPh>
    <phoneticPr fontId="10"/>
  </si>
  <si>
    <t>なし</t>
    <phoneticPr fontId="10"/>
  </si>
  <si>
    <r>
      <t>20</t>
    </r>
    <r>
      <rPr>
        <sz val="11"/>
        <color indexed="8"/>
        <rFont val="ＭＳ Ｐゴシック"/>
        <family val="3"/>
        <charset val="128"/>
      </rPr>
      <t>/100地域</t>
    </r>
    <rPh sb="6" eb="8">
      <t>チイキ</t>
    </rPh>
    <phoneticPr fontId="10"/>
  </si>
  <si>
    <t>有無2</t>
    <rPh sb="0" eb="2">
      <t>ウム</t>
    </rPh>
    <phoneticPr fontId="10"/>
  </si>
  <si>
    <t>キャリアパス要件分</t>
    <rPh sb="6" eb="8">
      <t>ヨウケン</t>
    </rPh>
    <rPh sb="8" eb="9">
      <t>ブン</t>
    </rPh>
    <phoneticPr fontId="10"/>
  </si>
  <si>
    <t>処遇改善</t>
    <rPh sb="0" eb="2">
      <t>ショグウ</t>
    </rPh>
    <rPh sb="2" eb="4">
      <t>カイゼン</t>
    </rPh>
    <phoneticPr fontId="10"/>
  </si>
  <si>
    <t>高齢者者等の年間総雇用時間数</t>
    <phoneticPr fontId="10"/>
  </si>
  <si>
    <t>標準/都市部</t>
    <rPh sb="0" eb="2">
      <t>ヒョウジュン</t>
    </rPh>
    <rPh sb="3" eb="6">
      <t>トシブ</t>
    </rPh>
    <phoneticPr fontId="10"/>
  </si>
  <si>
    <t>地域区分</t>
    <rPh sb="0" eb="2">
      <t>チイキ</t>
    </rPh>
    <rPh sb="2" eb="4">
      <t>クブン</t>
    </rPh>
    <phoneticPr fontId="10"/>
  </si>
  <si>
    <t>認可施設/機能部分</t>
    <rPh sb="0" eb="2">
      <t>ニンカ</t>
    </rPh>
    <rPh sb="2" eb="4">
      <t>シセツ</t>
    </rPh>
    <rPh sb="5" eb="7">
      <t>キノウ</t>
    </rPh>
    <rPh sb="7" eb="9">
      <t>ブブン</t>
    </rPh>
    <phoneticPr fontId="10"/>
  </si>
  <si>
    <t>チーム保育上限番号</t>
    <rPh sb="3" eb="5">
      <t>ホイク</t>
    </rPh>
    <rPh sb="5" eb="7">
      <t>ジョウゲン</t>
    </rPh>
    <rPh sb="7" eb="9">
      <t>バンゴウ</t>
    </rPh>
    <phoneticPr fontId="31"/>
  </si>
  <si>
    <t>チーム保育教員数上限</t>
    <rPh sb="3" eb="5">
      <t>ホイク</t>
    </rPh>
    <rPh sb="5" eb="8">
      <t>キョウインスウ</t>
    </rPh>
    <rPh sb="8" eb="10">
      <t>ジョウゲン</t>
    </rPh>
    <phoneticPr fontId="10"/>
  </si>
  <si>
    <t>チーム保育教員数</t>
    <rPh sb="3" eb="5">
      <t>ホイク</t>
    </rPh>
    <rPh sb="5" eb="8">
      <t>キョウインスウ</t>
    </rPh>
    <phoneticPr fontId="10"/>
  </si>
  <si>
    <t>冷暖房費加算用地域区分</t>
    <rPh sb="0" eb="3">
      <t>レイダンボウ</t>
    </rPh>
    <rPh sb="3" eb="4">
      <t>ヒ</t>
    </rPh>
    <rPh sb="4" eb="6">
      <t>カサン</t>
    </rPh>
    <rPh sb="6" eb="7">
      <t>ヨウ</t>
    </rPh>
    <rPh sb="7" eb="9">
      <t>チイキ</t>
    </rPh>
    <rPh sb="9" eb="11">
      <t>クブン</t>
    </rPh>
    <phoneticPr fontId="10"/>
  </si>
  <si>
    <t>給食週当たり実施日数</t>
    <rPh sb="0" eb="2">
      <t>キュウショク</t>
    </rPh>
    <rPh sb="2" eb="3">
      <t>シュウ</t>
    </rPh>
    <rPh sb="3" eb="4">
      <t>ア</t>
    </rPh>
    <rPh sb="6" eb="8">
      <t>ジッシ</t>
    </rPh>
    <rPh sb="8" eb="10">
      <t>ニッスウ</t>
    </rPh>
    <phoneticPr fontId="10"/>
  </si>
  <si>
    <t>休日保育の年間延べ利用子ども数</t>
    <phoneticPr fontId="10"/>
  </si>
  <si>
    <t>質改善</t>
    <rPh sb="0" eb="1">
      <t>シツ</t>
    </rPh>
    <rPh sb="1" eb="3">
      <t>カイゼン</t>
    </rPh>
    <phoneticPr fontId="10"/>
  </si>
  <si>
    <t>有無</t>
    <rPh sb="0" eb="2">
      <t>ウム</t>
    </rPh>
    <phoneticPr fontId="10"/>
  </si>
  <si>
    <t>夜間（H26運営費）</t>
    <rPh sb="0" eb="2">
      <t>ヤカン</t>
    </rPh>
    <rPh sb="6" eb="9">
      <t>ウンエイヒ</t>
    </rPh>
    <phoneticPr fontId="10"/>
  </si>
  <si>
    <r>
      <t>保育所（H</t>
    </r>
    <r>
      <rPr>
        <sz val="11"/>
        <color indexed="8"/>
        <rFont val="ＭＳ Ｐゴシック"/>
        <family val="3"/>
        <charset val="128"/>
      </rPr>
      <t>26運営費</t>
    </r>
    <r>
      <rPr>
        <sz val="11"/>
        <color indexed="8"/>
        <rFont val="ＭＳ Ｐゴシック"/>
        <family val="3"/>
        <charset val="128"/>
      </rPr>
      <t>）</t>
    </r>
    <rPh sb="0" eb="3">
      <t>ホイクショ</t>
    </rPh>
    <rPh sb="7" eb="10">
      <t>ウンエイヒ</t>
    </rPh>
    <phoneticPr fontId="10"/>
  </si>
  <si>
    <t>保育所</t>
    <rPh sb="0" eb="3">
      <t>ホイクショ</t>
    </rPh>
    <phoneticPr fontId="10"/>
  </si>
  <si>
    <t>幼稚園</t>
    <rPh sb="0" eb="3">
      <t>ヨウチエン</t>
    </rPh>
    <phoneticPr fontId="10"/>
  </si>
  <si>
    <t>認定こども園（２・３号）</t>
    <rPh sb="0" eb="2">
      <t>ニンテイ</t>
    </rPh>
    <rPh sb="5" eb="6">
      <t>エン</t>
    </rPh>
    <rPh sb="10" eb="11">
      <t>ゴウ</t>
    </rPh>
    <phoneticPr fontId="10"/>
  </si>
  <si>
    <t>番号</t>
    <rPh sb="0" eb="2">
      <t>バンゴウ</t>
    </rPh>
    <phoneticPr fontId="10"/>
  </si>
  <si>
    <t>処遇改善等加算</t>
    <rPh sb="0" eb="2">
      <t>ショグウ</t>
    </rPh>
    <rPh sb="2" eb="4">
      <t>カイゼン</t>
    </rPh>
    <rPh sb="4" eb="5">
      <t>トウ</t>
    </rPh>
    <rPh sb="5" eb="7">
      <t>カサン</t>
    </rPh>
    <phoneticPr fontId="10"/>
  </si>
  <si>
    <t>休日保育範囲</t>
    <rPh sb="4" eb="6">
      <t>ハンイ</t>
    </rPh>
    <phoneticPr fontId="10"/>
  </si>
  <si>
    <t>入所児童処遇特別加算</t>
    <phoneticPr fontId="10"/>
  </si>
  <si>
    <t>定員区分</t>
    <rPh sb="0" eb="2">
      <t>テイイン</t>
    </rPh>
    <rPh sb="2" eb="4">
      <t>クブン</t>
    </rPh>
    <phoneticPr fontId="10"/>
  </si>
  <si>
    <t>Ver.3.1.4 処遇改善等加算Ⅱの人数A、人数Bの計算式を修正</t>
    <rPh sb="10" eb="12">
      <t>ショグウ</t>
    </rPh>
    <rPh sb="12" eb="14">
      <t>カイゼン</t>
    </rPh>
    <rPh sb="14" eb="15">
      <t>トウ</t>
    </rPh>
    <rPh sb="15" eb="17">
      <t>カサン</t>
    </rPh>
    <rPh sb="19" eb="21">
      <t>ニンズウ</t>
    </rPh>
    <rPh sb="23" eb="25">
      <t>ニンズウ</t>
    </rPh>
    <rPh sb="27" eb="30">
      <t>ケイサンシキ</t>
    </rPh>
    <rPh sb="31" eb="33">
      <t>シュウセイ</t>
    </rPh>
    <phoneticPr fontId="10"/>
  </si>
  <si>
    <t>2018.1.16</t>
    <phoneticPr fontId="10"/>
  </si>
  <si>
    <t>処遇改善等加算Ⅱの人数A、人数Bの計算式を修正</t>
    <phoneticPr fontId="10"/>
  </si>
  <si>
    <t>１号及び２・３号保育標準時間の３月分単価の計算式を修正</t>
    <rPh sb="1" eb="2">
      <t>ゴウ</t>
    </rPh>
    <rPh sb="2" eb="3">
      <t>オヨ</t>
    </rPh>
    <rPh sb="7" eb="8">
      <t>ゴウ</t>
    </rPh>
    <rPh sb="8" eb="10">
      <t>ホイク</t>
    </rPh>
    <rPh sb="10" eb="12">
      <t>ヒョウジュン</t>
    </rPh>
    <rPh sb="12" eb="14">
      <t>ジカン</t>
    </rPh>
    <rPh sb="16" eb="18">
      <t>ガツブン</t>
    </rPh>
    <rPh sb="18" eb="20">
      <t>タンカ</t>
    </rPh>
    <rPh sb="21" eb="24">
      <t>ケイサンシキ</t>
    </rPh>
    <rPh sb="25" eb="27">
      <t>シュウセイ</t>
    </rPh>
    <phoneticPr fontId="10"/>
  </si>
  <si>
    <t>一部の市町村で自動計算が正しく表示されない事象を修正</t>
    <phoneticPr fontId="10"/>
  </si>
  <si>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10"/>
  </si>
  <si>
    <t>2017.11.10</t>
    <phoneticPr fontId="10"/>
  </si>
  <si>
    <t>処遇改善等加算Ⅱの計算式を修正</t>
  </si>
  <si>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10"/>
  </si>
  <si>
    <t>2017.8.3</t>
    <phoneticPr fontId="10"/>
  </si>
  <si>
    <t>Ver.3.1.1 処遇改善等加算Ⅱの計算式を修正</t>
    <rPh sb="10" eb="25">
      <t>ショグウカイゼントウカサン２ノケイサンシキヲシュウセイ</t>
    </rPh>
    <phoneticPr fontId="10"/>
  </si>
  <si>
    <t>2017.7.24</t>
    <phoneticPr fontId="10"/>
  </si>
  <si>
    <t>教育・保育従事者数（常勤換算）を入力欄を修正</t>
    <rPh sb="0" eb="2">
      <t>キョウイク</t>
    </rPh>
    <rPh sb="3" eb="5">
      <t>ホイク</t>
    </rPh>
    <rPh sb="5" eb="8">
      <t>ジュウジシャ</t>
    </rPh>
    <rPh sb="8" eb="9">
      <t>スウ</t>
    </rPh>
    <rPh sb="18" eb="19">
      <t>ラン</t>
    </rPh>
    <rPh sb="20" eb="22">
      <t>シュウセイ</t>
    </rPh>
    <phoneticPr fontId="10"/>
  </si>
  <si>
    <t>チーム保育加算の端数処理を修正</t>
    <phoneticPr fontId="10"/>
  </si>
  <si>
    <t>Ver.3.1.0 をリリース（平成２９年度用）</t>
    <rPh sb="16" eb="18">
      <t>ヘイセイ</t>
    </rPh>
    <rPh sb="20" eb="22">
      <t>ネンド</t>
    </rPh>
    <rPh sb="22" eb="23">
      <t>ヨウ</t>
    </rPh>
    <phoneticPr fontId="10"/>
  </si>
  <si>
    <t>2017.7.18</t>
    <phoneticPr fontId="10"/>
  </si>
  <si>
    <t>処遇改善等加算のキャリアパス要件を修正</t>
    <rPh sb="0" eb="2">
      <t>ショグウ</t>
    </rPh>
    <rPh sb="2" eb="4">
      <t>カイゼン</t>
    </rPh>
    <rPh sb="4" eb="5">
      <t>トウ</t>
    </rPh>
    <rPh sb="5" eb="7">
      <t>カサン</t>
    </rPh>
    <rPh sb="14" eb="16">
      <t>ヨウケン</t>
    </rPh>
    <rPh sb="17" eb="19">
      <t>シュウセイ</t>
    </rPh>
    <phoneticPr fontId="10"/>
  </si>
  <si>
    <t>Ver.3.0.7 チーム保育加算の加配可能人数を修正</t>
    <rPh sb="13" eb="15">
      <t>ホイク</t>
    </rPh>
    <rPh sb="15" eb="17">
      <t>カサン</t>
    </rPh>
    <rPh sb="18" eb="20">
      <t>カハイ</t>
    </rPh>
    <rPh sb="20" eb="22">
      <t>カノウ</t>
    </rPh>
    <rPh sb="22" eb="24">
      <t>ニンズウ</t>
    </rPh>
    <rPh sb="25" eb="27">
      <t>シュウセイ</t>
    </rPh>
    <phoneticPr fontId="10"/>
  </si>
  <si>
    <t>2016.10.13</t>
    <phoneticPr fontId="10"/>
  </si>
  <si>
    <t>Ver.3.0.6 各項目の処遇改善等加算に係る計算式を修正</t>
    <rPh sb="10" eb="13">
      <t>カクコウモク</t>
    </rPh>
    <rPh sb="14" eb="16">
      <t>ショグウ</t>
    </rPh>
    <rPh sb="16" eb="18">
      <t>カイゼン</t>
    </rPh>
    <rPh sb="18" eb="19">
      <t>トウ</t>
    </rPh>
    <rPh sb="19" eb="21">
      <t>カサン</t>
    </rPh>
    <rPh sb="22" eb="23">
      <t>カカ</t>
    </rPh>
    <rPh sb="24" eb="27">
      <t>ケイサンシキ</t>
    </rPh>
    <rPh sb="28" eb="30">
      <t>シュウセイ</t>
    </rPh>
    <phoneticPr fontId="10"/>
  </si>
  <si>
    <t>2016.9.15</t>
    <phoneticPr fontId="10"/>
  </si>
  <si>
    <t>28年度版留意事項通知が発出されたことに伴う注書き修正</t>
    <rPh sb="2" eb="4">
      <t>ネンド</t>
    </rPh>
    <rPh sb="4" eb="5">
      <t>バン</t>
    </rPh>
    <rPh sb="5" eb="7">
      <t>リュウイ</t>
    </rPh>
    <rPh sb="7" eb="9">
      <t>ジコウ</t>
    </rPh>
    <rPh sb="9" eb="11">
      <t>ツウチ</t>
    </rPh>
    <rPh sb="12" eb="14">
      <t>ハッシュツ</t>
    </rPh>
    <rPh sb="20" eb="21">
      <t>トモナ</t>
    </rPh>
    <rPh sb="22" eb="23">
      <t>チュウ</t>
    </rPh>
    <rPh sb="23" eb="24">
      <t>ガ</t>
    </rPh>
    <rPh sb="25" eb="27">
      <t>シュウセイ</t>
    </rPh>
    <phoneticPr fontId="10"/>
  </si>
  <si>
    <t>Ver.3.0.5 処遇改善等加算の入力欄を入力シートに移動</t>
    <rPh sb="10" eb="12">
      <t>ショグウ</t>
    </rPh>
    <rPh sb="12" eb="14">
      <t>カイゼン</t>
    </rPh>
    <rPh sb="14" eb="15">
      <t>トウ</t>
    </rPh>
    <rPh sb="15" eb="17">
      <t>カサン</t>
    </rPh>
    <rPh sb="18" eb="20">
      <t>ニュウリョク</t>
    </rPh>
    <rPh sb="20" eb="21">
      <t>ラン</t>
    </rPh>
    <rPh sb="22" eb="24">
      <t>ニュウリョク</t>
    </rPh>
    <rPh sb="28" eb="30">
      <t>イドウ</t>
    </rPh>
    <phoneticPr fontId="10"/>
  </si>
  <si>
    <t>2016.9.12</t>
    <phoneticPr fontId="10"/>
  </si>
  <si>
    <t>Ver.3.0.4 ３号認定の合計額に係る計算式を修正</t>
    <rPh sb="11" eb="12">
      <t>ゴウ</t>
    </rPh>
    <rPh sb="12" eb="14">
      <t>ニンテイ</t>
    </rPh>
    <rPh sb="15" eb="17">
      <t>ゴウケイ</t>
    </rPh>
    <rPh sb="17" eb="18">
      <t>ガク</t>
    </rPh>
    <rPh sb="19" eb="20">
      <t>カカ</t>
    </rPh>
    <rPh sb="21" eb="24">
      <t>ケイサンシキ</t>
    </rPh>
    <rPh sb="25" eb="27">
      <t>シュウセイ</t>
    </rPh>
    <phoneticPr fontId="10"/>
  </si>
  <si>
    <t>2016.8.1</t>
    <phoneticPr fontId="10"/>
  </si>
  <si>
    <r>
      <t xml:space="preserve">Ver.3.0.3  </t>
    </r>
    <r>
      <rPr>
        <sz val="9"/>
        <rFont val="HGｺﾞｼｯｸM"/>
        <family val="3"/>
        <charset val="128"/>
      </rPr>
      <t>一部加算の名称変更、指導充実加配加算と事務負担対応加算の説明を記入</t>
    </r>
    <rPh sb="11" eb="13">
      <t>イチブ</t>
    </rPh>
    <rPh sb="13" eb="15">
      <t>カサン</t>
    </rPh>
    <rPh sb="16" eb="18">
      <t>メイショウ</t>
    </rPh>
    <rPh sb="18" eb="20">
      <t>ヘンコウ</t>
    </rPh>
    <rPh sb="21" eb="23">
      <t>シドウ</t>
    </rPh>
    <rPh sb="23" eb="25">
      <t>ジュウジツ</t>
    </rPh>
    <rPh sb="25" eb="27">
      <t>カハイ</t>
    </rPh>
    <rPh sb="27" eb="29">
      <t>カサン</t>
    </rPh>
    <rPh sb="30" eb="32">
      <t>ジム</t>
    </rPh>
    <rPh sb="32" eb="34">
      <t>フタン</t>
    </rPh>
    <rPh sb="34" eb="36">
      <t>タイオウ</t>
    </rPh>
    <rPh sb="36" eb="38">
      <t>カサン</t>
    </rPh>
    <rPh sb="39" eb="41">
      <t>セツメイ</t>
    </rPh>
    <rPh sb="42" eb="44">
      <t>キニュウ</t>
    </rPh>
    <phoneticPr fontId="10"/>
  </si>
  <si>
    <t>2016.3.30</t>
    <phoneticPr fontId="10"/>
  </si>
  <si>
    <t>Ver.3.0.2 １号認定の合計額に係る計算式を修正</t>
    <rPh sb="11" eb="12">
      <t>ゴウ</t>
    </rPh>
    <rPh sb="12" eb="14">
      <t>ニンテイ</t>
    </rPh>
    <rPh sb="15" eb="18">
      <t>ゴウケイガク</t>
    </rPh>
    <rPh sb="19" eb="20">
      <t>カカ</t>
    </rPh>
    <rPh sb="21" eb="24">
      <t>ケイサンシキ</t>
    </rPh>
    <rPh sb="25" eb="27">
      <t>シュウセイ</t>
    </rPh>
    <phoneticPr fontId="10"/>
  </si>
  <si>
    <t>2016.3.7</t>
    <phoneticPr fontId="10"/>
  </si>
  <si>
    <t>Ver.3.0.1 １号認定の合計額に係る計算式を修正</t>
    <rPh sb="11" eb="12">
      <t>ゴウ</t>
    </rPh>
    <rPh sb="12" eb="14">
      <t>ニンテイ</t>
    </rPh>
    <rPh sb="15" eb="18">
      <t>ゴウケイガク</t>
    </rPh>
    <rPh sb="19" eb="20">
      <t>カカ</t>
    </rPh>
    <rPh sb="21" eb="24">
      <t>ケイサンシキ</t>
    </rPh>
    <rPh sb="25" eb="27">
      <t>シュウセイ</t>
    </rPh>
    <phoneticPr fontId="10"/>
  </si>
  <si>
    <t>2016.3.4</t>
    <phoneticPr fontId="10"/>
  </si>
  <si>
    <t>Ver.3.0.0 をリリース（平成２８年度用）</t>
    <rPh sb="16" eb="18">
      <t>ヘイセイ</t>
    </rPh>
    <rPh sb="20" eb="23">
      <t>ネンドヨウ</t>
    </rPh>
    <phoneticPr fontId="10"/>
  </si>
  <si>
    <t>2016.2.22</t>
    <phoneticPr fontId="10"/>
  </si>
  <si>
    <t>Ver.1.1.0　職員配置に係る自動計算機能を追加ほか</t>
    <rPh sb="10" eb="12">
      <t>ショクイン</t>
    </rPh>
    <rPh sb="12" eb="14">
      <t>ハイチ</t>
    </rPh>
    <rPh sb="15" eb="16">
      <t>カカ</t>
    </rPh>
    <rPh sb="17" eb="19">
      <t>ジドウ</t>
    </rPh>
    <rPh sb="19" eb="21">
      <t>ケイサン</t>
    </rPh>
    <rPh sb="21" eb="23">
      <t>キノウ</t>
    </rPh>
    <rPh sb="24" eb="26">
      <t>ツイカ</t>
    </rPh>
    <phoneticPr fontId="10"/>
  </si>
  <si>
    <t>2014.8.5</t>
    <phoneticPr fontId="10"/>
  </si>
  <si>
    <t>Ver.1.0.1　計算シートの一部計算式を修正ほか</t>
    <rPh sb="18" eb="21">
      <t>ケイサンシキ</t>
    </rPh>
    <phoneticPr fontId="10"/>
  </si>
  <si>
    <t>2014.6.18</t>
    <phoneticPr fontId="10"/>
  </si>
  <si>
    <t>Ver.1.0.0 をリリース</t>
    <phoneticPr fontId="10"/>
  </si>
  <si>
    <t>2014.6.6</t>
    <phoneticPr fontId="10"/>
  </si>
  <si>
    <t>○バージョン情報</t>
    <rPh sb="6" eb="8">
      <t>ジョウホウ</t>
    </rPh>
    <phoneticPr fontId="10"/>
  </si>
  <si>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</si>
  <si>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</si>
  <si>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</si>
  <si>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</si>
  <si>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</si>
  <si>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</si>
  <si>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</si>
  <si>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</si>
  <si>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</si>
  <si>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</si>
  <si>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</si>
  <si>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</si>
  <si>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</si>
  <si>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</si>
  <si>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</si>
  <si>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</si>
  <si>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</si>
  <si>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</si>
  <si>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</si>
  <si>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</si>
  <si>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</si>
  <si>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</si>
  <si>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</si>
  <si>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</si>
  <si>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</si>
  <si>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</si>
  <si>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</si>
  <si>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</si>
  <si>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</si>
  <si>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新ひだか町</t>
  </si>
  <si>
    <t>えりも町</t>
  </si>
  <si>
    <t>様似町</t>
  </si>
  <si>
    <t>浦河町</t>
  </si>
  <si>
    <t>新冠町</t>
  </si>
  <si>
    <t>平取町</t>
  </si>
  <si>
    <t>日高町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</si>
  <si>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</si>
  <si>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</si>
  <si>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</si>
  <si>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</si>
  <si>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</si>
  <si>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</si>
  <si>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</si>
  <si>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</si>
  <si>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</si>
  <si>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</si>
  <si>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</si>
  <si>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</si>
  <si>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</si>
  <si>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</si>
  <si>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</si>
  <si>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</si>
  <si>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</si>
  <si>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</si>
  <si>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</si>
  <si>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</si>
  <si>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</si>
  <si>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</si>
  <si>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</si>
  <si>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</si>
  <si>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</si>
  <si>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</si>
  <si>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</si>
  <si>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</si>
  <si>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</si>
  <si>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</si>
  <si>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</si>
  <si>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</si>
  <si>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</si>
  <si>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</si>
  <si>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</si>
  <si>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</si>
  <si>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</si>
  <si>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</si>
  <si>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</si>
  <si>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</si>
  <si>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</si>
  <si>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</si>
  <si>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</si>
  <si>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</si>
  <si>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</si>
  <si>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</si>
  <si>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</si>
  <si>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</si>
  <si>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</si>
  <si>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</si>
  <si>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</si>
  <si>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</si>
  <si>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</si>
  <si>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</si>
  <si>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</si>
  <si>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</si>
  <si>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</si>
  <si>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</si>
  <si>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</si>
  <si>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</si>
  <si>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</si>
  <si>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</si>
  <si>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</si>
  <si>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</si>
  <si>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</si>
  <si>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</si>
  <si>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栄村</t>
  </si>
  <si>
    <t>長沼町</t>
  </si>
  <si>
    <t>飯綱町</t>
  </si>
  <si>
    <t>由仁町</t>
  </si>
  <si>
    <t>小川村</t>
  </si>
  <si>
    <t>上砂川町</t>
  </si>
  <si>
    <t>信濃町</t>
  </si>
  <si>
    <t>奈井江町</t>
  </si>
  <si>
    <t>野沢温泉村</t>
  </si>
  <si>
    <t>南幌町</t>
  </si>
  <si>
    <t>木島平村</t>
  </si>
  <si>
    <t>赤井川村</t>
  </si>
  <si>
    <t>山ノ内町</t>
  </si>
  <si>
    <t>余市町</t>
  </si>
  <si>
    <t>高山村</t>
  </si>
  <si>
    <t>仁木町</t>
  </si>
  <si>
    <t>小布施町</t>
  </si>
  <si>
    <t>古平町</t>
  </si>
  <si>
    <t>坂城町</t>
  </si>
  <si>
    <t>積丹町</t>
  </si>
  <si>
    <t>小谷村</t>
  </si>
  <si>
    <t>神恵内村</t>
  </si>
  <si>
    <t>白馬村</t>
  </si>
  <si>
    <t>泊村</t>
  </si>
  <si>
    <t>松川村</t>
  </si>
  <si>
    <t>岩内町</t>
  </si>
  <si>
    <t>共和町</t>
  </si>
  <si>
    <t>筑北村</t>
  </si>
  <si>
    <t>松伏町</t>
  </si>
  <si>
    <t>倶知安町</t>
  </si>
  <si>
    <t>朝日村</t>
  </si>
  <si>
    <t>小笠原村</t>
  </si>
  <si>
    <t>杉戸町</t>
  </si>
  <si>
    <t>京極町</t>
  </si>
  <si>
    <t>山形村</t>
  </si>
  <si>
    <t>青ヶ島村</t>
  </si>
  <si>
    <t>宮代町</t>
  </si>
  <si>
    <t>喜茂別町</t>
  </si>
  <si>
    <t>築上町</t>
  </si>
  <si>
    <t>生坂村</t>
  </si>
  <si>
    <t>八丈町</t>
  </si>
  <si>
    <t>寄居町</t>
  </si>
  <si>
    <t>留寿都村</t>
  </si>
  <si>
    <t>上毛町</t>
  </si>
  <si>
    <t>麻績村</t>
  </si>
  <si>
    <t>御蔵島村</t>
  </si>
  <si>
    <t>上里町</t>
  </si>
  <si>
    <t>飯舘村</t>
  </si>
  <si>
    <t>真狩村</t>
  </si>
  <si>
    <t>吉富町</t>
  </si>
  <si>
    <t>木曽町</t>
  </si>
  <si>
    <t>三宅村</t>
  </si>
  <si>
    <t>神川町</t>
  </si>
  <si>
    <t>新地町</t>
  </si>
  <si>
    <t>ニセコ町</t>
  </si>
  <si>
    <t>みやこ町</t>
  </si>
  <si>
    <t>大桑村</t>
  </si>
  <si>
    <t>神津島村</t>
  </si>
  <si>
    <t>美里町</t>
  </si>
  <si>
    <t>葛尾村</t>
  </si>
  <si>
    <t>蘭越町</t>
  </si>
  <si>
    <t>苅田町</t>
  </si>
  <si>
    <t>王滝村</t>
  </si>
  <si>
    <t>新島村</t>
  </si>
  <si>
    <t>東秩父村</t>
  </si>
  <si>
    <t>浪江町</t>
  </si>
  <si>
    <t>黒松内町</t>
  </si>
  <si>
    <t>福智町</t>
  </si>
  <si>
    <t>木祖村</t>
  </si>
  <si>
    <t>利島村</t>
  </si>
  <si>
    <t>小鹿野町</t>
  </si>
  <si>
    <t>双葉町</t>
  </si>
  <si>
    <t>寿都町</t>
  </si>
  <si>
    <t>赤村</t>
  </si>
  <si>
    <t>豊根村</t>
  </si>
  <si>
    <t>南木曽町</t>
  </si>
  <si>
    <t>大島町</t>
  </si>
  <si>
    <t>鋸南町</t>
  </si>
  <si>
    <t>長瀞町</t>
  </si>
  <si>
    <t>大熊町</t>
  </si>
  <si>
    <t>島牧村</t>
  </si>
  <si>
    <t>大任町</t>
  </si>
  <si>
    <t>東栄町</t>
  </si>
  <si>
    <t>上松町</t>
  </si>
  <si>
    <t>奥多摩町</t>
  </si>
  <si>
    <t>御宿町</t>
  </si>
  <si>
    <t>皆野町</t>
  </si>
  <si>
    <t>川内村</t>
  </si>
  <si>
    <t>せたな町</t>
  </si>
  <si>
    <t>川崎町</t>
  </si>
  <si>
    <t>設楽町</t>
  </si>
  <si>
    <t>大鹿村</t>
  </si>
  <si>
    <t>檜原村</t>
  </si>
  <si>
    <t>大多喜町</t>
    <phoneticPr fontId="10"/>
  </si>
  <si>
    <t>横瀬町</t>
  </si>
  <si>
    <t>富岡町</t>
  </si>
  <si>
    <t>今金町</t>
  </si>
  <si>
    <t>糸田町</t>
  </si>
  <si>
    <t>幸田町</t>
  </si>
  <si>
    <t>豊丘村</t>
  </si>
  <si>
    <t>日の出町</t>
  </si>
  <si>
    <t>長南町</t>
  </si>
  <si>
    <t>ときがわ町</t>
  </si>
  <si>
    <t>楢葉町</t>
  </si>
  <si>
    <t>奥尻町</t>
  </si>
  <si>
    <t>添田町</t>
  </si>
  <si>
    <t>武豊町</t>
  </si>
  <si>
    <t>喬木村</t>
  </si>
  <si>
    <t>瑞穂町</t>
  </si>
  <si>
    <t>長柄町</t>
  </si>
  <si>
    <t>鳩山町</t>
  </si>
  <si>
    <t>広野町</t>
  </si>
  <si>
    <t>乙部町</t>
  </si>
  <si>
    <t>香春町</t>
  </si>
  <si>
    <t>美浜町</t>
  </si>
  <si>
    <t>泰阜村</t>
  </si>
  <si>
    <t>西東京市</t>
  </si>
  <si>
    <t>白子町</t>
  </si>
  <si>
    <t>吉見町</t>
  </si>
  <si>
    <t>小野町</t>
  </si>
  <si>
    <t>厚沢部町</t>
  </si>
  <si>
    <t>広川町</t>
  </si>
  <si>
    <t>南知多町</t>
  </si>
  <si>
    <t>天龍村</t>
  </si>
  <si>
    <t>あきる野市</t>
  </si>
  <si>
    <t>長生村</t>
  </si>
  <si>
    <t>川島町</t>
  </si>
  <si>
    <t>三春町</t>
  </si>
  <si>
    <t>上ノ国町</t>
  </si>
  <si>
    <t>大木町</t>
  </si>
  <si>
    <t>東浦町</t>
  </si>
  <si>
    <t>売木村</t>
  </si>
  <si>
    <t>羽村市</t>
  </si>
  <si>
    <t>睦沢町</t>
  </si>
  <si>
    <t>小川町</t>
  </si>
  <si>
    <t>古殿町</t>
  </si>
  <si>
    <t>江差町</t>
  </si>
  <si>
    <t>大刀洗町</t>
  </si>
  <si>
    <t>阿久比町</t>
  </si>
  <si>
    <t>下條村</t>
  </si>
  <si>
    <t>稲城市</t>
  </si>
  <si>
    <t>一宮町</t>
  </si>
  <si>
    <t>嵐山町</t>
  </si>
  <si>
    <t>浅川町</t>
  </si>
  <si>
    <t>長万部町</t>
  </si>
  <si>
    <t>苓北町</t>
  </si>
  <si>
    <t>東峰村</t>
  </si>
  <si>
    <t>飛島村</t>
  </si>
  <si>
    <t>根羽村</t>
  </si>
  <si>
    <t>多摩市</t>
  </si>
  <si>
    <t>横芝光町</t>
  </si>
  <si>
    <t>滑川町</t>
  </si>
  <si>
    <t>平田村</t>
  </si>
  <si>
    <t>八雲町</t>
  </si>
  <si>
    <t>あさぎり町</t>
  </si>
  <si>
    <t>筑前町</t>
  </si>
  <si>
    <t>蟹江町</t>
  </si>
  <si>
    <t>平谷村</t>
  </si>
  <si>
    <t>武蔵村山市</t>
  </si>
  <si>
    <t>芝山町</t>
  </si>
  <si>
    <t>越生町</t>
  </si>
  <si>
    <t>利根町</t>
  </si>
  <si>
    <t>玉川村</t>
  </si>
  <si>
    <t>森町</t>
  </si>
  <si>
    <t>与論町</t>
  </si>
  <si>
    <t>球磨村</t>
  </si>
  <si>
    <t>桂川町</t>
  </si>
  <si>
    <t>千早赤阪村</t>
  </si>
  <si>
    <t>大治町</t>
  </si>
  <si>
    <t>阿智村</t>
  </si>
  <si>
    <t>東久留米市</t>
  </si>
  <si>
    <t>九十九里町</t>
  </si>
  <si>
    <t>毛呂山町</t>
  </si>
  <si>
    <t>境町</t>
  </si>
  <si>
    <t>石川町</t>
  </si>
  <si>
    <t>鹿部町</t>
  </si>
  <si>
    <t>知名町</t>
  </si>
  <si>
    <t>山江村</t>
  </si>
  <si>
    <t>鞍手町</t>
  </si>
  <si>
    <t>河南町</t>
  </si>
  <si>
    <t>扶桑町</t>
  </si>
  <si>
    <t>白川村</t>
  </si>
  <si>
    <t>阿南町</t>
  </si>
  <si>
    <t>清瀬市</t>
  </si>
  <si>
    <t>東庄町</t>
  </si>
  <si>
    <t>三芳町</t>
  </si>
  <si>
    <t>五霞町</t>
  </si>
  <si>
    <t>鮫川村</t>
  </si>
  <si>
    <t>七飯町</t>
  </si>
  <si>
    <t>与那国町</t>
  </si>
  <si>
    <t>和泊町</t>
  </si>
  <si>
    <t>五木村</t>
  </si>
  <si>
    <t>小竹町</t>
  </si>
  <si>
    <t>新温泉町</t>
  </si>
  <si>
    <t>太子町</t>
  </si>
  <si>
    <t>大口町</t>
  </si>
  <si>
    <t>御嵩町</t>
  </si>
  <si>
    <t>高森町</t>
  </si>
  <si>
    <t>東大和市</t>
  </si>
  <si>
    <t>多古町</t>
  </si>
  <si>
    <t>伊奈町</t>
  </si>
  <si>
    <t>八千代町</t>
  </si>
  <si>
    <t>塙町</t>
  </si>
  <si>
    <t>木古内町</t>
  </si>
  <si>
    <t>竹富町</t>
  </si>
  <si>
    <t>伊仙町</t>
  </si>
  <si>
    <t>相良村</t>
  </si>
  <si>
    <t>遠賀町</t>
  </si>
  <si>
    <t>香美町</t>
  </si>
  <si>
    <t>岬町</t>
  </si>
  <si>
    <t>豊山町</t>
  </si>
  <si>
    <t>東白川村</t>
  </si>
  <si>
    <t>松川町</t>
  </si>
  <si>
    <t>狛江市</t>
  </si>
  <si>
    <t>神崎町</t>
  </si>
  <si>
    <t>白岡市</t>
    <rPh sb="0" eb="2">
      <t>シラオカ</t>
    </rPh>
    <rPh sb="2" eb="3">
      <t>シ</t>
    </rPh>
    <phoneticPr fontId="9"/>
  </si>
  <si>
    <t>河内町</t>
  </si>
  <si>
    <t>矢祭町</t>
  </si>
  <si>
    <t>新郷村</t>
  </si>
  <si>
    <t>知内町</t>
  </si>
  <si>
    <t>多良間村</t>
  </si>
  <si>
    <t>天城町</t>
  </si>
  <si>
    <t>水上村</t>
  </si>
  <si>
    <t>岡垣町</t>
  </si>
  <si>
    <t>東吉野村</t>
  </si>
  <si>
    <t>佐用町</t>
  </si>
  <si>
    <t>田尻町</t>
  </si>
  <si>
    <t>東郷町</t>
  </si>
  <si>
    <t>白川町</t>
  </si>
  <si>
    <t>宮田村</t>
  </si>
  <si>
    <t>福生市</t>
  </si>
  <si>
    <t>栄町</t>
  </si>
  <si>
    <t>ふじみ野市</t>
  </si>
  <si>
    <t>阿見町</t>
  </si>
  <si>
    <t>棚倉町</t>
  </si>
  <si>
    <t>階上町</t>
  </si>
  <si>
    <t>福島町</t>
  </si>
  <si>
    <t>八重瀬町</t>
  </si>
  <si>
    <t>徳之島町</t>
  </si>
  <si>
    <t>湯前町</t>
  </si>
  <si>
    <t>水巻町</t>
  </si>
  <si>
    <t>川上村</t>
  </si>
  <si>
    <t>上郡町</t>
  </si>
  <si>
    <t>熊取町</t>
  </si>
  <si>
    <t>長久手市</t>
  </si>
  <si>
    <t>八百津町</t>
  </si>
  <si>
    <t>中川村</t>
  </si>
  <si>
    <t>国立市</t>
  </si>
  <si>
    <t>酒々井町</t>
  </si>
  <si>
    <t>吉川市</t>
  </si>
  <si>
    <t>美浦村</t>
  </si>
  <si>
    <t>矢吹町</t>
  </si>
  <si>
    <t>南部町</t>
  </si>
  <si>
    <t>松前町</t>
  </si>
  <si>
    <t>久米島町</t>
  </si>
  <si>
    <t>喜界町</t>
  </si>
  <si>
    <t>多良木町</t>
  </si>
  <si>
    <t>芦屋町</t>
  </si>
  <si>
    <t>上北山村</t>
  </si>
  <si>
    <t>忠岡町</t>
  </si>
  <si>
    <t>あま市</t>
  </si>
  <si>
    <t>七宗町</t>
  </si>
  <si>
    <t>南箕輪村</t>
  </si>
  <si>
    <t>国分寺市</t>
  </si>
  <si>
    <t>大網白里市</t>
    <rPh sb="4" eb="5">
      <t>シ</t>
    </rPh>
    <phoneticPr fontId="9"/>
  </si>
  <si>
    <t>日高市</t>
  </si>
  <si>
    <t>大子町</t>
  </si>
  <si>
    <t>中島村</t>
  </si>
  <si>
    <t>田子町</t>
  </si>
  <si>
    <t>新篠津村</t>
  </si>
  <si>
    <t>伊是名村</t>
  </si>
  <si>
    <t>龍郷町</t>
  </si>
  <si>
    <t>錦町</t>
  </si>
  <si>
    <t>粕屋町</t>
  </si>
  <si>
    <t>下北山村</t>
  </si>
  <si>
    <t>神河町</t>
  </si>
  <si>
    <t>能勢町</t>
  </si>
  <si>
    <t>みよし市</t>
  </si>
  <si>
    <t>川辺町</t>
  </si>
  <si>
    <t>飯島町</t>
  </si>
  <si>
    <t>東村山市</t>
  </si>
  <si>
    <t>いすみ市</t>
  </si>
  <si>
    <t>鶴ヶ島市</t>
  </si>
  <si>
    <t>東海村</t>
  </si>
  <si>
    <t>泉崎村</t>
  </si>
  <si>
    <t>五戸町</t>
  </si>
  <si>
    <t>当別町</t>
  </si>
  <si>
    <t>伊平屋村</t>
  </si>
  <si>
    <t>瀬戸内町</t>
  </si>
  <si>
    <t>津奈木町</t>
  </si>
  <si>
    <t>久山町</t>
  </si>
  <si>
    <t>十津川村</t>
  </si>
  <si>
    <t>福崎町</t>
  </si>
  <si>
    <t>豊能町</t>
  </si>
  <si>
    <t>弥富市</t>
  </si>
  <si>
    <t>富加町</t>
  </si>
  <si>
    <t>箕輪町</t>
  </si>
  <si>
    <t>日野市</t>
  </si>
  <si>
    <t>山武市</t>
  </si>
  <si>
    <t>幸手市</t>
  </si>
  <si>
    <t>邑楽町</t>
  </si>
  <si>
    <t>城里町</t>
  </si>
  <si>
    <t>西郷村</t>
  </si>
  <si>
    <t>遊佐町</t>
  </si>
  <si>
    <t>南三陸町</t>
  </si>
  <si>
    <t>三戸町</t>
  </si>
  <si>
    <t>北斗市</t>
  </si>
  <si>
    <t>北大東村</t>
  </si>
  <si>
    <t>宇検村</t>
  </si>
  <si>
    <t>芦北町</t>
  </si>
  <si>
    <t>新宮町</t>
  </si>
  <si>
    <t>黒潮町</t>
  </si>
  <si>
    <t>野迫川村</t>
  </si>
  <si>
    <t>市川町</t>
  </si>
  <si>
    <t>島本町</t>
  </si>
  <si>
    <t>北名古屋市</t>
  </si>
  <si>
    <t>川根本町</t>
  </si>
  <si>
    <t>坂祝町</t>
  </si>
  <si>
    <t>辰野町</t>
  </si>
  <si>
    <t>小平市</t>
  </si>
  <si>
    <t>香取市</t>
  </si>
  <si>
    <t>坂戸市</t>
  </si>
  <si>
    <t>大泉町</t>
  </si>
  <si>
    <t>大洗町</t>
  </si>
  <si>
    <t>会津美里町</t>
  </si>
  <si>
    <t>庄内町</t>
  </si>
  <si>
    <t>女川町</t>
  </si>
  <si>
    <t>佐井村</t>
  </si>
  <si>
    <t>石狩市</t>
  </si>
  <si>
    <t>南大東村</t>
  </si>
  <si>
    <t>大和村</t>
  </si>
  <si>
    <t>氷川町</t>
  </si>
  <si>
    <t>須恵町</t>
    <rPh sb="0" eb="2">
      <t>スエ</t>
    </rPh>
    <rPh sb="2" eb="3">
      <t>マチ</t>
    </rPh>
    <phoneticPr fontId="10"/>
  </si>
  <si>
    <t>三原村</t>
  </si>
  <si>
    <t>天川村</t>
  </si>
  <si>
    <t>播磨町</t>
  </si>
  <si>
    <t>阪南市</t>
  </si>
  <si>
    <t>清須市</t>
  </si>
  <si>
    <t>吉田町</t>
  </si>
  <si>
    <t>北方町</t>
  </si>
  <si>
    <t>原村</t>
  </si>
  <si>
    <t>清川村</t>
  </si>
  <si>
    <t>小金井市</t>
  </si>
  <si>
    <t>匝瑳市</t>
  </si>
  <si>
    <t>蓮田市</t>
  </si>
  <si>
    <t>千代田町</t>
  </si>
  <si>
    <t>茨城町</t>
  </si>
  <si>
    <t>昭和村</t>
  </si>
  <si>
    <t>三川町</t>
  </si>
  <si>
    <t>一戸町</t>
  </si>
  <si>
    <t>風間浦村</t>
  </si>
  <si>
    <t>北広島市</t>
  </si>
  <si>
    <t>渡名喜村</t>
  </si>
  <si>
    <t>屋久島町</t>
  </si>
  <si>
    <t>山都町</t>
  </si>
  <si>
    <t>志免町</t>
  </si>
  <si>
    <t>大月町</t>
  </si>
  <si>
    <t>黒滝村</t>
  </si>
  <si>
    <t>稲美町</t>
  </si>
  <si>
    <t>大阪狭山市</t>
  </si>
  <si>
    <t>愛西市</t>
  </si>
  <si>
    <t>小山町</t>
  </si>
  <si>
    <t>富士見町</t>
  </si>
  <si>
    <t>愛川町</t>
  </si>
  <si>
    <t>町田市</t>
  </si>
  <si>
    <t>南房総市</t>
  </si>
  <si>
    <t>三郷市</t>
  </si>
  <si>
    <t>明和町</t>
  </si>
  <si>
    <t>小美玉市</t>
  </si>
  <si>
    <t>金山町</t>
  </si>
  <si>
    <t>飯豊町</t>
  </si>
  <si>
    <t>涌谷町</t>
  </si>
  <si>
    <t>洋野町</t>
  </si>
  <si>
    <t>東通村</t>
  </si>
  <si>
    <t>伊達市</t>
  </si>
  <si>
    <t>粟国村</t>
  </si>
  <si>
    <t>南種子町</t>
  </si>
  <si>
    <t>甲佐町</t>
  </si>
  <si>
    <t>篠栗町</t>
  </si>
  <si>
    <t>四万十町</t>
  </si>
  <si>
    <t>下市町</t>
  </si>
  <si>
    <t>多可町</t>
  </si>
  <si>
    <t>交野市</t>
  </si>
  <si>
    <t>田原市</t>
  </si>
  <si>
    <t>長泉町</t>
  </si>
  <si>
    <t>大野町</t>
  </si>
  <si>
    <t>下諏訪町</t>
  </si>
  <si>
    <t>湯河原町</t>
  </si>
  <si>
    <t>調布市</t>
  </si>
  <si>
    <t>富里市</t>
  </si>
  <si>
    <t>富士見市</t>
  </si>
  <si>
    <t>板倉町</t>
  </si>
  <si>
    <t>つくばみらい市</t>
  </si>
  <si>
    <t>三島町</t>
  </si>
  <si>
    <t>白鷹町</t>
  </si>
  <si>
    <t>加美町</t>
  </si>
  <si>
    <t>九戸村</t>
  </si>
  <si>
    <t>大間町</t>
  </si>
  <si>
    <t>恵庭市</t>
  </si>
  <si>
    <t>座間味村</t>
  </si>
  <si>
    <t>中種子町</t>
  </si>
  <si>
    <t>益城町</t>
  </si>
  <si>
    <t>宇美町</t>
  </si>
  <si>
    <t>津野町</t>
  </si>
  <si>
    <t>串本町</t>
  </si>
  <si>
    <t>大淀町</t>
  </si>
  <si>
    <t>猪名川町</t>
  </si>
  <si>
    <t>四條畷市</t>
    <phoneticPr fontId="10"/>
  </si>
  <si>
    <t>日進市</t>
  </si>
  <si>
    <t>揖斐川町</t>
  </si>
  <si>
    <t>長和町</t>
  </si>
  <si>
    <t>粟島浦村</t>
  </si>
  <si>
    <t>真鶴町</t>
  </si>
  <si>
    <t>昭島市</t>
  </si>
  <si>
    <t>白井市</t>
  </si>
  <si>
    <t>八潮市</t>
  </si>
  <si>
    <t>玉村町</t>
  </si>
  <si>
    <t>鉾田市</t>
  </si>
  <si>
    <t>柳津町</t>
  </si>
  <si>
    <t>小国町</t>
  </si>
  <si>
    <t>色麻町</t>
  </si>
  <si>
    <t>野田村</t>
  </si>
  <si>
    <t>おいらせ町</t>
  </si>
  <si>
    <t>登別市</t>
  </si>
  <si>
    <t>渡嘉敷村</t>
  </si>
  <si>
    <t>肝付町</t>
  </si>
  <si>
    <t>嘉島町</t>
  </si>
  <si>
    <t>那珂川町</t>
  </si>
  <si>
    <t>日高村</t>
  </si>
  <si>
    <t>北山村</t>
  </si>
  <si>
    <t>吉野町</t>
  </si>
  <si>
    <t>たつの市</t>
  </si>
  <si>
    <t>泉南市</t>
  </si>
  <si>
    <t>紀宝町</t>
  </si>
  <si>
    <t>豊明市</t>
  </si>
  <si>
    <t>函南町</t>
  </si>
  <si>
    <t>安八町</t>
  </si>
  <si>
    <t>青木村</t>
  </si>
  <si>
    <t>関川村</t>
  </si>
  <si>
    <t>箱根町</t>
  </si>
  <si>
    <t>府中市</t>
  </si>
  <si>
    <t>印西市</t>
  </si>
  <si>
    <t>北本市</t>
  </si>
  <si>
    <t>みなかみ町</t>
  </si>
  <si>
    <t>行方市</t>
  </si>
  <si>
    <t>湯川村</t>
  </si>
  <si>
    <t>川西町</t>
  </si>
  <si>
    <t>大衡村</t>
  </si>
  <si>
    <t>軽米町</t>
  </si>
  <si>
    <t>六ヶ所村</t>
  </si>
  <si>
    <t>富良野市</t>
  </si>
  <si>
    <t>南風原町</t>
  </si>
  <si>
    <t>南大隅町</t>
  </si>
  <si>
    <t>御船町</t>
  </si>
  <si>
    <t>糸島市</t>
  </si>
  <si>
    <t>梼原町</t>
  </si>
  <si>
    <t>古座川町</t>
  </si>
  <si>
    <t>河合町</t>
  </si>
  <si>
    <t>加東市</t>
  </si>
  <si>
    <t>東大阪市</t>
  </si>
  <si>
    <t>御浜町</t>
  </si>
  <si>
    <t>岩倉市</t>
  </si>
  <si>
    <t>西伊豆町</t>
  </si>
  <si>
    <t>輪之内町</t>
  </si>
  <si>
    <t>立科町</t>
  </si>
  <si>
    <t>刈羽村</t>
  </si>
  <si>
    <t>開成町</t>
  </si>
  <si>
    <t>青梅市</t>
  </si>
  <si>
    <t>八街市</t>
  </si>
  <si>
    <t>久喜市</t>
  </si>
  <si>
    <t>神栖市</t>
  </si>
  <si>
    <t>会津坂下町</t>
  </si>
  <si>
    <t>高畠町</t>
  </si>
  <si>
    <t>大郷町</t>
  </si>
  <si>
    <t>普代村</t>
  </si>
  <si>
    <t>東北町</t>
  </si>
  <si>
    <t>深川市</t>
  </si>
  <si>
    <t>与那原町</t>
  </si>
  <si>
    <t>錦江町</t>
  </si>
  <si>
    <t>南阿蘇村</t>
  </si>
  <si>
    <t>みやま市</t>
  </si>
  <si>
    <t>越知町</t>
  </si>
  <si>
    <t>吉備中央町</t>
  </si>
  <si>
    <t>太地町</t>
  </si>
  <si>
    <t>広陵町</t>
  </si>
  <si>
    <t>宍粟市</t>
  </si>
  <si>
    <t>藤井寺市</t>
  </si>
  <si>
    <t>紀北町</t>
  </si>
  <si>
    <t>高浜市</t>
  </si>
  <si>
    <t>松崎町</t>
  </si>
  <si>
    <t>神戸町</t>
  </si>
  <si>
    <t>御代田町</t>
  </si>
  <si>
    <t>丹波山村</t>
  </si>
  <si>
    <t>津南町</t>
  </si>
  <si>
    <t>山北町</t>
  </si>
  <si>
    <t>三鷹市</t>
  </si>
  <si>
    <t>袖ケ浦市</t>
    <phoneticPr fontId="10"/>
  </si>
  <si>
    <t>桶川市</t>
  </si>
  <si>
    <t>川場村</t>
  </si>
  <si>
    <t>桜川市</t>
  </si>
  <si>
    <t>猪苗代町</t>
  </si>
  <si>
    <t>戸沢村</t>
  </si>
  <si>
    <t>大和町</t>
  </si>
  <si>
    <t>田野畑村</t>
  </si>
  <si>
    <t>横浜町</t>
  </si>
  <si>
    <t>歌志内市</t>
  </si>
  <si>
    <t>西原町</t>
  </si>
  <si>
    <t>東串良町</t>
  </si>
  <si>
    <t>五ヶ瀬町</t>
  </si>
  <si>
    <t>西原村</t>
  </si>
  <si>
    <t>朝倉市</t>
  </si>
  <si>
    <t>佐川町</t>
  </si>
  <si>
    <t>美咲町</t>
  </si>
  <si>
    <t>那智勝浦町</t>
  </si>
  <si>
    <t>王寺町</t>
  </si>
  <si>
    <t>淡路市</t>
  </si>
  <si>
    <t>高石市</t>
  </si>
  <si>
    <t>与謝野町</t>
  </si>
  <si>
    <t>南伊勢町</t>
  </si>
  <si>
    <t>尾張旭市</t>
  </si>
  <si>
    <t>南伊豆町</t>
  </si>
  <si>
    <t>関ケ原町</t>
  </si>
  <si>
    <t>軽井沢町</t>
  </si>
  <si>
    <t>小菅村</t>
  </si>
  <si>
    <t>湯沢町</t>
  </si>
  <si>
    <t>松田町</t>
  </si>
  <si>
    <t>武蔵野市</t>
  </si>
  <si>
    <t>四街道市</t>
  </si>
  <si>
    <t>新座市</t>
  </si>
  <si>
    <t>片品村</t>
  </si>
  <si>
    <t>かすみがうら市</t>
  </si>
  <si>
    <t>磐梯町</t>
  </si>
  <si>
    <t>鮭川村</t>
  </si>
  <si>
    <t>利府町</t>
  </si>
  <si>
    <t>岩泉町</t>
  </si>
  <si>
    <t>六戸町</t>
  </si>
  <si>
    <t>砂川市</t>
  </si>
  <si>
    <t>中城村</t>
  </si>
  <si>
    <t>大崎町</t>
  </si>
  <si>
    <t>日之影町</t>
  </si>
  <si>
    <t>嘉麻市</t>
  </si>
  <si>
    <t>中土佐町</t>
  </si>
  <si>
    <t>久米南町</t>
  </si>
  <si>
    <t>すさみ町</t>
  </si>
  <si>
    <t>上牧町</t>
  </si>
  <si>
    <t>朝来市</t>
  </si>
  <si>
    <t>摂津市</t>
  </si>
  <si>
    <t>伊根町</t>
  </si>
  <si>
    <t>大紀町</t>
  </si>
  <si>
    <t>知立市</t>
  </si>
  <si>
    <t>河津町</t>
  </si>
  <si>
    <t>垂井町</t>
  </si>
  <si>
    <t>佐久穂町</t>
  </si>
  <si>
    <t>富士河口湖町</t>
  </si>
  <si>
    <t>出雲崎町</t>
  </si>
  <si>
    <t>大井町</t>
  </si>
  <si>
    <t>立川市</t>
  </si>
  <si>
    <t>浦安市</t>
  </si>
  <si>
    <t>和光市</t>
  </si>
  <si>
    <t>東吾妻町</t>
  </si>
  <si>
    <t>稲敷市</t>
  </si>
  <si>
    <t>西会津町</t>
  </si>
  <si>
    <t>大蔵村</t>
  </si>
  <si>
    <t>東成瀬村</t>
  </si>
  <si>
    <t>七ヶ浜町</t>
  </si>
  <si>
    <t>山田町</t>
  </si>
  <si>
    <t>七戸町</t>
  </si>
  <si>
    <t>滝川市</t>
  </si>
  <si>
    <t>北中城村</t>
  </si>
  <si>
    <t>湧水町</t>
  </si>
  <si>
    <t>高千穂町</t>
  </si>
  <si>
    <t>産山村</t>
  </si>
  <si>
    <t>宮若市</t>
  </si>
  <si>
    <t>仁淀川町</t>
  </si>
  <si>
    <t>東みよし町</t>
  </si>
  <si>
    <t>西粟倉村</t>
  </si>
  <si>
    <t>上富田町</t>
  </si>
  <si>
    <t>明日香村</t>
  </si>
  <si>
    <t>南あわじ市</t>
  </si>
  <si>
    <t>門真市</t>
  </si>
  <si>
    <t>京丹波町</t>
  </si>
  <si>
    <t>度会町</t>
  </si>
  <si>
    <t>知多市</t>
  </si>
  <si>
    <t>東伊豆町</t>
  </si>
  <si>
    <t>養老町</t>
  </si>
  <si>
    <t>北相木村</t>
  </si>
  <si>
    <t>鳴沢村</t>
  </si>
  <si>
    <t>阿賀町</t>
  </si>
  <si>
    <t>中井町</t>
  </si>
  <si>
    <t>八王子市</t>
  </si>
  <si>
    <t>富津市</t>
  </si>
  <si>
    <t>志木市</t>
  </si>
  <si>
    <t>那須町</t>
  </si>
  <si>
    <t>坂東市</t>
  </si>
  <si>
    <t>北塩原村</t>
  </si>
  <si>
    <t>真室川町</t>
  </si>
  <si>
    <t>羽後町</t>
  </si>
  <si>
    <t>松島町</t>
  </si>
  <si>
    <t>大槌町</t>
  </si>
  <si>
    <t>野辺地町</t>
  </si>
  <si>
    <t>千歳市</t>
  </si>
  <si>
    <t>北谷町</t>
  </si>
  <si>
    <t>長島町</t>
  </si>
  <si>
    <t>美郷町</t>
  </si>
  <si>
    <t>うきは市</t>
  </si>
  <si>
    <t>いの町</t>
  </si>
  <si>
    <t>つるぎ町</t>
  </si>
  <si>
    <t>神石高原町</t>
  </si>
  <si>
    <t>奈義町</t>
  </si>
  <si>
    <t>白浜町</t>
  </si>
  <si>
    <t>高取町</t>
  </si>
  <si>
    <t>丹波市</t>
  </si>
  <si>
    <t>羽曳野市</t>
  </si>
  <si>
    <t>南山城村</t>
  </si>
  <si>
    <t>玉城町</t>
  </si>
  <si>
    <t>大府市</t>
  </si>
  <si>
    <t>牧之原市</t>
  </si>
  <si>
    <t>笠松町</t>
  </si>
  <si>
    <t>南相木村</t>
  </si>
  <si>
    <t>山中湖村</t>
  </si>
  <si>
    <t>田上町</t>
  </si>
  <si>
    <t>二宮町</t>
  </si>
  <si>
    <t>江戸川区</t>
  </si>
  <si>
    <t>君津市</t>
  </si>
  <si>
    <t>朝霞市</t>
  </si>
  <si>
    <t>草津町</t>
  </si>
  <si>
    <t>高根沢町</t>
  </si>
  <si>
    <t>筑西市</t>
  </si>
  <si>
    <t>南会津町</t>
  </si>
  <si>
    <t>舟形町</t>
  </si>
  <si>
    <t>山元町</t>
  </si>
  <si>
    <t>住田町</t>
  </si>
  <si>
    <t>中泊町</t>
  </si>
  <si>
    <t>根室市</t>
  </si>
  <si>
    <t>嘉手納町</t>
  </si>
  <si>
    <t>さつま町</t>
  </si>
  <si>
    <t>椎葉村</t>
  </si>
  <si>
    <t>南小国町</t>
  </si>
  <si>
    <t>福津市</t>
  </si>
  <si>
    <t>大川村</t>
  </si>
  <si>
    <t>上板町</t>
  </si>
  <si>
    <t>世羅町</t>
  </si>
  <si>
    <t>勝央町</t>
  </si>
  <si>
    <t>日高川町</t>
  </si>
  <si>
    <t>御杖村</t>
  </si>
  <si>
    <t>養父市</t>
  </si>
  <si>
    <t>柏原市</t>
  </si>
  <si>
    <t>精華町</t>
  </si>
  <si>
    <t>大台町</t>
  </si>
  <si>
    <t>東海市</t>
  </si>
  <si>
    <t>伊豆の国市</t>
  </si>
  <si>
    <t>岐南町</t>
  </si>
  <si>
    <t>南牧村</t>
  </si>
  <si>
    <t>忍野村</t>
  </si>
  <si>
    <t>弥彦村</t>
  </si>
  <si>
    <t>大磯町</t>
  </si>
  <si>
    <t>葛飾区</t>
  </si>
  <si>
    <t>鎌ケ谷市</t>
    <phoneticPr fontId="10"/>
  </si>
  <si>
    <t>入間市</t>
  </si>
  <si>
    <t>嬬恋村</t>
  </si>
  <si>
    <t>塩谷町</t>
  </si>
  <si>
    <t>那珂市</t>
  </si>
  <si>
    <t>只見町</t>
  </si>
  <si>
    <t>最上町</t>
  </si>
  <si>
    <t>大潟村</t>
  </si>
  <si>
    <t>亘理町</t>
  </si>
  <si>
    <t>平泉町</t>
  </si>
  <si>
    <t>鶴田町</t>
  </si>
  <si>
    <t>三笠市</t>
  </si>
  <si>
    <t>読谷村</t>
  </si>
  <si>
    <t>十島村</t>
  </si>
  <si>
    <t>諸塚村</t>
  </si>
  <si>
    <t>菊陽町</t>
  </si>
  <si>
    <t>新上五島町</t>
  </si>
  <si>
    <t>古賀市</t>
  </si>
  <si>
    <t>土佐町</t>
  </si>
  <si>
    <t>板野町</t>
  </si>
  <si>
    <t>大崎上島町</t>
  </si>
  <si>
    <t>鏡野町</t>
  </si>
  <si>
    <t>みなべ町</t>
  </si>
  <si>
    <t>曽爾村</t>
  </si>
  <si>
    <t>箕面市</t>
  </si>
  <si>
    <t>和束町</t>
  </si>
  <si>
    <t>新城市</t>
  </si>
  <si>
    <t>菊川市</t>
  </si>
  <si>
    <t>海津市</t>
  </si>
  <si>
    <t>西桂町</t>
  </si>
  <si>
    <t>聖籠町</t>
  </si>
  <si>
    <t>寒川町</t>
  </si>
  <si>
    <t>足立区</t>
  </si>
  <si>
    <t>鴨川市</t>
  </si>
  <si>
    <t>戸田市</t>
  </si>
  <si>
    <t>長野原町</t>
  </si>
  <si>
    <t>野木町</t>
  </si>
  <si>
    <t>常陸大宮市</t>
  </si>
  <si>
    <t>檜枝岐村</t>
  </si>
  <si>
    <t>井川町</t>
  </si>
  <si>
    <t>丸森町</t>
  </si>
  <si>
    <t>金ケ崎町</t>
    <phoneticPr fontId="10"/>
  </si>
  <si>
    <t>板柳町</t>
  </si>
  <si>
    <t>名寄市</t>
  </si>
  <si>
    <t>伊江村</t>
  </si>
  <si>
    <t>三島村</t>
  </si>
  <si>
    <t>門川町</t>
  </si>
  <si>
    <t>大津町</t>
  </si>
  <si>
    <t>佐々町</t>
  </si>
  <si>
    <t>太良町</t>
  </si>
  <si>
    <t>太宰府市</t>
  </si>
  <si>
    <t>大豊町</t>
  </si>
  <si>
    <t>愛南町</t>
  </si>
  <si>
    <t>藍住町</t>
  </si>
  <si>
    <t>北広島町</t>
  </si>
  <si>
    <t>新庄村</t>
  </si>
  <si>
    <t>印南町</t>
  </si>
  <si>
    <t>田原本町</t>
  </si>
  <si>
    <t>加西市</t>
  </si>
  <si>
    <t>和泉市</t>
  </si>
  <si>
    <t>笠置町</t>
  </si>
  <si>
    <t>多気町</t>
  </si>
  <si>
    <t>稲沢市</t>
  </si>
  <si>
    <t>御前崎市</t>
  </si>
  <si>
    <t>下呂市</t>
  </si>
  <si>
    <t>小海町</t>
  </si>
  <si>
    <t>道志村</t>
  </si>
  <si>
    <t>胎内市</t>
  </si>
  <si>
    <t>葉山町</t>
  </si>
  <si>
    <t>練馬区</t>
  </si>
  <si>
    <t>我孫子市</t>
  </si>
  <si>
    <t>蕨市</t>
  </si>
  <si>
    <t>中之条町</t>
  </si>
  <si>
    <t>壬生町</t>
  </si>
  <si>
    <t>守谷市</t>
  </si>
  <si>
    <t>下郷町</t>
  </si>
  <si>
    <t>大石田町</t>
  </si>
  <si>
    <t>八郎潟町</t>
  </si>
  <si>
    <t>西和賀町</t>
  </si>
  <si>
    <t>田舎館村</t>
  </si>
  <si>
    <t>士別市</t>
  </si>
  <si>
    <t>金武町</t>
  </si>
  <si>
    <t>姶良市</t>
  </si>
  <si>
    <t>都農町</t>
  </si>
  <si>
    <t>和水町</t>
  </si>
  <si>
    <t>小値賀町</t>
  </si>
  <si>
    <t>白石町</t>
  </si>
  <si>
    <t>宗像市</t>
  </si>
  <si>
    <t>本山町</t>
  </si>
  <si>
    <t>鬼北町</t>
  </si>
  <si>
    <t>北島町</t>
  </si>
  <si>
    <t>阿武町</t>
  </si>
  <si>
    <t>安芸太田町</t>
  </si>
  <si>
    <t>矢掛町</t>
  </si>
  <si>
    <t>隠岐の島町</t>
  </si>
  <si>
    <t>江府町</t>
  </si>
  <si>
    <t>由良町</t>
  </si>
  <si>
    <t>三宅町</t>
  </si>
  <si>
    <t>三田市</t>
  </si>
  <si>
    <t>大東市</t>
  </si>
  <si>
    <t>宇治田原町</t>
  </si>
  <si>
    <t>多賀町</t>
  </si>
  <si>
    <t>川越町</t>
  </si>
  <si>
    <t>小牧市</t>
  </si>
  <si>
    <t>伊豆市</t>
  </si>
  <si>
    <t>郡上市</t>
  </si>
  <si>
    <t>安曇野市</t>
  </si>
  <si>
    <t>昭和町</t>
  </si>
  <si>
    <t>能登町</t>
  </si>
  <si>
    <t>南魚沼市</t>
  </si>
  <si>
    <t>綾瀬市</t>
  </si>
  <si>
    <t>板橋区</t>
  </si>
  <si>
    <t>八千代市</t>
  </si>
  <si>
    <t>越谷市</t>
  </si>
  <si>
    <t>甘楽町</t>
  </si>
  <si>
    <t>芳賀町</t>
  </si>
  <si>
    <t>潮来市</t>
  </si>
  <si>
    <t>天栄村</t>
  </si>
  <si>
    <t>大江町</t>
  </si>
  <si>
    <t>五城目町</t>
  </si>
  <si>
    <t>柴田町</t>
  </si>
  <si>
    <t>矢巾町</t>
  </si>
  <si>
    <t>大鰐町</t>
  </si>
  <si>
    <t>紋別市</t>
  </si>
  <si>
    <t>宜野座村</t>
  </si>
  <si>
    <t>伊佐市</t>
  </si>
  <si>
    <t>川南町</t>
  </si>
  <si>
    <t>玖珠町</t>
  </si>
  <si>
    <t>長洲町</t>
  </si>
  <si>
    <t>波佐見町</t>
  </si>
  <si>
    <t>江北町</t>
  </si>
  <si>
    <t>大野城市</t>
  </si>
  <si>
    <t>芸西村</t>
  </si>
  <si>
    <t>松野町</t>
  </si>
  <si>
    <t>松茂町</t>
  </si>
  <si>
    <t>平生町</t>
  </si>
  <si>
    <t>坂町</t>
  </si>
  <si>
    <t>里庄町</t>
  </si>
  <si>
    <t>知夫村</t>
  </si>
  <si>
    <t>日野町</t>
  </si>
  <si>
    <t>小野市</t>
  </si>
  <si>
    <t>松原市</t>
  </si>
  <si>
    <t>井手町</t>
  </si>
  <si>
    <t>甲良町</t>
  </si>
  <si>
    <t>朝日町</t>
  </si>
  <si>
    <t>江南市</t>
  </si>
  <si>
    <t>湖西市</t>
  </si>
  <si>
    <t>本巣市</t>
  </si>
  <si>
    <t>東御市</t>
  </si>
  <si>
    <t>富士川町</t>
  </si>
  <si>
    <t>穴水町</t>
  </si>
  <si>
    <t>魚沼市</t>
  </si>
  <si>
    <t>南足柄市</t>
  </si>
  <si>
    <t>荒川区</t>
  </si>
  <si>
    <t>流山市</t>
  </si>
  <si>
    <t>草加市</t>
  </si>
  <si>
    <t>市貝町</t>
  </si>
  <si>
    <t>鹿嶋市</t>
  </si>
  <si>
    <t>鏡石町</t>
  </si>
  <si>
    <t>八峰町</t>
  </si>
  <si>
    <t>村田町</t>
  </si>
  <si>
    <t>紫波町</t>
  </si>
  <si>
    <t>藤崎町</t>
  </si>
  <si>
    <t>赤平市</t>
  </si>
  <si>
    <t>恩納村</t>
  </si>
  <si>
    <t>南九州市</t>
  </si>
  <si>
    <t>木城町</t>
  </si>
  <si>
    <t>九重町</t>
  </si>
  <si>
    <t>南関町</t>
  </si>
  <si>
    <t>川棚町</t>
  </si>
  <si>
    <t>大町町</t>
  </si>
  <si>
    <t>春日市</t>
  </si>
  <si>
    <t>馬路村</t>
  </si>
  <si>
    <t>伊方町</t>
  </si>
  <si>
    <t>まんのう町</t>
  </si>
  <si>
    <t>海陽町</t>
  </si>
  <si>
    <t>田布施町</t>
  </si>
  <si>
    <t>熊野町</t>
  </si>
  <si>
    <t>早島町</t>
  </si>
  <si>
    <t>西ノ島町</t>
  </si>
  <si>
    <t>日南町</t>
  </si>
  <si>
    <t>安堵町</t>
  </si>
  <si>
    <t>川西市</t>
  </si>
  <si>
    <t>河内長野市</t>
  </si>
  <si>
    <t>久御山町</t>
  </si>
  <si>
    <t>豊郷町</t>
  </si>
  <si>
    <t>菰野町</t>
  </si>
  <si>
    <t>常滑市</t>
  </si>
  <si>
    <t>裾野市</t>
  </si>
  <si>
    <t>飛騨市</t>
  </si>
  <si>
    <t>千曲市</t>
  </si>
  <si>
    <t>若狭町</t>
  </si>
  <si>
    <t>中能登町</t>
  </si>
  <si>
    <t>佐渡市</t>
  </si>
  <si>
    <t>座間市</t>
  </si>
  <si>
    <t>北区</t>
  </si>
  <si>
    <t>市原市</t>
  </si>
  <si>
    <t>上尾市</t>
  </si>
  <si>
    <t>下仁田町</t>
  </si>
  <si>
    <t>茂木町</t>
  </si>
  <si>
    <t>ひたちなか市</t>
  </si>
  <si>
    <t>大玉村</t>
  </si>
  <si>
    <t>西川町</t>
  </si>
  <si>
    <t>三種町</t>
  </si>
  <si>
    <t>大河原町</t>
  </si>
  <si>
    <t>岩手町</t>
  </si>
  <si>
    <t>西目屋村</t>
  </si>
  <si>
    <t>江別市</t>
  </si>
  <si>
    <t>本部町</t>
  </si>
  <si>
    <t>奄美市</t>
  </si>
  <si>
    <t>西米良村</t>
  </si>
  <si>
    <t>日出町</t>
  </si>
  <si>
    <t>玉東町</t>
  </si>
  <si>
    <t>東彼杵町</t>
  </si>
  <si>
    <t>有田町</t>
  </si>
  <si>
    <t>筑紫野市</t>
  </si>
  <si>
    <t>北川村</t>
  </si>
  <si>
    <t>内子町</t>
  </si>
  <si>
    <t>多度津町</t>
  </si>
  <si>
    <t>美波町</t>
  </si>
  <si>
    <t>上関町</t>
  </si>
  <si>
    <t>海田町</t>
  </si>
  <si>
    <t>和気町</t>
  </si>
  <si>
    <t>海士町</t>
  </si>
  <si>
    <t>伯耆町</t>
  </si>
  <si>
    <t>有田川町</t>
  </si>
  <si>
    <t>斑鳩町</t>
  </si>
  <si>
    <t>高砂市</t>
  </si>
  <si>
    <t>寝屋川市</t>
  </si>
  <si>
    <t>大山崎町</t>
  </si>
  <si>
    <t>愛荘町</t>
  </si>
  <si>
    <t>東員町</t>
  </si>
  <si>
    <t>犬山市</t>
  </si>
  <si>
    <t>下田市</t>
  </si>
  <si>
    <t>瑞穂市</t>
  </si>
  <si>
    <t>佐久市</t>
  </si>
  <si>
    <t>身延町</t>
  </si>
  <si>
    <t>おおい町</t>
  </si>
  <si>
    <t>宝達志水町</t>
  </si>
  <si>
    <t>阿賀野市</t>
  </si>
  <si>
    <t>海老名市</t>
  </si>
  <si>
    <t>豊島区</t>
  </si>
  <si>
    <t>勝浦市</t>
  </si>
  <si>
    <t>深谷市</t>
  </si>
  <si>
    <t>神流町</t>
  </si>
  <si>
    <t>益子町</t>
  </si>
  <si>
    <t>つくば市</t>
  </si>
  <si>
    <t>川俣町</t>
  </si>
  <si>
    <t>河北町</t>
  </si>
  <si>
    <t>藤里町</t>
  </si>
  <si>
    <t>七ヶ宿町</t>
  </si>
  <si>
    <t>葛巻町</t>
  </si>
  <si>
    <t>深浦町</t>
  </si>
  <si>
    <t>芦別市</t>
  </si>
  <si>
    <t>今帰仁村</t>
  </si>
  <si>
    <t>志布志市</t>
  </si>
  <si>
    <t>新富町</t>
  </si>
  <si>
    <t>姫島村</t>
  </si>
  <si>
    <t>時津町</t>
  </si>
  <si>
    <t>玄海町</t>
  </si>
  <si>
    <t>小郡市</t>
  </si>
  <si>
    <t>安田町</t>
  </si>
  <si>
    <t>砥部町</t>
  </si>
  <si>
    <t>琴平町</t>
  </si>
  <si>
    <t>牟岐町</t>
  </si>
  <si>
    <t>和木町</t>
  </si>
  <si>
    <t>府中町</t>
  </si>
  <si>
    <t>浅口市</t>
  </si>
  <si>
    <t>吉賀町</t>
  </si>
  <si>
    <t>三郷町</t>
  </si>
  <si>
    <t>三木市</t>
  </si>
  <si>
    <t>富田林市</t>
  </si>
  <si>
    <t>木津川市</t>
  </si>
  <si>
    <t>竜王町</t>
  </si>
  <si>
    <t>木曽岬町</t>
  </si>
  <si>
    <t>蒲郡市</t>
  </si>
  <si>
    <t>袋井市</t>
  </si>
  <si>
    <t>山県市</t>
  </si>
  <si>
    <t>塩尻市</t>
  </si>
  <si>
    <t>早川町</t>
  </si>
  <si>
    <t>高浜町</t>
  </si>
  <si>
    <t>志賀町</t>
  </si>
  <si>
    <t>上越市</t>
  </si>
  <si>
    <t>伊勢原市</t>
  </si>
  <si>
    <t>杉並区</t>
  </si>
  <si>
    <t>柏市</t>
  </si>
  <si>
    <t>鴻巣市</t>
  </si>
  <si>
    <t>上野村</t>
  </si>
  <si>
    <t>上三川町</t>
  </si>
  <si>
    <t>牛久市</t>
  </si>
  <si>
    <t>国見町</t>
  </si>
  <si>
    <t>中山町</t>
  </si>
  <si>
    <t>上小阿仁村</t>
  </si>
  <si>
    <t>蔵王町</t>
  </si>
  <si>
    <t>雫石町</t>
  </si>
  <si>
    <t>鰺ヶ沢町</t>
    <phoneticPr fontId="10"/>
  </si>
  <si>
    <t>美唄市</t>
  </si>
  <si>
    <t>東村</t>
  </si>
  <si>
    <t>南さつま市</t>
  </si>
  <si>
    <t>高鍋町</t>
  </si>
  <si>
    <t>国東市</t>
  </si>
  <si>
    <t>合志市</t>
  </si>
  <si>
    <t>長与町</t>
  </si>
  <si>
    <t>みやき町</t>
  </si>
  <si>
    <t>中間市</t>
  </si>
  <si>
    <t>田野町</t>
  </si>
  <si>
    <t>綾川町</t>
  </si>
  <si>
    <t>那賀町</t>
  </si>
  <si>
    <t>周防大島町</t>
  </si>
  <si>
    <t>江田島市</t>
  </si>
  <si>
    <t>美作市</t>
  </si>
  <si>
    <t>津和野町</t>
  </si>
  <si>
    <t>大山町</t>
  </si>
  <si>
    <t>湯浅町</t>
  </si>
  <si>
    <t>平群町</t>
  </si>
  <si>
    <t>宝塚市</t>
  </si>
  <si>
    <t>泉佐野市</t>
  </si>
  <si>
    <t>南丹市</t>
  </si>
  <si>
    <t>伊賀市</t>
  </si>
  <si>
    <t>西尾市</t>
  </si>
  <si>
    <t>御殿場市</t>
  </si>
  <si>
    <t>可児市</t>
  </si>
  <si>
    <t>茅野市</t>
  </si>
  <si>
    <t>市川三郷町</t>
  </si>
  <si>
    <t>内灘町</t>
  </si>
  <si>
    <t>入善町</t>
  </si>
  <si>
    <t>五泉市</t>
  </si>
  <si>
    <t>大和市</t>
  </si>
  <si>
    <t>中野区</t>
  </si>
  <si>
    <t>習志野市</t>
  </si>
  <si>
    <t>羽生市</t>
  </si>
  <si>
    <t>吉岡町</t>
  </si>
  <si>
    <t>下野市</t>
  </si>
  <si>
    <t>取手市</t>
  </si>
  <si>
    <t>桑折町</t>
  </si>
  <si>
    <t>山辺町</t>
  </si>
  <si>
    <t>小坂町</t>
  </si>
  <si>
    <t>富谷市</t>
    <rPh sb="2" eb="3">
      <t>シ</t>
    </rPh>
    <phoneticPr fontId="10"/>
  </si>
  <si>
    <t>滝沢市</t>
    <rPh sb="2" eb="3">
      <t>シ</t>
    </rPh>
    <phoneticPr fontId="9"/>
  </si>
  <si>
    <t>外ヶ浜町</t>
  </si>
  <si>
    <t>稚内市</t>
  </si>
  <si>
    <t>大宜味村</t>
  </si>
  <si>
    <t>いちき串木野市</t>
  </si>
  <si>
    <t>綾町</t>
  </si>
  <si>
    <t>由布市</t>
  </si>
  <si>
    <t>天草市</t>
  </si>
  <si>
    <t>南島原市</t>
  </si>
  <si>
    <t>上峰町</t>
  </si>
  <si>
    <t>豊前市</t>
  </si>
  <si>
    <t>奈半利町</t>
  </si>
  <si>
    <t>久万高原町</t>
  </si>
  <si>
    <t>宇多津町</t>
  </si>
  <si>
    <t>神山町</t>
  </si>
  <si>
    <t>山陽小野田市</t>
  </si>
  <si>
    <t>安芸高田市</t>
  </si>
  <si>
    <t>真庭市</t>
  </si>
  <si>
    <t>邑南町</t>
  </si>
  <si>
    <t>日吉津村</t>
  </si>
  <si>
    <t>高野町</t>
  </si>
  <si>
    <t>山添村</t>
  </si>
  <si>
    <t>西脇市</t>
  </si>
  <si>
    <t>八尾市</t>
  </si>
  <si>
    <t>京丹後市</t>
  </si>
  <si>
    <t>米原市</t>
  </si>
  <si>
    <t>志摩市</t>
  </si>
  <si>
    <t>安城市</t>
  </si>
  <si>
    <t>藤枝市</t>
  </si>
  <si>
    <t>各務原市</t>
  </si>
  <si>
    <t>飯山市</t>
  </si>
  <si>
    <t>中央市</t>
  </si>
  <si>
    <t>越前町</t>
  </si>
  <si>
    <t>津幡町</t>
  </si>
  <si>
    <t>立山町</t>
  </si>
  <si>
    <t>妙高市</t>
  </si>
  <si>
    <t>厚木市</t>
  </si>
  <si>
    <t>渋谷区</t>
  </si>
  <si>
    <t>旭市</t>
  </si>
  <si>
    <t>狭山市</t>
  </si>
  <si>
    <t>榛東村</t>
  </si>
  <si>
    <t>那須烏山市</t>
  </si>
  <si>
    <t>笠間市</t>
  </si>
  <si>
    <t>本宮市</t>
  </si>
  <si>
    <t>南陽市</t>
  </si>
  <si>
    <t>仙北市</t>
  </si>
  <si>
    <t>大崎市</t>
  </si>
  <si>
    <t>奥州市</t>
  </si>
  <si>
    <t>蓬田村</t>
  </si>
  <si>
    <t>苫小牧市</t>
  </si>
  <si>
    <t>国頭村</t>
  </si>
  <si>
    <t>霧島市</t>
  </si>
  <si>
    <t>国富町</t>
  </si>
  <si>
    <t>豊後大野市</t>
  </si>
  <si>
    <t>阿蘇市</t>
  </si>
  <si>
    <t>雲仙市</t>
  </si>
  <si>
    <t>基山町</t>
  </si>
  <si>
    <t>行橋市</t>
  </si>
  <si>
    <t>東洋町</t>
  </si>
  <si>
    <t>上島町</t>
  </si>
  <si>
    <t>直島町</t>
  </si>
  <si>
    <t>石井町</t>
  </si>
  <si>
    <t>周南市</t>
  </si>
  <si>
    <t>廿日市市</t>
  </si>
  <si>
    <t>赤磐市</t>
  </si>
  <si>
    <t>北栄町</t>
  </si>
  <si>
    <t>九度山町</t>
  </si>
  <si>
    <t>宇陀市</t>
  </si>
  <si>
    <t>赤穂市</t>
  </si>
  <si>
    <t>茨木市</t>
  </si>
  <si>
    <t>京田辺市</t>
  </si>
  <si>
    <t>東近江市</t>
  </si>
  <si>
    <t>いなべ市</t>
  </si>
  <si>
    <t>豊田市</t>
  </si>
  <si>
    <t>掛川市</t>
  </si>
  <si>
    <t>土岐市</t>
  </si>
  <si>
    <t>大町市</t>
  </si>
  <si>
    <t>甲州市</t>
  </si>
  <si>
    <t>南越前町</t>
  </si>
  <si>
    <t>川北町</t>
  </si>
  <si>
    <t>上市町</t>
  </si>
  <si>
    <t>糸魚川市</t>
  </si>
  <si>
    <t>秦野市</t>
  </si>
  <si>
    <t>世田谷区</t>
  </si>
  <si>
    <t>東金市</t>
  </si>
  <si>
    <t>春日部市</t>
  </si>
  <si>
    <t>みどり市</t>
  </si>
  <si>
    <t>さくら市</t>
  </si>
  <si>
    <t>北茨城市</t>
  </si>
  <si>
    <t>尾花沢市</t>
  </si>
  <si>
    <t>にかほ市</t>
  </si>
  <si>
    <t>東松島市</t>
  </si>
  <si>
    <t>八幡平市</t>
  </si>
  <si>
    <t>今別町</t>
  </si>
  <si>
    <t>留萌市</t>
  </si>
  <si>
    <t>南城市</t>
  </si>
  <si>
    <t>曽於市</t>
  </si>
  <si>
    <t>高原町</t>
  </si>
  <si>
    <t>宇佐市</t>
  </si>
  <si>
    <t>宇城市</t>
  </si>
  <si>
    <t>西海市</t>
  </si>
  <si>
    <t>吉野ヶ里町</t>
  </si>
  <si>
    <t>大川市</t>
  </si>
  <si>
    <t>香美市</t>
  </si>
  <si>
    <t>東温市</t>
  </si>
  <si>
    <t>三木町</t>
  </si>
  <si>
    <t>佐那河内村</t>
  </si>
  <si>
    <t>美祢市</t>
  </si>
  <si>
    <t>東広島市</t>
  </si>
  <si>
    <t>瀬戸内市</t>
  </si>
  <si>
    <t>川本町</t>
  </si>
  <si>
    <t>琴浦町</t>
  </si>
  <si>
    <t>かつらぎ町</t>
  </si>
  <si>
    <t>葛城市</t>
  </si>
  <si>
    <t>加古川市</t>
  </si>
  <si>
    <t>枚方市</t>
  </si>
  <si>
    <t>八幡市</t>
  </si>
  <si>
    <t>高島市</t>
  </si>
  <si>
    <t>熊野市</t>
  </si>
  <si>
    <t>刈谷市</t>
  </si>
  <si>
    <t>焼津市</t>
  </si>
  <si>
    <t>美濃加茂市</t>
  </si>
  <si>
    <t>中野市</t>
  </si>
  <si>
    <t>上野原市</t>
  </si>
  <si>
    <t>野々市市</t>
  </si>
  <si>
    <t>舟橋村</t>
  </si>
  <si>
    <t>燕市</t>
  </si>
  <si>
    <t>三浦市</t>
  </si>
  <si>
    <t>大田区</t>
  </si>
  <si>
    <t>佐倉市</t>
  </si>
  <si>
    <t>東松山市</t>
  </si>
  <si>
    <t>安中市</t>
  </si>
  <si>
    <t>那須塩原市</t>
  </si>
  <si>
    <t>高萩市</t>
  </si>
  <si>
    <t>南相馬市</t>
  </si>
  <si>
    <t>東根市</t>
  </si>
  <si>
    <t>北秋田市</t>
  </si>
  <si>
    <t>栗原市</t>
  </si>
  <si>
    <t>二戸市</t>
  </si>
  <si>
    <t>平内町</t>
  </si>
  <si>
    <t>網走市</t>
  </si>
  <si>
    <t>宮古島市</t>
  </si>
  <si>
    <t>日置市</t>
  </si>
  <si>
    <t>三股町</t>
  </si>
  <si>
    <t>杵築市</t>
  </si>
  <si>
    <t>上天草市</t>
  </si>
  <si>
    <t>五島市</t>
  </si>
  <si>
    <t>神埼市</t>
  </si>
  <si>
    <t>筑後市</t>
  </si>
  <si>
    <t>香南市</t>
  </si>
  <si>
    <t>西予市</t>
  </si>
  <si>
    <t>小豆島町</t>
  </si>
  <si>
    <t>上勝町</t>
  </si>
  <si>
    <t>柳井市</t>
  </si>
  <si>
    <t>大竹市</t>
  </si>
  <si>
    <t>備前市</t>
  </si>
  <si>
    <t>飯南町</t>
  </si>
  <si>
    <t>湯梨浜町</t>
  </si>
  <si>
    <t>紀美野町</t>
  </si>
  <si>
    <t>香芝市</t>
  </si>
  <si>
    <t>豊岡市</t>
  </si>
  <si>
    <t>守口市</t>
  </si>
  <si>
    <t>長岡京市</t>
  </si>
  <si>
    <t>湖南市</t>
  </si>
  <si>
    <t>鳥羽市</t>
  </si>
  <si>
    <t>碧南市</t>
  </si>
  <si>
    <t>磐田市</t>
  </si>
  <si>
    <t>恵那市</t>
  </si>
  <si>
    <t>駒ヶ根市</t>
  </si>
  <si>
    <t>笛吹市</t>
  </si>
  <si>
    <t>永平寺町</t>
  </si>
  <si>
    <t>能美市</t>
  </si>
  <si>
    <t>射水市</t>
  </si>
  <si>
    <t>村上市</t>
  </si>
  <si>
    <t>逗子市</t>
  </si>
  <si>
    <t>目黒区</t>
  </si>
  <si>
    <t>成田市</t>
  </si>
  <si>
    <t>本庄市</t>
  </si>
  <si>
    <t>富岡市</t>
  </si>
  <si>
    <t>矢板市</t>
  </si>
  <si>
    <t>常陸太田市</t>
  </si>
  <si>
    <t>田村市</t>
  </si>
  <si>
    <t>天童市</t>
  </si>
  <si>
    <t>大仙市</t>
  </si>
  <si>
    <t>登米市</t>
  </si>
  <si>
    <t>釜石市</t>
  </si>
  <si>
    <t>平川市</t>
  </si>
  <si>
    <t>岩見沢市</t>
  </si>
  <si>
    <t>うるま市</t>
  </si>
  <si>
    <t>薩摩川内市</t>
  </si>
  <si>
    <t>えびの市</t>
  </si>
  <si>
    <t>豊後高田市</t>
  </si>
  <si>
    <t>宇土市</t>
  </si>
  <si>
    <t>壱岐市</t>
  </si>
  <si>
    <t>嬉野市</t>
  </si>
  <si>
    <t>八女市</t>
  </si>
  <si>
    <t>四万十市</t>
  </si>
  <si>
    <t>四国中央市</t>
  </si>
  <si>
    <t>土庄町</t>
  </si>
  <si>
    <t>勝浦町</t>
  </si>
  <si>
    <t>長門市</t>
  </si>
  <si>
    <t>庄原市</t>
  </si>
  <si>
    <t>新見市</t>
  </si>
  <si>
    <t>奥出雲町</t>
  </si>
  <si>
    <t>三朝町</t>
  </si>
  <si>
    <t>岩出市</t>
  </si>
  <si>
    <t>生駒市</t>
  </si>
  <si>
    <t>相生市</t>
  </si>
  <si>
    <t>貝塚市</t>
  </si>
  <si>
    <t>向日市</t>
  </si>
  <si>
    <t>野洲市</t>
  </si>
  <si>
    <t>亀山市</t>
  </si>
  <si>
    <t>津島市</t>
  </si>
  <si>
    <t>富士市</t>
  </si>
  <si>
    <t>羽島市</t>
  </si>
  <si>
    <t>伊那市</t>
  </si>
  <si>
    <t>甲斐市</t>
  </si>
  <si>
    <t>坂井市</t>
  </si>
  <si>
    <t>白山市</t>
  </si>
  <si>
    <t>南砺市</t>
  </si>
  <si>
    <t>見附市</t>
  </si>
  <si>
    <t>茅ヶ崎市</t>
  </si>
  <si>
    <t>品川区</t>
  </si>
  <si>
    <t>茂原市</t>
  </si>
  <si>
    <t>加須市</t>
  </si>
  <si>
    <t>藤岡市</t>
  </si>
  <si>
    <t>大田原市</t>
  </si>
  <si>
    <t>常総市</t>
  </si>
  <si>
    <t>二本松市</t>
  </si>
  <si>
    <t>長井市</t>
  </si>
  <si>
    <t>潟上市</t>
  </si>
  <si>
    <t>岩沼市</t>
  </si>
  <si>
    <t>陸前高田市</t>
  </si>
  <si>
    <t>つがる市</t>
  </si>
  <si>
    <t>夕張市</t>
  </si>
  <si>
    <t>豊見城市</t>
  </si>
  <si>
    <t>垂水市</t>
  </si>
  <si>
    <t>西都市</t>
  </si>
  <si>
    <t>竹田市</t>
  </si>
  <si>
    <t>菊池市</t>
  </si>
  <si>
    <t>対馬市</t>
  </si>
  <si>
    <t>小城市</t>
  </si>
  <si>
    <t>柳川市</t>
  </si>
  <si>
    <t>土佐清水市</t>
  </si>
  <si>
    <t>伊予市</t>
  </si>
  <si>
    <t>三豊市</t>
  </si>
  <si>
    <t>三好市</t>
  </si>
  <si>
    <t>光市</t>
  </si>
  <si>
    <t>三次市</t>
  </si>
  <si>
    <t>高梁市</t>
  </si>
  <si>
    <t>雲南市</t>
  </si>
  <si>
    <t>八頭町</t>
  </si>
  <si>
    <t>紀の川市</t>
  </si>
  <si>
    <t>御所市</t>
  </si>
  <si>
    <t>伊丹市</t>
  </si>
  <si>
    <t>高槻市</t>
  </si>
  <si>
    <t>城陽市</t>
  </si>
  <si>
    <t>甲賀市</t>
  </si>
  <si>
    <t>尾鷲市</t>
  </si>
  <si>
    <t>豊川市</t>
  </si>
  <si>
    <t>島田市</t>
  </si>
  <si>
    <t>瑞浪市</t>
  </si>
  <si>
    <t>小諸市</t>
  </si>
  <si>
    <t>北杜市</t>
  </si>
  <si>
    <t>越前市</t>
  </si>
  <si>
    <t>かほく市</t>
  </si>
  <si>
    <t>小矢部市</t>
  </si>
  <si>
    <t>十日町市</t>
  </si>
  <si>
    <t>小田原市</t>
  </si>
  <si>
    <t>江東区</t>
  </si>
  <si>
    <t>野田市</t>
  </si>
  <si>
    <t>飯能市</t>
  </si>
  <si>
    <t>渋川市</t>
  </si>
  <si>
    <t>真岡市</t>
  </si>
  <si>
    <t>下妻市</t>
  </si>
  <si>
    <t>相馬市</t>
  </si>
  <si>
    <t>村山市</t>
  </si>
  <si>
    <t>由利本荘市</t>
  </si>
  <si>
    <t>多賀城市</t>
  </si>
  <si>
    <t>一関市</t>
  </si>
  <si>
    <t>むつ市</t>
  </si>
  <si>
    <t>北見市</t>
  </si>
  <si>
    <t>沖縄市</t>
  </si>
  <si>
    <t>西之表市</t>
  </si>
  <si>
    <t>串間市</t>
  </si>
  <si>
    <t>津久見市</t>
  </si>
  <si>
    <t>山鹿市</t>
  </si>
  <si>
    <t>松浦市</t>
  </si>
  <si>
    <t>鹿島市</t>
  </si>
  <si>
    <t>田川市</t>
  </si>
  <si>
    <t>宿毛市</t>
  </si>
  <si>
    <t>大洲市</t>
  </si>
  <si>
    <t>東かがわ市</t>
  </si>
  <si>
    <t>美馬市</t>
  </si>
  <si>
    <t>岩国市</t>
  </si>
  <si>
    <t>総社市</t>
  </si>
  <si>
    <t>江津市</t>
  </si>
  <si>
    <t>智頭町</t>
  </si>
  <si>
    <t>新宮市</t>
  </si>
  <si>
    <t>五條市</t>
  </si>
  <si>
    <t>芦屋市</t>
  </si>
  <si>
    <t>泉大津市</t>
  </si>
  <si>
    <t>亀岡市</t>
  </si>
  <si>
    <t>栗東市</t>
  </si>
  <si>
    <t>名張市</t>
  </si>
  <si>
    <t>春日井市</t>
  </si>
  <si>
    <t>伊東市</t>
  </si>
  <si>
    <t>美濃市</t>
  </si>
  <si>
    <t>須坂市</t>
  </si>
  <si>
    <t>南アルプス市</t>
  </si>
  <si>
    <t>あわら市</t>
  </si>
  <si>
    <t>羽咋市</t>
  </si>
  <si>
    <t>砺波市</t>
  </si>
  <si>
    <t>加茂市</t>
  </si>
  <si>
    <t>藤沢市</t>
  </si>
  <si>
    <t>墨田区</t>
  </si>
  <si>
    <t>松戸市</t>
  </si>
  <si>
    <t>所沢市</t>
  </si>
  <si>
    <t>館林市</t>
  </si>
  <si>
    <t>小山市</t>
  </si>
  <si>
    <t>龍ケ崎市</t>
    <phoneticPr fontId="10"/>
  </si>
  <si>
    <t>喜多方市</t>
  </si>
  <si>
    <t>上山市</t>
  </si>
  <si>
    <t>鹿角市</t>
  </si>
  <si>
    <t>角田市</t>
  </si>
  <si>
    <t>遠野市</t>
  </si>
  <si>
    <t>三沢市</t>
  </si>
  <si>
    <t>帯広市</t>
  </si>
  <si>
    <t>糸満市</t>
  </si>
  <si>
    <t>指宿市</t>
  </si>
  <si>
    <t>日向市</t>
  </si>
  <si>
    <t>臼杵市</t>
  </si>
  <si>
    <t>玉名市</t>
  </si>
  <si>
    <t>平戸市</t>
  </si>
  <si>
    <t>武雄市</t>
  </si>
  <si>
    <t>飯塚市</t>
  </si>
  <si>
    <t>須崎市</t>
  </si>
  <si>
    <t>西条市</t>
  </si>
  <si>
    <t>さぬき市</t>
  </si>
  <si>
    <t>阿波市</t>
  </si>
  <si>
    <t>下松市</t>
  </si>
  <si>
    <t>福山市</t>
  </si>
  <si>
    <t>井原市</t>
  </si>
  <si>
    <t>安来市</t>
  </si>
  <si>
    <t>若桜町</t>
  </si>
  <si>
    <t>田辺市</t>
  </si>
  <si>
    <t>桜井市</t>
  </si>
  <si>
    <t>洲本市</t>
  </si>
  <si>
    <t>吹田市</t>
  </si>
  <si>
    <t>宮津市</t>
  </si>
  <si>
    <t>守山市</t>
  </si>
  <si>
    <t>鈴鹿市</t>
  </si>
  <si>
    <t>半田市</t>
  </si>
  <si>
    <t>富士宮市</t>
  </si>
  <si>
    <t>中津川市</t>
  </si>
  <si>
    <t>諏訪市</t>
  </si>
  <si>
    <t>韮崎市</t>
  </si>
  <si>
    <t>鯖江市</t>
  </si>
  <si>
    <t>加賀市</t>
  </si>
  <si>
    <t>黒部市</t>
  </si>
  <si>
    <t>小千谷市</t>
  </si>
  <si>
    <t>鎌倉市</t>
  </si>
  <si>
    <t>台東区</t>
  </si>
  <si>
    <t>木更津市</t>
  </si>
  <si>
    <t>秩父市</t>
  </si>
  <si>
    <t>沼田市</t>
  </si>
  <si>
    <t>日光市</t>
  </si>
  <si>
    <t>結城市</t>
  </si>
  <si>
    <t>須賀川市</t>
  </si>
  <si>
    <t>寒河江市</t>
  </si>
  <si>
    <t>湯沢市</t>
  </si>
  <si>
    <t>名取市</t>
  </si>
  <si>
    <t>久慈市</t>
  </si>
  <si>
    <t>十和田市</t>
  </si>
  <si>
    <t>釧路市</t>
  </si>
  <si>
    <t>名護市</t>
  </si>
  <si>
    <t>出水市</t>
  </si>
  <si>
    <t>小林市</t>
  </si>
  <si>
    <t>佐伯市</t>
  </si>
  <si>
    <t>水俣市</t>
  </si>
  <si>
    <t>大村市</t>
  </si>
  <si>
    <t>伊万里市</t>
  </si>
  <si>
    <t>直方市</t>
  </si>
  <si>
    <t>土佐市</t>
  </si>
  <si>
    <t>新居浜市</t>
  </si>
  <si>
    <t>観音寺市</t>
  </si>
  <si>
    <t>吉野川市</t>
  </si>
  <si>
    <t>防府市</t>
  </si>
  <si>
    <t>尾道市</t>
  </si>
  <si>
    <t>笠岡市</t>
  </si>
  <si>
    <t>大田市</t>
  </si>
  <si>
    <t>岩美町</t>
  </si>
  <si>
    <t>御坊市</t>
  </si>
  <si>
    <t>橿原市</t>
  </si>
  <si>
    <t>西宮市</t>
  </si>
  <si>
    <t>池田市</t>
  </si>
  <si>
    <t>宇治市</t>
  </si>
  <si>
    <t>草津市</t>
  </si>
  <si>
    <t>桑名市</t>
  </si>
  <si>
    <t>瀬戸市</t>
  </si>
  <si>
    <t>三島市</t>
  </si>
  <si>
    <t>関市</t>
  </si>
  <si>
    <t>飯田市</t>
  </si>
  <si>
    <t>大月市</t>
  </si>
  <si>
    <t>勝山市</t>
  </si>
  <si>
    <t>珠洲市</t>
  </si>
  <si>
    <t>滑川市</t>
  </si>
  <si>
    <t>新発田市</t>
  </si>
  <si>
    <t>平塚市</t>
  </si>
  <si>
    <t>文京区</t>
  </si>
  <si>
    <t>館山市</t>
  </si>
  <si>
    <t>行田市</t>
  </si>
  <si>
    <t>太田市</t>
  </si>
  <si>
    <t>鹿沼市</t>
  </si>
  <si>
    <t>石岡市</t>
  </si>
  <si>
    <t>白河市</t>
  </si>
  <si>
    <t>新庄市</t>
  </si>
  <si>
    <t>男鹿市</t>
  </si>
  <si>
    <t>白石市</t>
  </si>
  <si>
    <t>北上市</t>
  </si>
  <si>
    <t>五所川原市</t>
  </si>
  <si>
    <t>室蘭市</t>
  </si>
  <si>
    <t>浦添市</t>
  </si>
  <si>
    <t>阿久根市</t>
  </si>
  <si>
    <t>日南市</t>
  </si>
  <si>
    <t>日田市</t>
  </si>
  <si>
    <t>荒尾市</t>
  </si>
  <si>
    <t>諫早市</t>
  </si>
  <si>
    <t>多久市</t>
  </si>
  <si>
    <t>久留米市</t>
  </si>
  <si>
    <t>南国市</t>
  </si>
  <si>
    <t>八幡浜市</t>
  </si>
  <si>
    <t>善通寺市</t>
  </si>
  <si>
    <t>阿南市</t>
  </si>
  <si>
    <t>萩市</t>
  </si>
  <si>
    <t>三原市</t>
  </si>
  <si>
    <t>玉野市</t>
  </si>
  <si>
    <t>益田市</t>
  </si>
  <si>
    <t>境港市</t>
  </si>
  <si>
    <t>有田市</t>
  </si>
  <si>
    <t>天理市</t>
  </si>
  <si>
    <t>明石市</t>
  </si>
  <si>
    <t>豊中市</t>
  </si>
  <si>
    <t>綾部市</t>
  </si>
  <si>
    <t>近江八幡市</t>
  </si>
  <si>
    <t>松阪市</t>
  </si>
  <si>
    <t>一宮市</t>
  </si>
  <si>
    <t>熱海市</t>
  </si>
  <si>
    <t>多治見市</t>
  </si>
  <si>
    <t>岡谷市</t>
  </si>
  <si>
    <t>山梨市</t>
  </si>
  <si>
    <t>大野市</t>
  </si>
  <si>
    <t>輪島市</t>
  </si>
  <si>
    <t>氷見市</t>
  </si>
  <si>
    <t>柏崎市</t>
  </si>
  <si>
    <t>横須賀市</t>
  </si>
  <si>
    <t>新宿区</t>
  </si>
  <si>
    <t>船橋市</t>
  </si>
  <si>
    <t>川口市</t>
  </si>
  <si>
    <t>伊勢崎市</t>
  </si>
  <si>
    <t>佐野市</t>
  </si>
  <si>
    <t>古河市</t>
  </si>
  <si>
    <t>いわき市</t>
  </si>
  <si>
    <t>酒田市</t>
  </si>
  <si>
    <t>大館市</t>
  </si>
  <si>
    <t>気仙沼市</t>
  </si>
  <si>
    <t>花巻市</t>
  </si>
  <si>
    <t>黒石市</t>
  </si>
  <si>
    <t>旭川市</t>
  </si>
  <si>
    <t>石垣市</t>
  </si>
  <si>
    <t>枕崎市</t>
  </si>
  <si>
    <t>延岡市</t>
  </si>
  <si>
    <t>中津市</t>
  </si>
  <si>
    <t>人吉市</t>
  </si>
  <si>
    <t>島原市</t>
  </si>
  <si>
    <t>鳥栖市</t>
  </si>
  <si>
    <t>大牟田市</t>
  </si>
  <si>
    <t>安芸市</t>
  </si>
  <si>
    <t>宇和島市</t>
  </si>
  <si>
    <t>坂出市</t>
  </si>
  <si>
    <t>小松島市</t>
  </si>
  <si>
    <t>山口市</t>
  </si>
  <si>
    <t>竹原市</t>
  </si>
  <si>
    <t>津山市</t>
  </si>
  <si>
    <t>出雲市</t>
  </si>
  <si>
    <t>倉吉市</t>
  </si>
  <si>
    <t>橋本市</t>
  </si>
  <si>
    <t>大和郡山市</t>
  </si>
  <si>
    <t>尼崎市</t>
  </si>
  <si>
    <t>岸和田市</t>
  </si>
  <si>
    <t>舞鶴市</t>
  </si>
  <si>
    <t>長浜市</t>
  </si>
  <si>
    <t>伊勢市</t>
  </si>
  <si>
    <t>岡崎市</t>
  </si>
  <si>
    <t>沼津市</t>
  </si>
  <si>
    <t>高山市</t>
  </si>
  <si>
    <t>上田市</t>
  </si>
  <si>
    <t>都留市</t>
  </si>
  <si>
    <t>小浜市</t>
  </si>
  <si>
    <t>小松市</t>
  </si>
  <si>
    <t>魚津市</t>
  </si>
  <si>
    <t>三条市</t>
  </si>
  <si>
    <t>相模原市</t>
  </si>
  <si>
    <t>港区</t>
  </si>
  <si>
    <t>市川市</t>
  </si>
  <si>
    <t>熊谷市</t>
  </si>
  <si>
    <t>桐生市</t>
  </si>
  <si>
    <t>栃木市</t>
  </si>
  <si>
    <t>土浦市</t>
  </si>
  <si>
    <t>郡山市</t>
  </si>
  <si>
    <t>鶴岡市</t>
  </si>
  <si>
    <t>横手市</t>
  </si>
  <si>
    <t>塩竈市</t>
    <phoneticPr fontId="10"/>
  </si>
  <si>
    <t>大船渡市</t>
  </si>
  <si>
    <t>八戸市</t>
  </si>
  <si>
    <t>小樽市</t>
  </si>
  <si>
    <t>宜野湾市</t>
  </si>
  <si>
    <t>鹿屋市</t>
  </si>
  <si>
    <t>都城市</t>
  </si>
  <si>
    <t>別府市</t>
  </si>
  <si>
    <t>八代市</t>
  </si>
  <si>
    <t>佐世保市</t>
  </si>
  <si>
    <t>唐津市</t>
  </si>
  <si>
    <t>福岡市</t>
  </si>
  <si>
    <t>室戸市</t>
  </si>
  <si>
    <t>今治市</t>
  </si>
  <si>
    <t>丸亀市</t>
  </si>
  <si>
    <t>鳴門市</t>
  </si>
  <si>
    <t>宇部市</t>
  </si>
  <si>
    <t>呉市</t>
  </si>
  <si>
    <t>倉敷市</t>
  </si>
  <si>
    <t>浜田市</t>
  </si>
  <si>
    <t>米子市</t>
  </si>
  <si>
    <t>海南市</t>
  </si>
  <si>
    <t>大和高田市</t>
  </si>
  <si>
    <t>姫路市</t>
  </si>
  <si>
    <t>堺市</t>
  </si>
  <si>
    <t>福知山市</t>
  </si>
  <si>
    <t>彦根市</t>
  </si>
  <si>
    <t>四日市市</t>
  </si>
  <si>
    <t>豊橋市</t>
  </si>
  <si>
    <t>浜松市</t>
  </si>
  <si>
    <t>大垣市</t>
  </si>
  <si>
    <t>松本市</t>
  </si>
  <si>
    <t>富士吉田市</t>
  </si>
  <si>
    <t>敦賀市</t>
  </si>
  <si>
    <t>七尾市</t>
  </si>
  <si>
    <t>高岡市</t>
  </si>
  <si>
    <t>長岡市</t>
  </si>
  <si>
    <t>川崎市</t>
  </si>
  <si>
    <t>中央区</t>
  </si>
  <si>
    <t>銚子市</t>
  </si>
  <si>
    <t>川越市</t>
  </si>
  <si>
    <t>高崎市</t>
  </si>
  <si>
    <t>足利市</t>
  </si>
  <si>
    <t>日立市</t>
  </si>
  <si>
    <t>会津若松市</t>
  </si>
  <si>
    <t>米沢市</t>
  </si>
  <si>
    <t>能代市</t>
  </si>
  <si>
    <t>石巻市</t>
  </si>
  <si>
    <t>宮古市</t>
  </si>
  <si>
    <t>弘前市</t>
  </si>
  <si>
    <t>函館市</t>
  </si>
  <si>
    <t>那覇市</t>
  </si>
  <si>
    <t>鹿児島市</t>
  </si>
  <si>
    <t>宮崎市</t>
  </si>
  <si>
    <t>大分市</t>
  </si>
  <si>
    <t>熊本市</t>
  </si>
  <si>
    <t>長崎市</t>
  </si>
  <si>
    <t>佐賀市</t>
  </si>
  <si>
    <t>北九州市</t>
  </si>
  <si>
    <t>高知市</t>
  </si>
  <si>
    <t>松山市</t>
  </si>
  <si>
    <t>高松市</t>
  </si>
  <si>
    <t>徳島市</t>
  </si>
  <si>
    <t>下関市</t>
  </si>
  <si>
    <t>広島市</t>
  </si>
  <si>
    <t>岡山市</t>
  </si>
  <si>
    <t>松江市</t>
  </si>
  <si>
    <t>鳥取市</t>
  </si>
  <si>
    <t>和歌山市</t>
  </si>
  <si>
    <t>奈良市</t>
  </si>
  <si>
    <t>神戸市</t>
  </si>
  <si>
    <t>大阪市</t>
  </si>
  <si>
    <t>京都市</t>
  </si>
  <si>
    <t>大津市</t>
  </si>
  <si>
    <t>津市</t>
  </si>
  <si>
    <t>名古屋市</t>
  </si>
  <si>
    <t>静岡市</t>
  </si>
  <si>
    <t>岐阜市</t>
  </si>
  <si>
    <t>長野市</t>
  </si>
  <si>
    <t>甲府市</t>
  </si>
  <si>
    <t>福井市</t>
  </si>
  <si>
    <t>金沢市</t>
  </si>
  <si>
    <t>富山市</t>
  </si>
  <si>
    <t>新潟市</t>
  </si>
  <si>
    <t>横浜市</t>
  </si>
  <si>
    <t>千代田区</t>
  </si>
  <si>
    <t>千葉市</t>
  </si>
  <si>
    <t>さいたま市</t>
  </si>
  <si>
    <t>前橋市</t>
  </si>
  <si>
    <t>宇都宮市</t>
  </si>
  <si>
    <t>水戸市</t>
  </si>
  <si>
    <t>福島市</t>
  </si>
  <si>
    <t>山形市</t>
  </si>
  <si>
    <t>秋田市</t>
  </si>
  <si>
    <t>仙台市</t>
  </si>
  <si>
    <t>盛岡市</t>
  </si>
  <si>
    <t>青森市</t>
  </si>
  <si>
    <t>沖縄県</t>
    <rPh sb="0" eb="3">
      <t>オキナワケン</t>
    </rPh>
    <phoneticPr fontId="10"/>
  </si>
  <si>
    <t>鹿児島県</t>
    <rPh sb="0" eb="4">
      <t>カゴシマケン</t>
    </rPh>
    <phoneticPr fontId="10"/>
  </si>
  <si>
    <t>宮崎県</t>
    <rPh sb="0" eb="2">
      <t>ミヤザキ</t>
    </rPh>
    <rPh sb="2" eb="3">
      <t>ケン</t>
    </rPh>
    <phoneticPr fontId="10"/>
  </si>
  <si>
    <t>大分県</t>
    <rPh sb="0" eb="3">
      <t>オオイタケン</t>
    </rPh>
    <phoneticPr fontId="10"/>
  </si>
  <si>
    <t>熊本県</t>
    <rPh sb="0" eb="3">
      <t>クマモトケン</t>
    </rPh>
    <phoneticPr fontId="10"/>
  </si>
  <si>
    <t>長崎県</t>
    <rPh sb="0" eb="3">
      <t>ナガサキケン</t>
    </rPh>
    <phoneticPr fontId="10"/>
  </si>
  <si>
    <t>佐賀県</t>
    <rPh sb="0" eb="3">
      <t>サガケン</t>
    </rPh>
    <phoneticPr fontId="10"/>
  </si>
  <si>
    <t>福岡県</t>
    <rPh sb="0" eb="3">
      <t>フクオカケン</t>
    </rPh>
    <phoneticPr fontId="10"/>
  </si>
  <si>
    <t>高知県</t>
    <rPh sb="0" eb="3">
      <t>コウチケン</t>
    </rPh>
    <phoneticPr fontId="10"/>
  </si>
  <si>
    <t>愛媛県</t>
    <rPh sb="0" eb="3">
      <t>エヒメケン</t>
    </rPh>
    <phoneticPr fontId="10"/>
  </si>
  <si>
    <t>香川県</t>
    <rPh sb="0" eb="3">
      <t>カガワケン</t>
    </rPh>
    <phoneticPr fontId="10"/>
  </si>
  <si>
    <t>徳島県</t>
    <rPh sb="0" eb="3">
      <t>トクシマケン</t>
    </rPh>
    <phoneticPr fontId="10"/>
  </si>
  <si>
    <t>山口県</t>
    <rPh sb="0" eb="3">
      <t>ヤマグチケン</t>
    </rPh>
    <phoneticPr fontId="10"/>
  </si>
  <si>
    <t>広島県</t>
    <rPh sb="0" eb="3">
      <t>ヒロシマケン</t>
    </rPh>
    <phoneticPr fontId="10"/>
  </si>
  <si>
    <t>岡山県</t>
    <rPh sb="0" eb="3">
      <t>オカヤマケン</t>
    </rPh>
    <phoneticPr fontId="10"/>
  </si>
  <si>
    <t>島根県</t>
    <rPh sb="0" eb="3">
      <t>シマネケン</t>
    </rPh>
    <phoneticPr fontId="10"/>
  </si>
  <si>
    <t>鳥取県</t>
    <rPh sb="0" eb="3">
      <t>トットリケン</t>
    </rPh>
    <phoneticPr fontId="10"/>
  </si>
  <si>
    <t>和歌山県</t>
    <rPh sb="0" eb="4">
      <t>ワカヤマケン</t>
    </rPh>
    <phoneticPr fontId="10"/>
  </si>
  <si>
    <t>奈良県</t>
    <rPh sb="0" eb="3">
      <t>ナラケン</t>
    </rPh>
    <phoneticPr fontId="10"/>
  </si>
  <si>
    <t>兵庫県</t>
    <rPh sb="0" eb="3">
      <t>ヒョウゴケン</t>
    </rPh>
    <phoneticPr fontId="10"/>
  </si>
  <si>
    <t>大阪府</t>
    <rPh sb="0" eb="3">
      <t>オオサカフ</t>
    </rPh>
    <phoneticPr fontId="10"/>
  </si>
  <si>
    <t>京都府</t>
    <rPh sb="0" eb="3">
      <t>キョウトフ</t>
    </rPh>
    <phoneticPr fontId="10"/>
  </si>
  <si>
    <t>滋賀県</t>
    <rPh sb="0" eb="3">
      <t>シガケン</t>
    </rPh>
    <phoneticPr fontId="10"/>
  </si>
  <si>
    <t>三重県</t>
    <rPh sb="0" eb="3">
      <t>ミエケン</t>
    </rPh>
    <phoneticPr fontId="10"/>
  </si>
  <si>
    <t>愛知県</t>
    <rPh sb="0" eb="3">
      <t>アイチケン</t>
    </rPh>
    <phoneticPr fontId="10"/>
  </si>
  <si>
    <t>静岡県</t>
    <rPh sb="0" eb="3">
      <t>シズオカケン</t>
    </rPh>
    <phoneticPr fontId="10"/>
  </si>
  <si>
    <t>岐阜県</t>
    <rPh sb="0" eb="3">
      <t>ギフケン</t>
    </rPh>
    <phoneticPr fontId="10"/>
  </si>
  <si>
    <t>長野県</t>
    <rPh sb="0" eb="3">
      <t>ナガノケン</t>
    </rPh>
    <phoneticPr fontId="10"/>
  </si>
  <si>
    <t>山梨県</t>
    <rPh sb="0" eb="3">
      <t>ヤマナシケン</t>
    </rPh>
    <phoneticPr fontId="10"/>
  </si>
  <si>
    <t>福井県</t>
    <rPh sb="0" eb="3">
      <t>フクイケン</t>
    </rPh>
    <phoneticPr fontId="10"/>
  </si>
  <si>
    <t>石川県</t>
    <rPh sb="0" eb="3">
      <t>イシカワケン</t>
    </rPh>
    <phoneticPr fontId="10"/>
  </si>
  <si>
    <t>富山県</t>
    <rPh sb="0" eb="3">
      <t>トヤマケン</t>
    </rPh>
    <phoneticPr fontId="10"/>
  </si>
  <si>
    <t>新潟県</t>
    <rPh sb="0" eb="3">
      <t>ニイガタケン</t>
    </rPh>
    <phoneticPr fontId="10"/>
  </si>
  <si>
    <t>神奈川県</t>
    <rPh sb="0" eb="4">
      <t>カナガワケン</t>
    </rPh>
    <phoneticPr fontId="10"/>
  </si>
  <si>
    <t>東京都</t>
    <rPh sb="0" eb="3">
      <t>トウキョウト</t>
    </rPh>
    <phoneticPr fontId="10"/>
  </si>
  <si>
    <t>千葉県</t>
    <rPh sb="0" eb="3">
      <t>チバケン</t>
    </rPh>
    <phoneticPr fontId="10"/>
  </si>
  <si>
    <t>埼玉県</t>
    <rPh sb="0" eb="3">
      <t>サイタマケン</t>
    </rPh>
    <phoneticPr fontId="10"/>
  </si>
  <si>
    <t>群馬県</t>
    <rPh sb="0" eb="3">
      <t>グンマケン</t>
    </rPh>
    <phoneticPr fontId="10"/>
  </si>
  <si>
    <t>栃木県</t>
    <rPh sb="0" eb="3">
      <t>トチギケン</t>
    </rPh>
    <phoneticPr fontId="10"/>
  </si>
  <si>
    <t>茨城県</t>
    <rPh sb="0" eb="3">
      <t>イバラキケン</t>
    </rPh>
    <phoneticPr fontId="10"/>
  </si>
  <si>
    <t>福島県</t>
    <rPh sb="0" eb="3">
      <t>フクシマケン</t>
    </rPh>
    <phoneticPr fontId="10"/>
  </si>
  <si>
    <t>山形県</t>
    <rPh sb="0" eb="3">
      <t>ヤマガタケン</t>
    </rPh>
    <phoneticPr fontId="10"/>
  </si>
  <si>
    <t>秋田県</t>
    <rPh sb="0" eb="3">
      <t>アキタケン</t>
    </rPh>
    <phoneticPr fontId="10"/>
  </si>
  <si>
    <t>宮城県</t>
    <rPh sb="0" eb="3">
      <t>ミヤギケン</t>
    </rPh>
    <phoneticPr fontId="10"/>
  </si>
  <si>
    <t>岩手県</t>
    <rPh sb="0" eb="3">
      <t>イワテケン</t>
    </rPh>
    <phoneticPr fontId="10"/>
  </si>
  <si>
    <t>青森県</t>
    <rPh sb="0" eb="3">
      <t>アオモリケン</t>
    </rPh>
    <phoneticPr fontId="10"/>
  </si>
  <si>
    <t>長崎市</t>
    <rPh sb="0" eb="3">
      <t>ナガサキシ</t>
    </rPh>
    <phoneticPr fontId="10"/>
  </si>
  <si>
    <t>鳥栖市</t>
    <rPh sb="0" eb="3">
      <t>トスシ</t>
    </rPh>
    <phoneticPr fontId="10"/>
  </si>
  <si>
    <t>久山町</t>
    <rPh sb="0" eb="3">
      <t>ヒサヤママチ</t>
    </rPh>
    <phoneticPr fontId="10"/>
  </si>
  <si>
    <t>須惠町</t>
    <rPh sb="0" eb="3">
      <t>スエマチ</t>
    </rPh>
    <phoneticPr fontId="10"/>
  </si>
  <si>
    <t>篠栗町</t>
    <rPh sb="0" eb="1">
      <t>シノ</t>
    </rPh>
    <rPh sb="1" eb="2">
      <t>クリ</t>
    </rPh>
    <rPh sb="2" eb="3">
      <t>マチ</t>
    </rPh>
    <phoneticPr fontId="10"/>
  </si>
  <si>
    <t>宇美町</t>
    <rPh sb="0" eb="3">
      <t>ウミマチ</t>
    </rPh>
    <phoneticPr fontId="10"/>
  </si>
  <si>
    <t>宮若市</t>
    <rPh sb="0" eb="3">
      <t>ミヤワカシ</t>
    </rPh>
    <phoneticPr fontId="10"/>
  </si>
  <si>
    <t>古賀市</t>
    <rPh sb="0" eb="3">
      <t>コガシ</t>
    </rPh>
    <phoneticPr fontId="10"/>
  </si>
  <si>
    <t>筑紫野市</t>
    <rPh sb="0" eb="4">
      <t>チクシノシ</t>
    </rPh>
    <phoneticPr fontId="10"/>
  </si>
  <si>
    <t>飯塚市</t>
    <rPh sb="0" eb="3">
      <t>イイヅカシ</t>
    </rPh>
    <phoneticPr fontId="10"/>
  </si>
  <si>
    <t>北九州市</t>
    <rPh sb="0" eb="4">
      <t>キタキュウシュウシ</t>
    </rPh>
    <phoneticPr fontId="10"/>
  </si>
  <si>
    <t>綾川町</t>
    <rPh sb="0" eb="2">
      <t>アヤカワ</t>
    </rPh>
    <rPh sb="2" eb="3">
      <t>チョウ</t>
    </rPh>
    <phoneticPr fontId="10"/>
  </si>
  <si>
    <t>三木町</t>
    <rPh sb="0" eb="3">
      <t>ミキチョウ</t>
    </rPh>
    <phoneticPr fontId="10"/>
  </si>
  <si>
    <t>さぬき市</t>
    <rPh sb="3" eb="4">
      <t>シ</t>
    </rPh>
    <phoneticPr fontId="10"/>
  </si>
  <si>
    <t>坂出市</t>
    <rPh sb="0" eb="3">
      <t>サカイデシ</t>
    </rPh>
    <phoneticPr fontId="10"/>
  </si>
  <si>
    <t>藍住町</t>
    <rPh sb="0" eb="2">
      <t>アイズミ</t>
    </rPh>
    <rPh sb="2" eb="3">
      <t>マチ</t>
    </rPh>
    <phoneticPr fontId="10"/>
  </si>
  <si>
    <t>北島町</t>
    <rPh sb="0" eb="2">
      <t>キタジマ</t>
    </rPh>
    <rPh sb="2" eb="3">
      <t>マチ</t>
    </rPh>
    <phoneticPr fontId="10"/>
  </si>
  <si>
    <t>松茂町</t>
    <rPh sb="0" eb="2">
      <t>マツシゲ</t>
    </rPh>
    <rPh sb="2" eb="3">
      <t>チョウ</t>
    </rPh>
    <phoneticPr fontId="10"/>
  </si>
  <si>
    <t>勝浦町</t>
    <rPh sb="0" eb="2">
      <t>カツウラ</t>
    </rPh>
    <rPh sb="2" eb="3">
      <t>マチ</t>
    </rPh>
    <phoneticPr fontId="10"/>
  </si>
  <si>
    <t>美馬市</t>
    <rPh sb="0" eb="3">
      <t>ミマシ</t>
    </rPh>
    <phoneticPr fontId="10"/>
  </si>
  <si>
    <t>阿南市</t>
    <rPh sb="0" eb="3">
      <t>アナンシ</t>
    </rPh>
    <phoneticPr fontId="10"/>
  </si>
  <si>
    <t>小松島市</t>
    <rPh sb="0" eb="4">
      <t>コマツシマシ</t>
    </rPh>
    <phoneticPr fontId="10"/>
  </si>
  <si>
    <t>鳴門市</t>
    <rPh sb="0" eb="3">
      <t>ナルトシ</t>
    </rPh>
    <phoneticPr fontId="10"/>
  </si>
  <si>
    <t>徳島市</t>
    <rPh sb="0" eb="3">
      <t>トクシマシ</t>
    </rPh>
    <phoneticPr fontId="10"/>
  </si>
  <si>
    <t>周南市</t>
    <rPh sb="0" eb="3">
      <t>シュウナンシ</t>
    </rPh>
    <phoneticPr fontId="10"/>
  </si>
  <si>
    <t>岩国市</t>
    <rPh sb="0" eb="3">
      <t>イワクニシ</t>
    </rPh>
    <phoneticPr fontId="10"/>
  </si>
  <si>
    <t>坂町</t>
    <rPh sb="0" eb="2">
      <t>サカチョウ</t>
    </rPh>
    <phoneticPr fontId="10"/>
  </si>
  <si>
    <t>海田町</t>
    <rPh sb="0" eb="3">
      <t>カイタチョウ</t>
    </rPh>
    <phoneticPr fontId="10"/>
  </si>
  <si>
    <t>世羅町</t>
    <rPh sb="0" eb="3">
      <t>セラチョウ</t>
    </rPh>
    <phoneticPr fontId="10"/>
  </si>
  <si>
    <t>安芸太田町</t>
    <rPh sb="0" eb="5">
      <t>アキオオタチョウ</t>
    </rPh>
    <phoneticPr fontId="10"/>
  </si>
  <si>
    <t>熊野町</t>
    <rPh sb="0" eb="3">
      <t>クマノチョウ</t>
    </rPh>
    <phoneticPr fontId="10"/>
  </si>
  <si>
    <t>安芸高田市</t>
    <rPh sb="0" eb="2">
      <t>アキ</t>
    </rPh>
    <rPh sb="2" eb="5">
      <t>タカダシ</t>
    </rPh>
    <phoneticPr fontId="10"/>
  </si>
  <si>
    <t>廿日市市</t>
    <rPh sb="0" eb="4">
      <t>ハツカイチシ</t>
    </rPh>
    <phoneticPr fontId="10"/>
  </si>
  <si>
    <t>東広島市</t>
    <rPh sb="0" eb="4">
      <t>ヒガシヒロシマシ</t>
    </rPh>
    <phoneticPr fontId="10"/>
  </si>
  <si>
    <t>三原市</t>
    <rPh sb="0" eb="3">
      <t>ミハラシ</t>
    </rPh>
    <phoneticPr fontId="10"/>
  </si>
  <si>
    <t>竹原市</t>
    <rPh sb="0" eb="3">
      <t>タケハラシ</t>
    </rPh>
    <phoneticPr fontId="10"/>
  </si>
  <si>
    <t>呉市</t>
    <rPh sb="0" eb="2">
      <t>クレシ</t>
    </rPh>
    <phoneticPr fontId="10"/>
  </si>
  <si>
    <t>備前市</t>
    <rPh sb="0" eb="3">
      <t>ビゼンシ</t>
    </rPh>
    <phoneticPr fontId="10"/>
  </si>
  <si>
    <t>玉野市</t>
    <rPh sb="0" eb="3">
      <t>タマノシ</t>
    </rPh>
    <phoneticPr fontId="10"/>
  </si>
  <si>
    <t>岡山市</t>
    <rPh sb="0" eb="3">
      <t>オカヤマシ</t>
    </rPh>
    <phoneticPr fontId="10"/>
  </si>
  <si>
    <t>明日香村</t>
    <rPh sb="0" eb="4">
      <t>アスカムラ</t>
    </rPh>
    <phoneticPr fontId="10"/>
  </si>
  <si>
    <t>曽爾村</t>
    <rPh sb="0" eb="2">
      <t>ソニ</t>
    </rPh>
    <rPh sb="2" eb="3">
      <t>ムラ</t>
    </rPh>
    <phoneticPr fontId="10"/>
  </si>
  <si>
    <t>山添村</t>
    <rPh sb="0" eb="3">
      <t>ヤマゾエムラ</t>
    </rPh>
    <phoneticPr fontId="10"/>
  </si>
  <si>
    <t>吉野町</t>
    <rPh sb="0" eb="3">
      <t>ヨシノチョウ</t>
    </rPh>
    <phoneticPr fontId="10"/>
  </si>
  <si>
    <t>高取町</t>
    <rPh sb="0" eb="2">
      <t>タカトリ</t>
    </rPh>
    <rPh sb="2" eb="3">
      <t>マチ</t>
    </rPh>
    <phoneticPr fontId="10"/>
  </si>
  <si>
    <t>田原本町</t>
    <rPh sb="0" eb="2">
      <t>タワラ</t>
    </rPh>
    <rPh sb="2" eb="4">
      <t>ホンマチ</t>
    </rPh>
    <phoneticPr fontId="10"/>
  </si>
  <si>
    <t>三宅町</t>
    <rPh sb="0" eb="3">
      <t>ミヤケチョウ</t>
    </rPh>
    <phoneticPr fontId="10"/>
  </si>
  <si>
    <t>宇陀市</t>
    <rPh sb="0" eb="3">
      <t>ウダシ</t>
    </rPh>
    <phoneticPr fontId="10"/>
  </si>
  <si>
    <t>五條市</t>
    <rPh sb="0" eb="3">
      <t>ゴジョウシ</t>
    </rPh>
    <phoneticPr fontId="10"/>
  </si>
  <si>
    <t>桜井市</t>
    <rPh sb="0" eb="3">
      <t>サクライシ</t>
    </rPh>
    <phoneticPr fontId="10"/>
  </si>
  <si>
    <t>播磨町</t>
    <rPh sb="0" eb="2">
      <t>ハリマ</t>
    </rPh>
    <rPh sb="2" eb="3">
      <t>マチ</t>
    </rPh>
    <phoneticPr fontId="10"/>
  </si>
  <si>
    <t>稲美町</t>
    <rPh sb="0" eb="1">
      <t>イネ</t>
    </rPh>
    <rPh sb="1" eb="2">
      <t>ビ</t>
    </rPh>
    <rPh sb="2" eb="3">
      <t>マチ</t>
    </rPh>
    <phoneticPr fontId="10"/>
  </si>
  <si>
    <t>加東市</t>
    <rPh sb="0" eb="3">
      <t>カトウシ</t>
    </rPh>
    <phoneticPr fontId="10"/>
  </si>
  <si>
    <t>加西市</t>
    <rPh sb="0" eb="1">
      <t>カ</t>
    </rPh>
    <rPh sb="1" eb="2">
      <t>ニシ</t>
    </rPh>
    <rPh sb="2" eb="3">
      <t>シ</t>
    </rPh>
    <phoneticPr fontId="10"/>
  </si>
  <si>
    <t>小野市</t>
    <rPh sb="0" eb="3">
      <t>オノシ</t>
    </rPh>
    <phoneticPr fontId="10"/>
  </si>
  <si>
    <t>三木市</t>
    <rPh sb="0" eb="3">
      <t>ミキシ</t>
    </rPh>
    <phoneticPr fontId="10"/>
  </si>
  <si>
    <t>加古川市</t>
    <rPh sb="0" eb="4">
      <t>カコガワシ</t>
    </rPh>
    <phoneticPr fontId="10"/>
  </si>
  <si>
    <t>姫路市</t>
    <rPh sb="0" eb="3">
      <t>ヒメジシ</t>
    </rPh>
    <phoneticPr fontId="10"/>
  </si>
  <si>
    <t>南山城村</t>
    <rPh sb="0" eb="1">
      <t>ミナミ</t>
    </rPh>
    <rPh sb="1" eb="3">
      <t>ヤマシロ</t>
    </rPh>
    <rPh sb="3" eb="4">
      <t>ムラ</t>
    </rPh>
    <phoneticPr fontId="10"/>
  </si>
  <si>
    <t>井手町</t>
    <rPh sb="0" eb="2">
      <t>イデ</t>
    </rPh>
    <phoneticPr fontId="10"/>
  </si>
  <si>
    <t>大山崎町</t>
    <rPh sb="0" eb="2">
      <t>オオヤマ</t>
    </rPh>
    <rPh sb="2" eb="3">
      <t>ザキ</t>
    </rPh>
    <rPh sb="3" eb="4">
      <t>マチ</t>
    </rPh>
    <phoneticPr fontId="10"/>
  </si>
  <si>
    <t>多賀町</t>
    <rPh sb="0" eb="2">
      <t>タガ</t>
    </rPh>
    <rPh sb="2" eb="3">
      <t>マチ</t>
    </rPh>
    <phoneticPr fontId="10"/>
  </si>
  <si>
    <t>愛荘町</t>
    <rPh sb="0" eb="1">
      <t>アイ</t>
    </rPh>
    <rPh sb="1" eb="2">
      <t>ソウ</t>
    </rPh>
    <rPh sb="2" eb="3">
      <t>マチ</t>
    </rPh>
    <phoneticPr fontId="10"/>
  </si>
  <si>
    <t>竜王町</t>
    <rPh sb="0" eb="2">
      <t>リュウオウ</t>
    </rPh>
    <rPh sb="2" eb="3">
      <t>マチ</t>
    </rPh>
    <phoneticPr fontId="10"/>
  </si>
  <si>
    <t>日野町</t>
    <rPh sb="0" eb="2">
      <t>ヒノ</t>
    </rPh>
    <rPh sb="2" eb="3">
      <t>マチ</t>
    </rPh>
    <phoneticPr fontId="10"/>
  </si>
  <si>
    <t>米原市</t>
    <rPh sb="0" eb="3">
      <t>マイバラシ</t>
    </rPh>
    <phoneticPr fontId="10"/>
  </si>
  <si>
    <t>東近江市</t>
    <rPh sb="0" eb="4">
      <t>ヒガシオウミシ</t>
    </rPh>
    <phoneticPr fontId="10"/>
  </si>
  <si>
    <t>高島市</t>
    <rPh sb="0" eb="2">
      <t>タカシマ</t>
    </rPh>
    <rPh sb="2" eb="3">
      <t>シ</t>
    </rPh>
    <phoneticPr fontId="10"/>
  </si>
  <si>
    <t>湖南市</t>
    <rPh sb="0" eb="3">
      <t>コナンシ</t>
    </rPh>
    <phoneticPr fontId="10"/>
  </si>
  <si>
    <t>長浜市</t>
    <rPh sb="0" eb="3">
      <t>ナガハマシ</t>
    </rPh>
    <phoneticPr fontId="10"/>
  </si>
  <si>
    <t>川越町</t>
    <rPh sb="0" eb="2">
      <t>カワゴエ</t>
    </rPh>
    <rPh sb="2" eb="3">
      <t>マチ</t>
    </rPh>
    <phoneticPr fontId="10"/>
  </si>
  <si>
    <t>朝日町</t>
    <rPh sb="0" eb="2">
      <t>アサヒ</t>
    </rPh>
    <rPh sb="2" eb="3">
      <t>マチ</t>
    </rPh>
    <phoneticPr fontId="10"/>
  </si>
  <si>
    <t>菰野町</t>
    <rPh sb="0" eb="2">
      <t>コモノ</t>
    </rPh>
    <rPh sb="2" eb="3">
      <t>マチ</t>
    </rPh>
    <phoneticPr fontId="10"/>
  </si>
  <si>
    <t>東員町</t>
    <rPh sb="0" eb="2">
      <t>トウイン</t>
    </rPh>
    <rPh sb="2" eb="3">
      <t>マチ</t>
    </rPh>
    <phoneticPr fontId="10"/>
  </si>
  <si>
    <t>木曽岬町</t>
    <rPh sb="0" eb="2">
      <t>キソ</t>
    </rPh>
    <rPh sb="2" eb="3">
      <t>ミサキ</t>
    </rPh>
    <rPh sb="3" eb="4">
      <t>マチ</t>
    </rPh>
    <phoneticPr fontId="10"/>
  </si>
  <si>
    <t>伊賀市</t>
    <rPh sb="0" eb="3">
      <t>イガシ</t>
    </rPh>
    <phoneticPr fontId="10"/>
  </si>
  <si>
    <t>いなべ市</t>
    <rPh sb="3" eb="4">
      <t>シ</t>
    </rPh>
    <phoneticPr fontId="10"/>
  </si>
  <si>
    <t>名張市</t>
    <rPh sb="0" eb="3">
      <t>ナバリシ</t>
    </rPh>
    <phoneticPr fontId="10"/>
  </si>
  <si>
    <t>飛島村</t>
    <rPh sb="0" eb="3">
      <t>トビシマムラ</t>
    </rPh>
    <phoneticPr fontId="10"/>
  </si>
  <si>
    <t>武豊町</t>
    <rPh sb="0" eb="2">
      <t>タケトヨ</t>
    </rPh>
    <rPh sb="2" eb="3">
      <t>マチ</t>
    </rPh>
    <phoneticPr fontId="10"/>
  </si>
  <si>
    <t>東浦町</t>
    <rPh sb="0" eb="2">
      <t>ヒガシウラ</t>
    </rPh>
    <rPh sb="2" eb="3">
      <t>マチ</t>
    </rPh>
    <phoneticPr fontId="10"/>
  </si>
  <si>
    <t>扶桑町</t>
    <rPh sb="0" eb="2">
      <t>フソウ</t>
    </rPh>
    <rPh sb="2" eb="3">
      <t>マチ</t>
    </rPh>
    <phoneticPr fontId="10"/>
  </si>
  <si>
    <t>大口町</t>
    <rPh sb="0" eb="2">
      <t>オオクチ</t>
    </rPh>
    <rPh sb="2" eb="3">
      <t>マチ</t>
    </rPh>
    <phoneticPr fontId="10"/>
  </si>
  <si>
    <t>新城市</t>
    <rPh sb="0" eb="2">
      <t>シンジョウ</t>
    </rPh>
    <rPh sb="2" eb="3">
      <t>シ</t>
    </rPh>
    <phoneticPr fontId="10"/>
  </si>
  <si>
    <t>小牧市</t>
    <rPh sb="0" eb="3">
      <t>コマキシ</t>
    </rPh>
    <phoneticPr fontId="10"/>
  </si>
  <si>
    <t>常滑市</t>
    <rPh sb="0" eb="3">
      <t>トコナメシ</t>
    </rPh>
    <phoneticPr fontId="10"/>
  </si>
  <si>
    <t>半田市</t>
    <rPh sb="0" eb="3">
      <t>ハンダシ</t>
    </rPh>
    <phoneticPr fontId="10"/>
  </si>
  <si>
    <t>一宮市</t>
    <rPh sb="0" eb="3">
      <t>イチノミヤシ</t>
    </rPh>
    <phoneticPr fontId="10"/>
  </si>
  <si>
    <t>豊橋市</t>
    <rPh sb="0" eb="3">
      <t>トヨハシシ</t>
    </rPh>
    <phoneticPr fontId="10"/>
  </si>
  <si>
    <t>森町</t>
    <rPh sb="0" eb="2">
      <t>モリマチ</t>
    </rPh>
    <phoneticPr fontId="10"/>
  </si>
  <si>
    <t>川根本町</t>
    <rPh sb="0" eb="2">
      <t>カワネ</t>
    </rPh>
    <rPh sb="2" eb="4">
      <t>ホンチョウ</t>
    </rPh>
    <phoneticPr fontId="10"/>
  </si>
  <si>
    <t>小山町</t>
    <rPh sb="0" eb="2">
      <t>オヤマ</t>
    </rPh>
    <rPh sb="2" eb="3">
      <t>マチ</t>
    </rPh>
    <phoneticPr fontId="10"/>
  </si>
  <si>
    <t>長泉町</t>
    <rPh sb="0" eb="2">
      <t>ナガイズミ</t>
    </rPh>
    <rPh sb="2" eb="3">
      <t>マチ</t>
    </rPh>
    <phoneticPr fontId="10"/>
  </si>
  <si>
    <t>清水町</t>
    <rPh sb="0" eb="3">
      <t>シミズマチ</t>
    </rPh>
    <phoneticPr fontId="10"/>
  </si>
  <si>
    <t>函南町</t>
    <rPh sb="0" eb="2">
      <t>カンナミ</t>
    </rPh>
    <rPh sb="2" eb="3">
      <t>チョウ</t>
    </rPh>
    <phoneticPr fontId="10"/>
  </si>
  <si>
    <t>湖西市</t>
    <rPh sb="0" eb="2">
      <t>コセイ</t>
    </rPh>
    <rPh sb="2" eb="3">
      <t>シ</t>
    </rPh>
    <phoneticPr fontId="10"/>
  </si>
  <si>
    <t>袋井市</t>
    <rPh sb="0" eb="3">
      <t>フクロイシ</t>
    </rPh>
    <phoneticPr fontId="10"/>
  </si>
  <si>
    <t>藤枝市</t>
    <rPh sb="0" eb="3">
      <t>フジエダシ</t>
    </rPh>
    <phoneticPr fontId="10"/>
  </si>
  <si>
    <t>掛川市</t>
    <rPh sb="0" eb="3">
      <t>カケガワシ</t>
    </rPh>
    <phoneticPr fontId="10"/>
  </si>
  <si>
    <t>焼津市</t>
    <rPh sb="0" eb="3">
      <t>ヤイヅシ</t>
    </rPh>
    <phoneticPr fontId="10"/>
  </si>
  <si>
    <t>富士市</t>
    <rPh sb="0" eb="3">
      <t>フジシ</t>
    </rPh>
    <phoneticPr fontId="10"/>
  </si>
  <si>
    <t>島田市</t>
    <rPh sb="0" eb="3">
      <t>シマダシ</t>
    </rPh>
    <phoneticPr fontId="10"/>
  </si>
  <si>
    <t>富士宮市</t>
    <rPh sb="0" eb="4">
      <t>フジノミヤシ</t>
    </rPh>
    <phoneticPr fontId="10"/>
  </si>
  <si>
    <t>三島市</t>
    <rPh sb="0" eb="3">
      <t>ミシマシ</t>
    </rPh>
    <phoneticPr fontId="10"/>
  </si>
  <si>
    <t>浜松市</t>
    <rPh sb="0" eb="3">
      <t>ハママツシ</t>
    </rPh>
    <phoneticPr fontId="10"/>
  </si>
  <si>
    <t>御嵩町</t>
    <rPh sb="0" eb="1">
      <t>オン</t>
    </rPh>
    <rPh sb="1" eb="2">
      <t>タカ</t>
    </rPh>
    <rPh sb="2" eb="3">
      <t>マチ</t>
    </rPh>
    <phoneticPr fontId="10"/>
  </si>
  <si>
    <t>八百津町</t>
    <rPh sb="0" eb="3">
      <t>ヤオツ</t>
    </rPh>
    <rPh sb="3" eb="4">
      <t>チョウ</t>
    </rPh>
    <phoneticPr fontId="10"/>
  </si>
  <si>
    <t>坂祝町</t>
    <rPh sb="0" eb="1">
      <t>サカ</t>
    </rPh>
    <rPh sb="1" eb="2">
      <t>イワ</t>
    </rPh>
    <rPh sb="2" eb="3">
      <t>マチ</t>
    </rPh>
    <phoneticPr fontId="10"/>
  </si>
  <si>
    <t>北方町</t>
    <rPh sb="0" eb="2">
      <t>ホッポウ</t>
    </rPh>
    <rPh sb="2" eb="3">
      <t>マチ</t>
    </rPh>
    <phoneticPr fontId="10"/>
  </si>
  <si>
    <t>安八町</t>
    <rPh sb="0" eb="1">
      <t>ヤス</t>
    </rPh>
    <rPh sb="1" eb="2">
      <t>ハチ</t>
    </rPh>
    <rPh sb="2" eb="3">
      <t>マチ</t>
    </rPh>
    <phoneticPr fontId="10"/>
  </si>
  <si>
    <t>神戸町</t>
    <rPh sb="0" eb="2">
      <t>コウベ</t>
    </rPh>
    <rPh sb="2" eb="3">
      <t>マチ</t>
    </rPh>
    <phoneticPr fontId="10"/>
  </si>
  <si>
    <t>笠松町</t>
    <rPh sb="0" eb="2">
      <t>カサマツ</t>
    </rPh>
    <rPh sb="2" eb="3">
      <t>マチ</t>
    </rPh>
    <phoneticPr fontId="10"/>
  </si>
  <si>
    <t>岐南町</t>
    <rPh sb="0" eb="2">
      <t>ギナン</t>
    </rPh>
    <rPh sb="2" eb="3">
      <t>チョウ</t>
    </rPh>
    <phoneticPr fontId="10"/>
  </si>
  <si>
    <t>本巣市</t>
    <rPh sb="0" eb="2">
      <t>モトス</t>
    </rPh>
    <rPh sb="2" eb="3">
      <t>シ</t>
    </rPh>
    <phoneticPr fontId="10"/>
  </si>
  <si>
    <t>瑞穂市</t>
    <rPh sb="0" eb="3">
      <t>ミズホシ</t>
    </rPh>
    <phoneticPr fontId="10"/>
  </si>
  <si>
    <t>可児市</t>
    <rPh sb="0" eb="2">
      <t>カニ</t>
    </rPh>
    <rPh sb="2" eb="3">
      <t>シ</t>
    </rPh>
    <phoneticPr fontId="10"/>
  </si>
  <si>
    <t>各務原市</t>
    <rPh sb="0" eb="4">
      <t>カガミハラシ</t>
    </rPh>
    <phoneticPr fontId="10"/>
  </si>
  <si>
    <t>土岐市</t>
    <rPh sb="0" eb="3">
      <t>トキシ</t>
    </rPh>
    <phoneticPr fontId="10"/>
  </si>
  <si>
    <t>美濃加茂市</t>
    <rPh sb="0" eb="5">
      <t>ミノカモシ</t>
    </rPh>
    <phoneticPr fontId="10"/>
  </si>
  <si>
    <t>羽島市</t>
    <rPh sb="0" eb="3">
      <t>ハシマシ</t>
    </rPh>
    <phoneticPr fontId="10"/>
  </si>
  <si>
    <t>関市</t>
    <rPh sb="0" eb="2">
      <t>セキシ</t>
    </rPh>
    <phoneticPr fontId="10"/>
  </si>
  <si>
    <t>多治見市</t>
    <rPh sb="0" eb="4">
      <t>タジミシ</t>
    </rPh>
    <phoneticPr fontId="10"/>
  </si>
  <si>
    <t>高山市</t>
    <rPh sb="0" eb="3">
      <t>タカヤマシ</t>
    </rPh>
    <phoneticPr fontId="10"/>
  </si>
  <si>
    <t>大垣市</t>
    <rPh sb="0" eb="3">
      <t>オオガキシ</t>
    </rPh>
    <phoneticPr fontId="10"/>
  </si>
  <si>
    <t>筑北村</t>
    <rPh sb="0" eb="1">
      <t>ツク</t>
    </rPh>
    <rPh sb="1" eb="3">
      <t>キタムラ</t>
    </rPh>
    <phoneticPr fontId="10"/>
  </si>
  <si>
    <t>朝日村</t>
    <rPh sb="0" eb="2">
      <t>アサヒ</t>
    </rPh>
    <rPh sb="2" eb="3">
      <t>ムラ</t>
    </rPh>
    <phoneticPr fontId="10"/>
  </si>
  <si>
    <t>木祖村</t>
    <rPh sb="0" eb="3">
      <t>キソムラ</t>
    </rPh>
    <phoneticPr fontId="10"/>
  </si>
  <si>
    <t>大鹿村</t>
    <rPh sb="0" eb="2">
      <t>オオシカ</t>
    </rPh>
    <rPh sb="2" eb="3">
      <t>ムラ</t>
    </rPh>
    <phoneticPr fontId="10"/>
  </si>
  <si>
    <t>南箕輪村</t>
    <rPh sb="0" eb="4">
      <t>ミナミミノワムラ</t>
    </rPh>
    <phoneticPr fontId="10"/>
  </si>
  <si>
    <t>木曽町</t>
    <rPh sb="0" eb="3">
      <t>キソマチ</t>
    </rPh>
    <phoneticPr fontId="10"/>
  </si>
  <si>
    <t>箕輪町</t>
    <rPh sb="0" eb="3">
      <t>ミノワマチ</t>
    </rPh>
    <phoneticPr fontId="10"/>
  </si>
  <si>
    <t>辰野町</t>
    <rPh sb="0" eb="3">
      <t>タツノマチ</t>
    </rPh>
    <phoneticPr fontId="10"/>
  </si>
  <si>
    <t>下諏訪町</t>
    <rPh sb="0" eb="4">
      <t>シモスワマチ</t>
    </rPh>
    <phoneticPr fontId="10"/>
  </si>
  <si>
    <t>長和町</t>
    <rPh sb="0" eb="3">
      <t>ナガワマチ</t>
    </rPh>
    <phoneticPr fontId="10"/>
  </si>
  <si>
    <t>茅野市</t>
    <rPh sb="0" eb="3">
      <t>チノシ</t>
    </rPh>
    <phoneticPr fontId="10"/>
  </si>
  <si>
    <t>４級地</t>
  </si>
  <si>
    <t>大町市</t>
    <rPh sb="0" eb="3">
      <t>オオマチシ</t>
    </rPh>
    <phoneticPr fontId="10"/>
  </si>
  <si>
    <t>伊那市</t>
    <rPh sb="0" eb="3">
      <t>イナシ</t>
    </rPh>
    <phoneticPr fontId="10"/>
  </si>
  <si>
    <t>白川村</t>
    <rPh sb="0" eb="3">
      <t>シラカワムラ</t>
    </rPh>
    <phoneticPr fontId="10"/>
  </si>
  <si>
    <t>諏訪市</t>
    <rPh sb="0" eb="3">
      <t>スワシ</t>
    </rPh>
    <phoneticPr fontId="10"/>
  </si>
  <si>
    <t>郡上市</t>
    <rPh sb="0" eb="3">
      <t>グジョウシ</t>
    </rPh>
    <phoneticPr fontId="10"/>
  </si>
  <si>
    <t>飯田市</t>
    <rPh sb="0" eb="3">
      <t>イイダシ</t>
    </rPh>
    <phoneticPr fontId="10"/>
  </si>
  <si>
    <t>飛騨市</t>
    <rPh sb="0" eb="2">
      <t>ヒダ</t>
    </rPh>
    <rPh sb="2" eb="3">
      <t>シ</t>
    </rPh>
    <phoneticPr fontId="10"/>
  </si>
  <si>
    <t>岡谷市</t>
    <rPh sb="0" eb="3">
      <t>オカヤシ</t>
    </rPh>
    <phoneticPr fontId="10"/>
  </si>
  <si>
    <t>上田市</t>
    <rPh sb="0" eb="3">
      <t>ウエダシ</t>
    </rPh>
    <phoneticPr fontId="10"/>
  </si>
  <si>
    <t>松本市</t>
    <rPh sb="0" eb="3">
      <t>マツモトシ</t>
    </rPh>
    <phoneticPr fontId="10"/>
  </si>
  <si>
    <t>長野市</t>
    <rPh sb="0" eb="3">
      <t>ナガノシ</t>
    </rPh>
    <phoneticPr fontId="10"/>
  </si>
  <si>
    <t>小川村</t>
    <phoneticPr fontId="10"/>
  </si>
  <si>
    <t>道志村</t>
    <rPh sb="0" eb="1">
      <t>ドウ</t>
    </rPh>
    <rPh sb="1" eb="2">
      <t>シ</t>
    </rPh>
    <rPh sb="2" eb="3">
      <t>ムラ</t>
    </rPh>
    <phoneticPr fontId="10"/>
  </si>
  <si>
    <t>富士河口湖町</t>
    <rPh sb="0" eb="2">
      <t>フジ</t>
    </rPh>
    <rPh sb="2" eb="5">
      <t>カワグチコ</t>
    </rPh>
    <rPh sb="5" eb="6">
      <t>マチ</t>
    </rPh>
    <phoneticPr fontId="10"/>
  </si>
  <si>
    <t>野沢温泉村</t>
    <phoneticPr fontId="10"/>
  </si>
  <si>
    <t>昭和町</t>
    <rPh sb="0" eb="2">
      <t>ショウワ</t>
    </rPh>
    <rPh sb="2" eb="3">
      <t>マチ</t>
    </rPh>
    <phoneticPr fontId="10"/>
  </si>
  <si>
    <t>木島平村</t>
    <phoneticPr fontId="10"/>
  </si>
  <si>
    <t>南部町</t>
    <rPh sb="0" eb="2">
      <t>ナンブ</t>
    </rPh>
    <rPh sb="2" eb="3">
      <t>マチ</t>
    </rPh>
    <phoneticPr fontId="10"/>
  </si>
  <si>
    <t>身延町</t>
    <rPh sb="0" eb="2">
      <t>ミノブ</t>
    </rPh>
    <rPh sb="2" eb="3">
      <t>マチ</t>
    </rPh>
    <phoneticPr fontId="10"/>
  </si>
  <si>
    <t>早川町</t>
    <rPh sb="0" eb="2">
      <t>ハヤカワ</t>
    </rPh>
    <rPh sb="2" eb="3">
      <t>マチ</t>
    </rPh>
    <phoneticPr fontId="10"/>
  </si>
  <si>
    <t>小布施町</t>
    <phoneticPr fontId="10"/>
  </si>
  <si>
    <t>市川三郷町</t>
    <rPh sb="0" eb="2">
      <t>イチカワ</t>
    </rPh>
    <rPh sb="2" eb="4">
      <t>ミサト</t>
    </rPh>
    <rPh sb="4" eb="5">
      <t>マチ</t>
    </rPh>
    <phoneticPr fontId="10"/>
  </si>
  <si>
    <t>中央市</t>
    <rPh sb="0" eb="2">
      <t>チュウオウ</t>
    </rPh>
    <rPh sb="2" eb="3">
      <t>シ</t>
    </rPh>
    <phoneticPr fontId="10"/>
  </si>
  <si>
    <t>小谷村</t>
    <phoneticPr fontId="10"/>
  </si>
  <si>
    <t>上野原市</t>
    <rPh sb="0" eb="4">
      <t>ウエノハラシ</t>
    </rPh>
    <phoneticPr fontId="10"/>
  </si>
  <si>
    <t>甲斐市</t>
    <rPh sb="0" eb="3">
      <t>カイシ</t>
    </rPh>
    <phoneticPr fontId="10"/>
  </si>
  <si>
    <t>北杜市</t>
    <rPh sb="0" eb="3">
      <t>ホクトシ</t>
    </rPh>
    <phoneticPr fontId="10"/>
  </si>
  <si>
    <t>池田町</t>
    <phoneticPr fontId="10"/>
  </si>
  <si>
    <t>南アルプス市</t>
    <rPh sb="0" eb="1">
      <t>ミナミ</t>
    </rPh>
    <rPh sb="5" eb="6">
      <t>シ</t>
    </rPh>
    <phoneticPr fontId="10"/>
  </si>
  <si>
    <t>福井市</t>
    <rPh sb="0" eb="3">
      <t>フクイシ</t>
    </rPh>
    <phoneticPr fontId="10"/>
  </si>
  <si>
    <t>内灘町</t>
    <rPh sb="0" eb="3">
      <t>ウチナダマチ</t>
    </rPh>
    <phoneticPr fontId="10"/>
  </si>
  <si>
    <t>津幡町</t>
    <rPh sb="0" eb="3">
      <t>ツバタマチ</t>
    </rPh>
    <phoneticPr fontId="10"/>
  </si>
  <si>
    <t>金沢市</t>
    <rPh sb="0" eb="3">
      <t>カナザワシ</t>
    </rPh>
    <phoneticPr fontId="10"/>
  </si>
  <si>
    <t>舟橋村</t>
    <rPh sb="0" eb="3">
      <t>フナハシムラ</t>
    </rPh>
    <phoneticPr fontId="10"/>
  </si>
  <si>
    <t>木曽町</t>
    <rPh sb="0" eb="2">
      <t>キソ</t>
    </rPh>
    <rPh sb="2" eb="3">
      <t>チョウ</t>
    </rPh>
    <phoneticPr fontId="10"/>
  </si>
  <si>
    <t>立山町</t>
    <rPh sb="0" eb="3">
      <t>タテヤママチ</t>
    </rPh>
    <phoneticPr fontId="10"/>
  </si>
  <si>
    <t>大桑村</t>
    <rPh sb="0" eb="3">
      <t>オオクワムラ</t>
    </rPh>
    <phoneticPr fontId="10"/>
  </si>
  <si>
    <t>上市町</t>
    <rPh sb="0" eb="3">
      <t>カミイチマチ</t>
    </rPh>
    <phoneticPr fontId="10"/>
  </si>
  <si>
    <t>王滝村</t>
    <rPh sb="0" eb="3">
      <t>オウタキムラ</t>
    </rPh>
    <phoneticPr fontId="10"/>
  </si>
  <si>
    <t>南砺市</t>
    <rPh sb="0" eb="3">
      <t>ナントシ</t>
    </rPh>
    <phoneticPr fontId="10"/>
  </si>
  <si>
    <t>富山市</t>
    <rPh sb="0" eb="3">
      <t>トヤマシ</t>
    </rPh>
    <phoneticPr fontId="10"/>
  </si>
  <si>
    <t>上松町</t>
    <rPh sb="0" eb="3">
      <t>カミマツチョウ</t>
    </rPh>
    <phoneticPr fontId="10"/>
  </si>
  <si>
    <t>新潟市</t>
    <rPh sb="0" eb="3">
      <t>ニイガタシ</t>
    </rPh>
    <phoneticPr fontId="10"/>
  </si>
  <si>
    <t>箱根町</t>
    <rPh sb="0" eb="3">
      <t>ハコネマチ</t>
    </rPh>
    <phoneticPr fontId="10"/>
  </si>
  <si>
    <t>売木村</t>
    <rPh sb="0" eb="1">
      <t>ウ</t>
    </rPh>
    <rPh sb="1" eb="2">
      <t>キ</t>
    </rPh>
    <rPh sb="2" eb="3">
      <t>ムラ</t>
    </rPh>
    <phoneticPr fontId="10"/>
  </si>
  <si>
    <t>瑞穂町</t>
    <rPh sb="0" eb="3">
      <t>ミズホマチ</t>
    </rPh>
    <phoneticPr fontId="10"/>
  </si>
  <si>
    <t>下條村</t>
    <rPh sb="0" eb="3">
      <t>シモジョウムラ</t>
    </rPh>
    <phoneticPr fontId="10"/>
  </si>
  <si>
    <t>武蔵村山市</t>
    <rPh sb="0" eb="5">
      <t>ムサシムラヤマシ</t>
    </rPh>
    <phoneticPr fontId="10"/>
  </si>
  <si>
    <t>根羽村</t>
    <rPh sb="0" eb="1">
      <t>ネ</t>
    </rPh>
    <rPh sb="1" eb="2">
      <t>ハネ</t>
    </rPh>
    <rPh sb="2" eb="3">
      <t>ムラ</t>
    </rPh>
    <phoneticPr fontId="10"/>
  </si>
  <si>
    <t>平谷村</t>
    <rPh sb="0" eb="2">
      <t>ヒラタニ</t>
    </rPh>
    <rPh sb="2" eb="3">
      <t>ムラ</t>
    </rPh>
    <phoneticPr fontId="10"/>
  </si>
  <si>
    <t>芝山町</t>
    <rPh sb="0" eb="3">
      <t>シバヤママチ</t>
    </rPh>
    <phoneticPr fontId="10"/>
  </si>
  <si>
    <t>阿智村</t>
    <rPh sb="0" eb="3">
      <t>アチムラ</t>
    </rPh>
    <phoneticPr fontId="10"/>
  </si>
  <si>
    <t>九十九里町</t>
    <rPh sb="0" eb="5">
      <t>クジュウクリマチ</t>
    </rPh>
    <phoneticPr fontId="10"/>
  </si>
  <si>
    <t>宮田村</t>
    <rPh sb="0" eb="2">
      <t>ミヤタ</t>
    </rPh>
    <rPh sb="2" eb="3">
      <t>ムラ</t>
    </rPh>
    <phoneticPr fontId="10"/>
  </si>
  <si>
    <t>山武市</t>
    <rPh sb="0" eb="3">
      <t>サンムシ</t>
    </rPh>
    <phoneticPr fontId="10"/>
  </si>
  <si>
    <t>南箕輪村</t>
    <rPh sb="0" eb="1">
      <t>ミナミ</t>
    </rPh>
    <rPh sb="1" eb="3">
      <t>ミノワ</t>
    </rPh>
    <rPh sb="3" eb="4">
      <t>ムラ</t>
    </rPh>
    <phoneticPr fontId="10"/>
  </si>
  <si>
    <t>富里市</t>
    <rPh sb="0" eb="3">
      <t>トミサトシ</t>
    </rPh>
    <phoneticPr fontId="10"/>
  </si>
  <si>
    <t>飯島町</t>
    <rPh sb="0" eb="2">
      <t>イイジマ</t>
    </rPh>
    <rPh sb="2" eb="3">
      <t>マチ</t>
    </rPh>
    <phoneticPr fontId="10"/>
  </si>
  <si>
    <t>八街市</t>
    <rPh sb="0" eb="3">
      <t>ヤチマタシ</t>
    </rPh>
    <phoneticPr fontId="10"/>
  </si>
  <si>
    <t>鴨川市</t>
    <rPh sb="0" eb="3">
      <t>カモガワシ</t>
    </rPh>
    <phoneticPr fontId="10"/>
  </si>
  <si>
    <t>辰野町</t>
    <rPh sb="0" eb="2">
      <t>タツノ</t>
    </rPh>
    <rPh sb="2" eb="3">
      <t>チョウ</t>
    </rPh>
    <phoneticPr fontId="10"/>
  </si>
  <si>
    <t>吉見町</t>
    <rPh sb="0" eb="3">
      <t>ヨシミマチ</t>
    </rPh>
    <phoneticPr fontId="10"/>
  </si>
  <si>
    <t>嵐山町</t>
    <rPh sb="0" eb="2">
      <t>ランザン</t>
    </rPh>
    <rPh sb="2" eb="3">
      <t>マチ</t>
    </rPh>
    <phoneticPr fontId="10"/>
  </si>
  <si>
    <t>富士見町</t>
    <phoneticPr fontId="10"/>
  </si>
  <si>
    <t>越生町</t>
    <rPh sb="0" eb="1">
      <t>コシ</t>
    </rPh>
    <rPh sb="1" eb="2">
      <t>ナマ</t>
    </rPh>
    <rPh sb="2" eb="3">
      <t>マチ</t>
    </rPh>
    <phoneticPr fontId="10"/>
  </si>
  <si>
    <t>下諏訪町</t>
    <phoneticPr fontId="10"/>
  </si>
  <si>
    <t>毛呂山町</t>
    <rPh sb="0" eb="4">
      <t>モロヤママチ</t>
    </rPh>
    <phoneticPr fontId="10"/>
  </si>
  <si>
    <t>長和町</t>
    <phoneticPr fontId="10"/>
  </si>
  <si>
    <t>日高市</t>
    <rPh sb="0" eb="3">
      <t>ヒダカシ</t>
    </rPh>
    <phoneticPr fontId="10"/>
  </si>
  <si>
    <t>青木村</t>
    <phoneticPr fontId="10"/>
  </si>
  <si>
    <t>熊谷市</t>
    <rPh sb="0" eb="3">
      <t>クマガヤシ</t>
    </rPh>
    <phoneticPr fontId="10"/>
  </si>
  <si>
    <t>立科町</t>
    <phoneticPr fontId="10"/>
  </si>
  <si>
    <t>榛東村</t>
    <rPh sb="0" eb="1">
      <t>シン</t>
    </rPh>
    <rPh sb="1" eb="2">
      <t>ヒガシ</t>
    </rPh>
    <rPh sb="2" eb="3">
      <t>ムラ</t>
    </rPh>
    <phoneticPr fontId="10"/>
  </si>
  <si>
    <t>御代田町</t>
    <phoneticPr fontId="10"/>
  </si>
  <si>
    <t>大泉町</t>
    <rPh sb="0" eb="3">
      <t>オオイズミマチ</t>
    </rPh>
    <phoneticPr fontId="10"/>
  </si>
  <si>
    <t>軽井沢町</t>
    <phoneticPr fontId="10"/>
  </si>
  <si>
    <t>千代田町</t>
    <rPh sb="0" eb="4">
      <t>チヨダマチ</t>
    </rPh>
    <phoneticPr fontId="10"/>
  </si>
  <si>
    <t>板倉町</t>
    <rPh sb="0" eb="3">
      <t>イタクラマチ</t>
    </rPh>
    <phoneticPr fontId="10"/>
  </si>
  <si>
    <t>玉村町</t>
    <rPh sb="0" eb="3">
      <t>タマムラマチ</t>
    </rPh>
    <phoneticPr fontId="10"/>
  </si>
  <si>
    <t>東吾妻町</t>
    <rPh sb="0" eb="1">
      <t>ヒガシ</t>
    </rPh>
    <rPh sb="1" eb="3">
      <t>アヅマ</t>
    </rPh>
    <rPh sb="3" eb="4">
      <t>マチ</t>
    </rPh>
    <phoneticPr fontId="10"/>
  </si>
  <si>
    <t>吉岡町</t>
    <rPh sb="0" eb="3">
      <t>ヨシオカマチ</t>
    </rPh>
    <phoneticPr fontId="10"/>
  </si>
  <si>
    <t>みどり市</t>
    <rPh sb="3" eb="4">
      <t>シ</t>
    </rPh>
    <phoneticPr fontId="10"/>
  </si>
  <si>
    <t>渋川市</t>
    <rPh sb="0" eb="3">
      <t>シブカワシ</t>
    </rPh>
    <phoneticPr fontId="10"/>
  </si>
  <si>
    <t>安曇野市</t>
    <rPh sb="0" eb="3">
      <t>アズミノ</t>
    </rPh>
    <rPh sb="3" eb="4">
      <t>シ</t>
    </rPh>
    <phoneticPr fontId="10"/>
  </si>
  <si>
    <t>沼田市</t>
    <rPh sb="0" eb="3">
      <t>ヌマタシ</t>
    </rPh>
    <phoneticPr fontId="10"/>
  </si>
  <si>
    <t>東御市</t>
    <rPh sb="0" eb="1">
      <t>ヒガシ</t>
    </rPh>
    <rPh sb="1" eb="2">
      <t>オン</t>
    </rPh>
    <rPh sb="2" eb="3">
      <t>シ</t>
    </rPh>
    <phoneticPr fontId="10"/>
  </si>
  <si>
    <t>太田市</t>
    <rPh sb="0" eb="3">
      <t>オオタシ</t>
    </rPh>
    <phoneticPr fontId="10"/>
  </si>
  <si>
    <t>千曲市</t>
    <rPh sb="0" eb="3">
      <t>チクマシ</t>
    </rPh>
    <phoneticPr fontId="10"/>
  </si>
  <si>
    <t>伊勢崎市</t>
    <rPh sb="0" eb="3">
      <t>イセサキ</t>
    </rPh>
    <rPh sb="3" eb="4">
      <t>シ</t>
    </rPh>
    <phoneticPr fontId="10"/>
  </si>
  <si>
    <t>佐久市</t>
    <rPh sb="0" eb="3">
      <t>サクシ</t>
    </rPh>
    <phoneticPr fontId="10"/>
  </si>
  <si>
    <t>桐生市</t>
    <rPh sb="0" eb="3">
      <t>キリュウシ</t>
    </rPh>
    <phoneticPr fontId="10"/>
  </si>
  <si>
    <t>塩尻市</t>
    <rPh sb="0" eb="3">
      <t>シオジリシ</t>
    </rPh>
    <phoneticPr fontId="10"/>
  </si>
  <si>
    <t>前橋市</t>
    <rPh sb="0" eb="3">
      <t>マエバシシ</t>
    </rPh>
    <phoneticPr fontId="10"/>
  </si>
  <si>
    <t>壬生町</t>
    <rPh sb="0" eb="3">
      <t>ミブマチ</t>
    </rPh>
    <phoneticPr fontId="10"/>
  </si>
  <si>
    <t>飯山市</t>
    <rPh sb="0" eb="3">
      <t>イイヤマシ</t>
    </rPh>
    <phoneticPr fontId="10"/>
  </si>
  <si>
    <t>芳賀町</t>
    <rPh sb="0" eb="2">
      <t>ハガ</t>
    </rPh>
    <rPh sb="2" eb="3">
      <t>マチ</t>
    </rPh>
    <phoneticPr fontId="10"/>
  </si>
  <si>
    <t>上三川町</t>
    <rPh sb="0" eb="1">
      <t>ウエ</t>
    </rPh>
    <rPh sb="1" eb="3">
      <t>ミカワ</t>
    </rPh>
    <rPh sb="3" eb="4">
      <t>マチ</t>
    </rPh>
    <phoneticPr fontId="10"/>
  </si>
  <si>
    <t>中野市</t>
    <rPh sb="0" eb="3">
      <t>ナカノシ</t>
    </rPh>
    <phoneticPr fontId="10"/>
  </si>
  <si>
    <t>真岡市</t>
    <rPh sb="0" eb="3">
      <t>モオカシ</t>
    </rPh>
    <phoneticPr fontId="10"/>
  </si>
  <si>
    <t>駒ヶ根市</t>
    <rPh sb="0" eb="3">
      <t>コマガネ</t>
    </rPh>
    <rPh sb="3" eb="4">
      <t>シ</t>
    </rPh>
    <phoneticPr fontId="10"/>
  </si>
  <si>
    <t>小山市</t>
    <rPh sb="0" eb="3">
      <t>オヤマシ</t>
    </rPh>
    <phoneticPr fontId="10"/>
  </si>
  <si>
    <t>日光市</t>
    <rPh sb="0" eb="3">
      <t>ニッコウシ</t>
    </rPh>
    <phoneticPr fontId="10"/>
  </si>
  <si>
    <t>小諸市</t>
    <rPh sb="0" eb="3">
      <t>コモロシ</t>
    </rPh>
    <phoneticPr fontId="10"/>
  </si>
  <si>
    <t>鹿沼市</t>
    <rPh sb="0" eb="3">
      <t>カヌマシ</t>
    </rPh>
    <phoneticPr fontId="10"/>
  </si>
  <si>
    <t>須坂市</t>
    <rPh sb="0" eb="3">
      <t>スザカシ</t>
    </rPh>
    <phoneticPr fontId="10"/>
  </si>
  <si>
    <t>佐野市</t>
    <rPh sb="0" eb="3">
      <t>サノシ</t>
    </rPh>
    <phoneticPr fontId="10"/>
  </si>
  <si>
    <t>栃木市</t>
    <rPh sb="0" eb="3">
      <t>トチギシ</t>
    </rPh>
    <phoneticPr fontId="10"/>
  </si>
  <si>
    <t>八千代町</t>
    <rPh sb="0" eb="4">
      <t>ヤチヨマチ</t>
    </rPh>
    <phoneticPr fontId="10"/>
  </si>
  <si>
    <t>城里町</t>
    <rPh sb="0" eb="3">
      <t>シロサトマチ</t>
    </rPh>
    <phoneticPr fontId="10"/>
  </si>
  <si>
    <t>茨城町</t>
    <rPh sb="0" eb="3">
      <t>イバラキマチ</t>
    </rPh>
    <phoneticPr fontId="10"/>
  </si>
  <si>
    <t>桜川市</t>
    <rPh sb="0" eb="3">
      <t>サクラガワシ</t>
    </rPh>
    <phoneticPr fontId="10"/>
  </si>
  <si>
    <t>丹波山村</t>
    <phoneticPr fontId="10"/>
  </si>
  <si>
    <t>筑西市</t>
    <rPh sb="0" eb="3">
      <t>チクセイシ</t>
    </rPh>
    <phoneticPr fontId="10"/>
  </si>
  <si>
    <t>小菅村</t>
    <phoneticPr fontId="10"/>
  </si>
  <si>
    <t>潮来市</t>
    <rPh sb="0" eb="3">
      <t>イタコシ</t>
    </rPh>
    <phoneticPr fontId="10"/>
  </si>
  <si>
    <t>富士河口湖町</t>
    <rPh sb="0" eb="2">
      <t>フジ</t>
    </rPh>
    <rPh sb="2" eb="6">
      <t>カワグチコマチ</t>
    </rPh>
    <phoneticPr fontId="10"/>
  </si>
  <si>
    <t>鹿嶋市</t>
    <rPh sb="0" eb="3">
      <t>カシマシ</t>
    </rPh>
    <phoneticPr fontId="10"/>
  </si>
  <si>
    <t>鳴沢村</t>
    <rPh sb="0" eb="3">
      <t>ナルサワムラ</t>
    </rPh>
    <phoneticPr fontId="10"/>
  </si>
  <si>
    <t>笠間市</t>
    <rPh sb="0" eb="3">
      <t>カサマシ</t>
    </rPh>
    <phoneticPr fontId="10"/>
  </si>
  <si>
    <t>山中湖村</t>
    <rPh sb="0" eb="4">
      <t>ヤマナカコムラ</t>
    </rPh>
    <phoneticPr fontId="10"/>
  </si>
  <si>
    <t>常陸太田市</t>
    <rPh sb="0" eb="5">
      <t>ヒタチオオタシ</t>
    </rPh>
    <phoneticPr fontId="10"/>
  </si>
  <si>
    <t>忍野村</t>
    <rPh sb="0" eb="3">
      <t>オシノムラ</t>
    </rPh>
    <phoneticPr fontId="10"/>
  </si>
  <si>
    <t>下妻市</t>
    <rPh sb="0" eb="3">
      <t>シモツマシ</t>
    </rPh>
    <phoneticPr fontId="10"/>
  </si>
  <si>
    <t>道志村</t>
    <rPh sb="0" eb="3">
      <t>ドウシムラ</t>
    </rPh>
    <phoneticPr fontId="10"/>
  </si>
  <si>
    <t>結城市</t>
    <rPh sb="0" eb="3">
      <t>ユウキシ</t>
    </rPh>
    <phoneticPr fontId="10"/>
  </si>
  <si>
    <t>富士吉田市</t>
    <rPh sb="0" eb="5">
      <t>フジヨシダシ</t>
    </rPh>
    <phoneticPr fontId="10"/>
  </si>
  <si>
    <t>利府町</t>
    <rPh sb="0" eb="3">
      <t>リフチョウ</t>
    </rPh>
    <phoneticPr fontId="10"/>
  </si>
  <si>
    <t>村田町</t>
    <rPh sb="0" eb="3">
      <t>ムラタマチ</t>
    </rPh>
    <phoneticPr fontId="10"/>
  </si>
  <si>
    <t>勝山市</t>
    <rPh sb="0" eb="3">
      <t>カツヤマシ</t>
    </rPh>
    <phoneticPr fontId="10"/>
  </si>
  <si>
    <t>名取市</t>
    <rPh sb="0" eb="3">
      <t>ナトリシ</t>
    </rPh>
    <phoneticPr fontId="10"/>
  </si>
  <si>
    <t>関川村</t>
    <rPh sb="0" eb="3">
      <t>セキカワムラ</t>
    </rPh>
    <phoneticPr fontId="10"/>
  </si>
  <si>
    <t>津南町</t>
    <phoneticPr fontId="10"/>
  </si>
  <si>
    <t>札幌市</t>
    <rPh sb="0" eb="3">
      <t>サッポロシ</t>
    </rPh>
    <phoneticPr fontId="10"/>
  </si>
  <si>
    <t>湯沢町</t>
    <phoneticPr fontId="10"/>
  </si>
  <si>
    <t>吉野ヶ里町</t>
    <rPh sb="0" eb="4">
      <t>ヨシノガリ</t>
    </rPh>
    <rPh sb="4" eb="5">
      <t>マチ</t>
    </rPh>
    <phoneticPr fontId="10"/>
  </si>
  <si>
    <t>阿賀町</t>
    <phoneticPr fontId="10"/>
  </si>
  <si>
    <t>佐賀市</t>
    <rPh sb="0" eb="3">
      <t>サガシ</t>
    </rPh>
    <phoneticPr fontId="10"/>
  </si>
  <si>
    <t>胎内市</t>
    <rPh sb="0" eb="2">
      <t>タイナイ</t>
    </rPh>
    <rPh sb="2" eb="3">
      <t>シ</t>
    </rPh>
    <phoneticPr fontId="10"/>
  </si>
  <si>
    <t>粕屋町</t>
    <rPh sb="0" eb="3">
      <t>カスヤマチ</t>
    </rPh>
    <phoneticPr fontId="10"/>
  </si>
  <si>
    <t>南魚沼市</t>
    <rPh sb="0" eb="3">
      <t>ミナミウオヌマ</t>
    </rPh>
    <rPh sb="3" eb="4">
      <t>シ</t>
    </rPh>
    <phoneticPr fontId="10"/>
  </si>
  <si>
    <t>新宮町</t>
    <rPh sb="0" eb="3">
      <t>シングウマチ</t>
    </rPh>
    <phoneticPr fontId="10"/>
  </si>
  <si>
    <t>魚沼市</t>
    <rPh sb="0" eb="3">
      <t>ウオヌマシ</t>
    </rPh>
    <phoneticPr fontId="10"/>
  </si>
  <si>
    <t>志免町</t>
    <rPh sb="0" eb="1">
      <t>シ</t>
    </rPh>
    <rPh sb="2" eb="3">
      <t>マチ</t>
    </rPh>
    <phoneticPr fontId="10"/>
  </si>
  <si>
    <t>妙高市</t>
    <rPh sb="0" eb="3">
      <t>ミョウコウシ</t>
    </rPh>
    <phoneticPr fontId="10"/>
  </si>
  <si>
    <t>糸魚川市</t>
    <rPh sb="0" eb="4">
      <t>イトイガワシ</t>
    </rPh>
    <phoneticPr fontId="10"/>
  </si>
  <si>
    <t>糸島市</t>
    <rPh sb="0" eb="2">
      <t>イトシマ</t>
    </rPh>
    <rPh sb="2" eb="3">
      <t>シ</t>
    </rPh>
    <phoneticPr fontId="10"/>
  </si>
  <si>
    <t>見附市</t>
    <rPh sb="0" eb="3">
      <t>ミツケシ</t>
    </rPh>
    <phoneticPr fontId="10"/>
  </si>
  <si>
    <t>太宰府市</t>
    <rPh sb="0" eb="4">
      <t>ダザイフシ</t>
    </rPh>
    <phoneticPr fontId="10"/>
  </si>
  <si>
    <t>十日町市</t>
    <rPh sb="0" eb="3">
      <t>トウカマチ</t>
    </rPh>
    <rPh sb="3" eb="4">
      <t>シ</t>
    </rPh>
    <phoneticPr fontId="10"/>
  </si>
  <si>
    <t>大野城市</t>
    <rPh sb="0" eb="4">
      <t>オオノジョウシ</t>
    </rPh>
    <phoneticPr fontId="10"/>
  </si>
  <si>
    <t>小千谷市</t>
    <rPh sb="0" eb="4">
      <t>オヂヤシ</t>
    </rPh>
    <phoneticPr fontId="10"/>
  </si>
  <si>
    <t>高松市</t>
    <rPh sb="0" eb="3">
      <t>タカマツシ</t>
    </rPh>
    <phoneticPr fontId="10"/>
  </si>
  <si>
    <t>長岡市</t>
    <rPh sb="0" eb="3">
      <t>ナガオカシ</t>
    </rPh>
    <phoneticPr fontId="10"/>
  </si>
  <si>
    <t>かつらぎ町</t>
    <rPh sb="4" eb="5">
      <t>マチ</t>
    </rPh>
    <phoneticPr fontId="10"/>
  </si>
  <si>
    <t>みなかみ町</t>
    <rPh sb="4" eb="5">
      <t>マチ</t>
    </rPh>
    <phoneticPr fontId="10"/>
  </si>
  <si>
    <t>岩出市</t>
    <rPh sb="0" eb="3">
      <t>イワデシ</t>
    </rPh>
    <phoneticPr fontId="10"/>
  </si>
  <si>
    <t>川場村</t>
    <rPh sb="0" eb="3">
      <t>カワバムラ</t>
    </rPh>
    <phoneticPr fontId="10"/>
  </si>
  <si>
    <t>紀の川市</t>
    <rPh sb="0" eb="1">
      <t>キ</t>
    </rPh>
    <rPh sb="2" eb="4">
      <t>カワシ</t>
    </rPh>
    <phoneticPr fontId="10"/>
  </si>
  <si>
    <t>片品村</t>
    <rPh sb="0" eb="3">
      <t>カタシナムラ</t>
    </rPh>
    <phoneticPr fontId="10"/>
  </si>
  <si>
    <t>橋本市</t>
    <rPh sb="0" eb="2">
      <t>ハシモト</t>
    </rPh>
    <rPh sb="2" eb="3">
      <t>シ</t>
    </rPh>
    <phoneticPr fontId="10"/>
  </si>
  <si>
    <t>高山村</t>
    <rPh sb="0" eb="3">
      <t>タカヤマムラ</t>
    </rPh>
    <phoneticPr fontId="10"/>
  </si>
  <si>
    <t>和歌山市</t>
    <rPh sb="0" eb="4">
      <t>ワカヤマシ</t>
    </rPh>
    <phoneticPr fontId="10"/>
  </si>
  <si>
    <t>草津町</t>
    <rPh sb="0" eb="2">
      <t>クサツ</t>
    </rPh>
    <rPh sb="2" eb="3">
      <t>マチ</t>
    </rPh>
    <phoneticPr fontId="10"/>
  </si>
  <si>
    <t>河合町</t>
    <rPh sb="0" eb="2">
      <t>カワイ</t>
    </rPh>
    <rPh sb="2" eb="3">
      <t>マチ</t>
    </rPh>
    <phoneticPr fontId="10"/>
  </si>
  <si>
    <t>嬬恋村</t>
    <rPh sb="0" eb="3">
      <t>ツマゴイムラ</t>
    </rPh>
    <phoneticPr fontId="10"/>
  </si>
  <si>
    <t>広陵町</t>
    <rPh sb="0" eb="2">
      <t>コウリョウ</t>
    </rPh>
    <rPh sb="2" eb="3">
      <t>マチ</t>
    </rPh>
    <phoneticPr fontId="10"/>
  </si>
  <si>
    <t>長野原町</t>
    <rPh sb="0" eb="4">
      <t>ナガノハラマチ</t>
    </rPh>
    <phoneticPr fontId="10"/>
  </si>
  <si>
    <t>王寺町</t>
    <rPh sb="0" eb="1">
      <t>オウ</t>
    </rPh>
    <rPh sb="1" eb="2">
      <t>テラ</t>
    </rPh>
    <rPh sb="2" eb="3">
      <t>マチ</t>
    </rPh>
    <phoneticPr fontId="10"/>
  </si>
  <si>
    <t>南牧村</t>
    <rPh sb="0" eb="3">
      <t>ミナミマキムラ</t>
    </rPh>
    <phoneticPr fontId="10"/>
  </si>
  <si>
    <t>上牧町</t>
    <rPh sb="0" eb="3">
      <t>カミマキマチ</t>
    </rPh>
    <phoneticPr fontId="10"/>
  </si>
  <si>
    <t>上野村</t>
    <rPh sb="0" eb="2">
      <t>ウエノ</t>
    </rPh>
    <rPh sb="2" eb="3">
      <t>ムラ</t>
    </rPh>
    <phoneticPr fontId="10"/>
  </si>
  <si>
    <t>安堵町</t>
    <rPh sb="0" eb="2">
      <t>アンド</t>
    </rPh>
    <rPh sb="2" eb="3">
      <t>マチ</t>
    </rPh>
    <phoneticPr fontId="10"/>
  </si>
  <si>
    <t>斑鳩町</t>
    <rPh sb="0" eb="2">
      <t>イカルガ</t>
    </rPh>
    <rPh sb="2" eb="3">
      <t>マチ</t>
    </rPh>
    <phoneticPr fontId="10"/>
  </si>
  <si>
    <t>飯舘村</t>
    <phoneticPr fontId="10"/>
  </si>
  <si>
    <t>三郷町</t>
    <rPh sb="0" eb="2">
      <t>ミサト</t>
    </rPh>
    <rPh sb="2" eb="3">
      <t>マチ</t>
    </rPh>
    <phoneticPr fontId="10"/>
  </si>
  <si>
    <t>葛尾村</t>
    <rPh sb="0" eb="1">
      <t>クズ</t>
    </rPh>
    <rPh sb="1" eb="3">
      <t>オムラ</t>
    </rPh>
    <phoneticPr fontId="10"/>
  </si>
  <si>
    <t>平群町</t>
    <rPh sb="0" eb="1">
      <t>ヘイ</t>
    </rPh>
    <rPh sb="1" eb="2">
      <t>グン</t>
    </rPh>
    <rPh sb="2" eb="3">
      <t>マチ</t>
    </rPh>
    <phoneticPr fontId="10"/>
  </si>
  <si>
    <t>川内村</t>
    <rPh sb="0" eb="2">
      <t>カワウチ</t>
    </rPh>
    <rPh sb="2" eb="3">
      <t>ムラ</t>
    </rPh>
    <phoneticPr fontId="10"/>
  </si>
  <si>
    <t>御所市</t>
    <rPh sb="0" eb="2">
      <t>ゴショ</t>
    </rPh>
    <rPh sb="2" eb="3">
      <t>シ</t>
    </rPh>
    <phoneticPr fontId="10"/>
  </si>
  <si>
    <t>葛城市</t>
    <rPh sb="0" eb="3">
      <t>カツラギシ</t>
    </rPh>
    <phoneticPr fontId="10"/>
  </si>
  <si>
    <t>香芝市</t>
    <rPh sb="0" eb="1">
      <t>カオル</t>
    </rPh>
    <rPh sb="1" eb="2">
      <t>シバ</t>
    </rPh>
    <rPh sb="2" eb="3">
      <t>シ</t>
    </rPh>
    <phoneticPr fontId="10"/>
  </si>
  <si>
    <t>浅川町</t>
    <rPh sb="0" eb="2">
      <t>アサカワ</t>
    </rPh>
    <rPh sb="2" eb="3">
      <t>チョウ</t>
    </rPh>
    <phoneticPr fontId="10"/>
  </si>
  <si>
    <t>生駒市</t>
    <rPh sb="0" eb="3">
      <t>イコマシ</t>
    </rPh>
    <phoneticPr fontId="10"/>
  </si>
  <si>
    <t>石川町</t>
    <rPh sb="0" eb="3">
      <t>イシカワチョウ</t>
    </rPh>
    <phoneticPr fontId="10"/>
  </si>
  <si>
    <t>橿原市</t>
    <rPh sb="0" eb="3">
      <t>カシハラシ</t>
    </rPh>
    <phoneticPr fontId="10"/>
  </si>
  <si>
    <t>中島村</t>
    <rPh sb="0" eb="2">
      <t>ナカジマ</t>
    </rPh>
    <rPh sb="2" eb="3">
      <t>ムラ</t>
    </rPh>
    <phoneticPr fontId="10"/>
  </si>
  <si>
    <t>大和高田市</t>
    <rPh sb="0" eb="5">
      <t>ヤマトタカダシ</t>
    </rPh>
    <phoneticPr fontId="10"/>
  </si>
  <si>
    <t>西郷村</t>
    <rPh sb="0" eb="2">
      <t>サイゴウ</t>
    </rPh>
    <rPh sb="2" eb="3">
      <t>ムラ</t>
    </rPh>
    <phoneticPr fontId="10"/>
  </si>
  <si>
    <t>猪名川町</t>
    <rPh sb="0" eb="3">
      <t>イナガワ</t>
    </rPh>
    <rPh sb="3" eb="4">
      <t>マチ</t>
    </rPh>
    <phoneticPr fontId="10"/>
  </si>
  <si>
    <t>赤穂市</t>
    <rPh sb="0" eb="3">
      <t>アコウシ</t>
    </rPh>
    <phoneticPr fontId="10"/>
  </si>
  <si>
    <t>明石市</t>
    <rPh sb="0" eb="3">
      <t>アカシシ</t>
    </rPh>
    <phoneticPr fontId="10"/>
  </si>
  <si>
    <t>千早赤阪村</t>
    <rPh sb="0" eb="5">
      <t>チハヤアカサカムラ</t>
    </rPh>
    <phoneticPr fontId="10"/>
  </si>
  <si>
    <t>河南町</t>
    <rPh sb="0" eb="1">
      <t>カワ</t>
    </rPh>
    <rPh sb="1" eb="2">
      <t>ミナミ</t>
    </rPh>
    <rPh sb="2" eb="3">
      <t>マチ</t>
    </rPh>
    <phoneticPr fontId="10"/>
  </si>
  <si>
    <t>太子町</t>
    <rPh sb="0" eb="2">
      <t>タイシ</t>
    </rPh>
    <rPh sb="2" eb="3">
      <t>マチ</t>
    </rPh>
    <phoneticPr fontId="10"/>
  </si>
  <si>
    <t>岬町</t>
    <rPh sb="0" eb="1">
      <t>ミサキ</t>
    </rPh>
    <rPh sb="1" eb="2">
      <t>マチ</t>
    </rPh>
    <phoneticPr fontId="10"/>
  </si>
  <si>
    <t>田尻町</t>
    <rPh sb="0" eb="2">
      <t>タジリ</t>
    </rPh>
    <rPh sb="2" eb="3">
      <t>マチ</t>
    </rPh>
    <phoneticPr fontId="10"/>
  </si>
  <si>
    <t>熊取町</t>
    <rPh sb="0" eb="2">
      <t>クマトリ</t>
    </rPh>
    <rPh sb="2" eb="3">
      <t>マチ</t>
    </rPh>
    <phoneticPr fontId="10"/>
  </si>
  <si>
    <t>忠岡町</t>
    <rPh sb="0" eb="2">
      <t>タダオカ</t>
    </rPh>
    <rPh sb="2" eb="3">
      <t>マチ</t>
    </rPh>
    <phoneticPr fontId="10"/>
  </si>
  <si>
    <t>能勢町</t>
    <rPh sb="0" eb="2">
      <t>ノセ</t>
    </rPh>
    <rPh sb="2" eb="3">
      <t>マチ</t>
    </rPh>
    <phoneticPr fontId="10"/>
  </si>
  <si>
    <t>南会津町</t>
    <phoneticPr fontId="10"/>
  </si>
  <si>
    <t>只見町</t>
    <phoneticPr fontId="10"/>
  </si>
  <si>
    <t>阪南市</t>
    <rPh sb="0" eb="3">
      <t>ハンナンシ</t>
    </rPh>
    <phoneticPr fontId="10"/>
  </si>
  <si>
    <t>檜枝岐村</t>
    <phoneticPr fontId="10"/>
  </si>
  <si>
    <t>下郷町</t>
    <phoneticPr fontId="10"/>
  </si>
  <si>
    <t>泉南市</t>
    <rPh sb="0" eb="3">
      <t>センナンシ</t>
    </rPh>
    <phoneticPr fontId="10"/>
  </si>
  <si>
    <t>天栄村</t>
    <rPh sb="0" eb="1">
      <t>テン</t>
    </rPh>
    <rPh sb="1" eb="2">
      <t>サカエ</t>
    </rPh>
    <rPh sb="2" eb="3">
      <t>ムラ</t>
    </rPh>
    <phoneticPr fontId="10"/>
  </si>
  <si>
    <t>藤井寺市</t>
    <rPh sb="0" eb="4">
      <t>フジイデラシ</t>
    </rPh>
    <phoneticPr fontId="10"/>
  </si>
  <si>
    <t>大玉村</t>
    <phoneticPr fontId="10"/>
  </si>
  <si>
    <t>和泉市</t>
    <rPh sb="0" eb="3">
      <t>イズミシ</t>
    </rPh>
    <phoneticPr fontId="10"/>
  </si>
  <si>
    <t>田村市</t>
    <rPh sb="0" eb="2">
      <t>タムラ</t>
    </rPh>
    <rPh sb="2" eb="3">
      <t>シ</t>
    </rPh>
    <phoneticPr fontId="10"/>
  </si>
  <si>
    <t>河内長野市</t>
    <rPh sb="0" eb="5">
      <t>カワチナガノシ</t>
    </rPh>
    <phoneticPr fontId="10"/>
  </si>
  <si>
    <t>喜多方市</t>
    <rPh sb="0" eb="4">
      <t>キタカタシ</t>
    </rPh>
    <phoneticPr fontId="10"/>
  </si>
  <si>
    <t>富田林市</t>
    <rPh sb="0" eb="4">
      <t>トンダバヤシシ</t>
    </rPh>
    <phoneticPr fontId="10"/>
  </si>
  <si>
    <t>会津若松市</t>
    <rPh sb="0" eb="5">
      <t>アイヅワカマツシ</t>
    </rPh>
    <phoneticPr fontId="10"/>
  </si>
  <si>
    <t>泉佐野市</t>
    <rPh sb="0" eb="4">
      <t>イズミサノシ</t>
    </rPh>
    <phoneticPr fontId="10"/>
  </si>
  <si>
    <t>飯豊町</t>
    <phoneticPr fontId="10"/>
  </si>
  <si>
    <t>貝塚市</t>
    <rPh sb="0" eb="3">
      <t>カイヅカシ</t>
    </rPh>
    <phoneticPr fontId="10"/>
  </si>
  <si>
    <t>白鷹町</t>
    <phoneticPr fontId="10"/>
  </si>
  <si>
    <t>泉大津市</t>
    <rPh sb="0" eb="4">
      <t>イズミオオツシ</t>
    </rPh>
    <phoneticPr fontId="10"/>
  </si>
  <si>
    <t>小国町</t>
    <phoneticPr fontId="10"/>
  </si>
  <si>
    <t>岸和田市</t>
    <rPh sb="0" eb="4">
      <t>キシワダシ</t>
    </rPh>
    <phoneticPr fontId="10"/>
  </si>
  <si>
    <t>川西町</t>
    <phoneticPr fontId="10"/>
  </si>
  <si>
    <t>宇治田原町</t>
    <rPh sb="0" eb="3">
      <t>ウジタ</t>
    </rPh>
    <rPh sb="3" eb="4">
      <t>ハラ</t>
    </rPh>
    <rPh sb="4" eb="5">
      <t>マチ</t>
    </rPh>
    <phoneticPr fontId="10"/>
  </si>
  <si>
    <t>高畠町</t>
    <phoneticPr fontId="10"/>
  </si>
  <si>
    <t>久御山町</t>
    <rPh sb="0" eb="1">
      <t>ヒサ</t>
    </rPh>
    <rPh sb="1" eb="2">
      <t>オン</t>
    </rPh>
    <rPh sb="2" eb="3">
      <t>ヤマ</t>
    </rPh>
    <rPh sb="3" eb="4">
      <t>マチ</t>
    </rPh>
    <phoneticPr fontId="10"/>
  </si>
  <si>
    <t>精華町</t>
    <rPh sb="0" eb="3">
      <t>セイカチョウ</t>
    </rPh>
    <phoneticPr fontId="10"/>
  </si>
  <si>
    <t>和束町</t>
    <rPh sb="0" eb="1">
      <t>ワ</t>
    </rPh>
    <rPh sb="1" eb="2">
      <t>ツカ</t>
    </rPh>
    <rPh sb="2" eb="3">
      <t>マチ</t>
    </rPh>
    <phoneticPr fontId="10"/>
  </si>
  <si>
    <t>笠置町</t>
    <rPh sb="0" eb="1">
      <t>カサ</t>
    </rPh>
    <rPh sb="1" eb="2">
      <t>オ</t>
    </rPh>
    <rPh sb="2" eb="3">
      <t>マチ</t>
    </rPh>
    <phoneticPr fontId="10"/>
  </si>
  <si>
    <t>城陽市</t>
    <rPh sb="0" eb="3">
      <t>ジョウヨウシ</t>
    </rPh>
    <phoneticPr fontId="10"/>
  </si>
  <si>
    <t>木津川市</t>
    <rPh sb="0" eb="4">
      <t>キヅガワシ</t>
    </rPh>
    <phoneticPr fontId="10"/>
  </si>
  <si>
    <t>南丹市</t>
    <rPh sb="0" eb="3">
      <t>ナンタンシ</t>
    </rPh>
    <phoneticPr fontId="10"/>
  </si>
  <si>
    <t>金山町</t>
    <phoneticPr fontId="10"/>
  </si>
  <si>
    <t>八幡市</t>
    <rPh sb="0" eb="3">
      <t>ヤワタシ</t>
    </rPh>
    <phoneticPr fontId="10"/>
  </si>
  <si>
    <t>大石田町</t>
    <phoneticPr fontId="10"/>
  </si>
  <si>
    <t>向日市</t>
    <rPh sb="0" eb="2">
      <t>ムコウ</t>
    </rPh>
    <rPh sb="2" eb="3">
      <t>シ</t>
    </rPh>
    <phoneticPr fontId="10"/>
  </si>
  <si>
    <t>亀岡市</t>
    <rPh sb="0" eb="2">
      <t>カメオカ</t>
    </rPh>
    <rPh sb="2" eb="3">
      <t>シ</t>
    </rPh>
    <phoneticPr fontId="10"/>
  </si>
  <si>
    <t>宇治市</t>
    <rPh sb="0" eb="3">
      <t>ウジシ</t>
    </rPh>
    <phoneticPr fontId="10"/>
  </si>
  <si>
    <t>野洲市</t>
    <rPh sb="0" eb="3">
      <t>ヤスシ</t>
    </rPh>
    <phoneticPr fontId="10"/>
  </si>
  <si>
    <t>甲賀市</t>
    <rPh sb="0" eb="3">
      <t>コウカシ</t>
    </rPh>
    <phoneticPr fontId="10"/>
  </si>
  <si>
    <t>中山町</t>
    <phoneticPr fontId="10"/>
  </si>
  <si>
    <t>守山市</t>
    <rPh sb="0" eb="3">
      <t>モリヤマシ</t>
    </rPh>
    <phoneticPr fontId="10"/>
  </si>
  <si>
    <t>山辺町</t>
    <phoneticPr fontId="10"/>
  </si>
  <si>
    <t>彦根市</t>
    <rPh sb="0" eb="3">
      <t>ヒコネシ</t>
    </rPh>
    <phoneticPr fontId="10"/>
  </si>
  <si>
    <t>南陽市</t>
    <rPh sb="0" eb="3">
      <t>ナンヨウシ</t>
    </rPh>
    <phoneticPr fontId="10"/>
  </si>
  <si>
    <t>亀山市</t>
    <rPh sb="0" eb="3">
      <t>カメヤマシ</t>
    </rPh>
    <phoneticPr fontId="10"/>
  </si>
  <si>
    <t>尾花沢市</t>
    <rPh sb="0" eb="4">
      <t>オバナザワシ</t>
    </rPh>
    <phoneticPr fontId="10"/>
  </si>
  <si>
    <t>桑名市</t>
    <rPh sb="0" eb="3">
      <t>クワナシ</t>
    </rPh>
    <phoneticPr fontId="10"/>
  </si>
  <si>
    <t>東根市</t>
    <rPh sb="0" eb="3">
      <t>ヒガシネシ</t>
    </rPh>
    <phoneticPr fontId="10"/>
  </si>
  <si>
    <t>津市</t>
    <rPh sb="0" eb="2">
      <t>ツシ</t>
    </rPh>
    <phoneticPr fontId="10"/>
  </si>
  <si>
    <t>天童市</t>
    <rPh sb="0" eb="3">
      <t>テンドウシ</t>
    </rPh>
    <phoneticPr fontId="10"/>
  </si>
  <si>
    <t>幸田町</t>
    <rPh sb="0" eb="2">
      <t>コウダ</t>
    </rPh>
    <rPh sb="2" eb="3">
      <t>マチ</t>
    </rPh>
    <phoneticPr fontId="10"/>
  </si>
  <si>
    <t>長井市</t>
    <rPh sb="0" eb="3">
      <t>ナガイシ</t>
    </rPh>
    <phoneticPr fontId="10"/>
  </si>
  <si>
    <t>蟹江町</t>
    <rPh sb="0" eb="2">
      <t>カニエ</t>
    </rPh>
    <rPh sb="2" eb="3">
      <t>マチ</t>
    </rPh>
    <phoneticPr fontId="10"/>
  </si>
  <si>
    <t>村山市</t>
    <rPh sb="0" eb="3">
      <t>ムラヤマシ</t>
    </rPh>
    <phoneticPr fontId="10"/>
  </si>
  <si>
    <t>大治町</t>
    <rPh sb="0" eb="1">
      <t>ダイ</t>
    </rPh>
    <rPh sb="2" eb="3">
      <t>チョウ</t>
    </rPh>
    <phoneticPr fontId="10"/>
  </si>
  <si>
    <t>上山市</t>
    <rPh sb="0" eb="3">
      <t>カミノヤマシ</t>
    </rPh>
    <phoneticPr fontId="10"/>
  </si>
  <si>
    <t>豊山町</t>
    <rPh sb="0" eb="3">
      <t>トヨヤマチョウ</t>
    </rPh>
    <phoneticPr fontId="10"/>
  </si>
  <si>
    <t>寒河江市</t>
    <rPh sb="0" eb="4">
      <t>サガエシ</t>
    </rPh>
    <phoneticPr fontId="10"/>
  </si>
  <si>
    <t>東郷町</t>
    <rPh sb="0" eb="3">
      <t>トウゴウチョウ</t>
    </rPh>
    <phoneticPr fontId="10"/>
  </si>
  <si>
    <t>新庄市</t>
    <rPh sb="0" eb="2">
      <t>シンジョウ</t>
    </rPh>
    <rPh sb="2" eb="3">
      <t>シ</t>
    </rPh>
    <phoneticPr fontId="10"/>
  </si>
  <si>
    <t>あま市</t>
    <rPh sb="2" eb="3">
      <t>シ</t>
    </rPh>
    <phoneticPr fontId="10"/>
  </si>
  <si>
    <t>米沢市</t>
    <rPh sb="0" eb="2">
      <t>ヨネザワ</t>
    </rPh>
    <rPh sb="2" eb="3">
      <t>シ</t>
    </rPh>
    <phoneticPr fontId="10"/>
  </si>
  <si>
    <t>弥富市</t>
    <rPh sb="0" eb="3">
      <t>ヤトミシ</t>
    </rPh>
    <phoneticPr fontId="10"/>
  </si>
  <si>
    <t>山形市</t>
    <rPh sb="0" eb="3">
      <t>ヤマガタシ</t>
    </rPh>
    <phoneticPr fontId="10"/>
  </si>
  <si>
    <t>北名古屋市</t>
    <rPh sb="0" eb="5">
      <t>キタナゴヤシ</t>
    </rPh>
    <phoneticPr fontId="10"/>
  </si>
  <si>
    <t>愛西市</t>
    <rPh sb="0" eb="1">
      <t>アイ</t>
    </rPh>
    <rPh sb="1" eb="2">
      <t>ニシ</t>
    </rPh>
    <rPh sb="2" eb="3">
      <t>シ</t>
    </rPh>
    <phoneticPr fontId="10"/>
  </si>
  <si>
    <t>田原市</t>
    <rPh sb="0" eb="3">
      <t>タハラシ</t>
    </rPh>
    <phoneticPr fontId="10"/>
  </si>
  <si>
    <t>美郷町</t>
    <rPh sb="0" eb="2">
      <t>ミサト</t>
    </rPh>
    <rPh sb="2" eb="3">
      <t>チョウ</t>
    </rPh>
    <phoneticPr fontId="10"/>
  </si>
  <si>
    <t>岩倉市</t>
    <rPh sb="0" eb="3">
      <t>イワクラシ</t>
    </rPh>
    <phoneticPr fontId="10"/>
  </si>
  <si>
    <t>高浜市</t>
    <rPh sb="0" eb="3">
      <t>タカハマシ</t>
    </rPh>
    <phoneticPr fontId="10"/>
  </si>
  <si>
    <t>尾張旭市</t>
    <rPh sb="0" eb="4">
      <t>オワリアサヒシ</t>
    </rPh>
    <phoneticPr fontId="10"/>
  </si>
  <si>
    <t>大府市</t>
    <rPh sb="0" eb="3">
      <t>オオブシ</t>
    </rPh>
    <phoneticPr fontId="10"/>
  </si>
  <si>
    <t>東海市</t>
    <rPh sb="0" eb="3">
      <t>トウカイシ</t>
    </rPh>
    <phoneticPr fontId="10"/>
  </si>
  <si>
    <t>稲沢市</t>
    <rPh sb="0" eb="3">
      <t>イナザワシ</t>
    </rPh>
    <phoneticPr fontId="10"/>
  </si>
  <si>
    <t>江南市</t>
    <rPh sb="0" eb="3">
      <t>コウナンシ</t>
    </rPh>
    <phoneticPr fontId="10"/>
  </si>
  <si>
    <t>犬山市</t>
    <rPh sb="0" eb="3">
      <t>イヌヤマシ</t>
    </rPh>
    <phoneticPr fontId="10"/>
  </si>
  <si>
    <t>上小阿仁村</t>
    <phoneticPr fontId="10"/>
  </si>
  <si>
    <t>蒲郡市</t>
    <rPh sb="0" eb="3">
      <t>ガマゴオリシ</t>
    </rPh>
    <phoneticPr fontId="10"/>
  </si>
  <si>
    <t>小坂町</t>
    <rPh sb="0" eb="2">
      <t>コサカ</t>
    </rPh>
    <rPh sb="2" eb="3">
      <t>マチ</t>
    </rPh>
    <phoneticPr fontId="10"/>
  </si>
  <si>
    <t>安城市</t>
    <rPh sb="0" eb="3">
      <t>アンジョウシ</t>
    </rPh>
    <phoneticPr fontId="10"/>
  </si>
  <si>
    <t>仙北市</t>
    <rPh sb="0" eb="2">
      <t>センボク</t>
    </rPh>
    <rPh sb="2" eb="3">
      <t>シ</t>
    </rPh>
    <phoneticPr fontId="10"/>
  </si>
  <si>
    <t>碧南市</t>
    <rPh sb="0" eb="3">
      <t>ヘキナンシ</t>
    </rPh>
    <phoneticPr fontId="10"/>
  </si>
  <si>
    <t>北秋田市</t>
    <rPh sb="0" eb="4">
      <t>キタアキタシ</t>
    </rPh>
    <phoneticPr fontId="10"/>
  </si>
  <si>
    <t>津島市</t>
    <rPh sb="0" eb="3">
      <t>ツシマシ</t>
    </rPh>
    <phoneticPr fontId="10"/>
  </si>
  <si>
    <t>大仙市</t>
    <rPh sb="0" eb="2">
      <t>ダイセン</t>
    </rPh>
    <rPh sb="2" eb="3">
      <t>シ</t>
    </rPh>
    <phoneticPr fontId="10"/>
  </si>
  <si>
    <t>豊川市</t>
    <rPh sb="0" eb="3">
      <t>トヨカワシ</t>
    </rPh>
    <phoneticPr fontId="10"/>
  </si>
  <si>
    <t>潟上市</t>
    <rPh sb="0" eb="3">
      <t>カタガミシ</t>
    </rPh>
    <phoneticPr fontId="10"/>
  </si>
  <si>
    <t>春日井市</t>
    <rPh sb="0" eb="4">
      <t>カスガイシ</t>
    </rPh>
    <phoneticPr fontId="10"/>
  </si>
  <si>
    <t>鹿角市</t>
    <rPh sb="0" eb="3">
      <t>カヅノシ</t>
    </rPh>
    <phoneticPr fontId="10"/>
  </si>
  <si>
    <t>瀬戸市</t>
    <rPh sb="0" eb="3">
      <t>セトシ</t>
    </rPh>
    <phoneticPr fontId="10"/>
  </si>
  <si>
    <t>湯沢市</t>
    <rPh sb="0" eb="3">
      <t>ユザワシ</t>
    </rPh>
    <phoneticPr fontId="10"/>
  </si>
  <si>
    <t>岡崎市</t>
    <rPh sb="0" eb="3">
      <t>オカザキシ</t>
    </rPh>
    <phoneticPr fontId="10"/>
  </si>
  <si>
    <t>大館市</t>
    <rPh sb="0" eb="3">
      <t>オオダテシ</t>
    </rPh>
    <phoneticPr fontId="10"/>
  </si>
  <si>
    <t>御殿場市</t>
    <rPh sb="0" eb="4">
      <t>ゴテンバシ</t>
    </rPh>
    <phoneticPr fontId="10"/>
  </si>
  <si>
    <t>横手市</t>
    <rPh sb="0" eb="3">
      <t>ヨコテシ</t>
    </rPh>
    <phoneticPr fontId="10"/>
  </si>
  <si>
    <t>磐田市</t>
    <rPh sb="0" eb="3">
      <t>イワタシ</t>
    </rPh>
    <phoneticPr fontId="10"/>
  </si>
  <si>
    <t>能代市</t>
    <rPh sb="0" eb="3">
      <t>ノシロシ</t>
    </rPh>
    <phoneticPr fontId="10"/>
  </si>
  <si>
    <t>沼津市</t>
    <rPh sb="0" eb="3">
      <t>ヌマヅシ</t>
    </rPh>
    <phoneticPr fontId="10"/>
  </si>
  <si>
    <t>秋田市</t>
    <rPh sb="0" eb="3">
      <t>アキタシ</t>
    </rPh>
    <phoneticPr fontId="10"/>
  </si>
  <si>
    <t>静岡市</t>
    <rPh sb="0" eb="3">
      <t>シズオカシ</t>
    </rPh>
    <phoneticPr fontId="10"/>
  </si>
  <si>
    <t>海津市</t>
    <rPh sb="0" eb="3">
      <t>カイヅシ</t>
    </rPh>
    <phoneticPr fontId="10"/>
  </si>
  <si>
    <t>岐阜市</t>
    <rPh sb="0" eb="3">
      <t>ギフシ</t>
    </rPh>
    <phoneticPr fontId="10"/>
  </si>
  <si>
    <t>加美町</t>
    <rPh sb="0" eb="3">
      <t>カミマチ</t>
    </rPh>
    <phoneticPr fontId="10"/>
  </si>
  <si>
    <t>川崎町</t>
    <rPh sb="0" eb="2">
      <t>カワサキ</t>
    </rPh>
    <rPh sb="2" eb="3">
      <t>マチ</t>
    </rPh>
    <phoneticPr fontId="10"/>
  </si>
  <si>
    <t>甲府市</t>
    <rPh sb="0" eb="3">
      <t>コウフシ</t>
    </rPh>
    <phoneticPr fontId="10"/>
  </si>
  <si>
    <t>七ヶ宿町</t>
    <rPh sb="0" eb="3">
      <t>シチガシュク</t>
    </rPh>
    <rPh sb="3" eb="4">
      <t>マチ</t>
    </rPh>
    <phoneticPr fontId="10"/>
  </si>
  <si>
    <t>清川村</t>
    <rPh sb="0" eb="3">
      <t>キヨカワムラ</t>
    </rPh>
    <phoneticPr fontId="10"/>
  </si>
  <si>
    <t>大崎市</t>
    <rPh sb="0" eb="3">
      <t>オオサキシ</t>
    </rPh>
    <phoneticPr fontId="10"/>
  </si>
  <si>
    <t>山北町</t>
    <rPh sb="0" eb="3">
      <t>ヤマキタマチ</t>
    </rPh>
    <phoneticPr fontId="10"/>
  </si>
  <si>
    <t>栗原市</t>
    <rPh sb="0" eb="2">
      <t>クリハラ</t>
    </rPh>
    <rPh sb="2" eb="3">
      <t>シ</t>
    </rPh>
    <phoneticPr fontId="10"/>
  </si>
  <si>
    <t>大井町</t>
    <rPh sb="0" eb="3">
      <t>オオイマチ</t>
    </rPh>
    <phoneticPr fontId="10"/>
  </si>
  <si>
    <t>登米市</t>
    <rPh sb="0" eb="2">
      <t>トヨマ</t>
    </rPh>
    <rPh sb="2" eb="3">
      <t>シ</t>
    </rPh>
    <phoneticPr fontId="10"/>
  </si>
  <si>
    <t>中井町</t>
    <rPh sb="0" eb="3">
      <t>ナカイマチ</t>
    </rPh>
    <phoneticPr fontId="10"/>
  </si>
  <si>
    <t>一戸町</t>
    <rPh sb="0" eb="2">
      <t>イチノヘ</t>
    </rPh>
    <rPh sb="2" eb="3">
      <t>チョウ</t>
    </rPh>
    <phoneticPr fontId="10"/>
  </si>
  <si>
    <t>二宮町</t>
    <rPh sb="0" eb="3">
      <t>ニノミヤマチ</t>
    </rPh>
    <phoneticPr fontId="10"/>
  </si>
  <si>
    <t>大磯町</t>
    <rPh sb="0" eb="3">
      <t>オオイソマチ</t>
    </rPh>
    <phoneticPr fontId="10"/>
  </si>
  <si>
    <t>葉山町</t>
    <rPh sb="0" eb="3">
      <t>ハヤママチ</t>
    </rPh>
    <phoneticPr fontId="10"/>
  </si>
  <si>
    <t>秦野市</t>
    <rPh sb="0" eb="3">
      <t>ハダノシ</t>
    </rPh>
    <phoneticPr fontId="10"/>
  </si>
  <si>
    <t>三浦市</t>
    <rPh sb="0" eb="3">
      <t>ミウラシ</t>
    </rPh>
    <phoneticPr fontId="10"/>
  </si>
  <si>
    <t>普代村</t>
    <rPh sb="0" eb="3">
      <t>フダイムラ</t>
    </rPh>
    <phoneticPr fontId="10"/>
  </si>
  <si>
    <t>奥多摩町</t>
    <rPh sb="0" eb="4">
      <t>オクタママチ</t>
    </rPh>
    <phoneticPr fontId="10"/>
  </si>
  <si>
    <t>田野畑村</t>
    <rPh sb="0" eb="4">
      <t>タノハタムラ</t>
    </rPh>
    <phoneticPr fontId="10"/>
  </si>
  <si>
    <t>長南町</t>
    <rPh sb="0" eb="3">
      <t>チョウナンマチ</t>
    </rPh>
    <phoneticPr fontId="10"/>
  </si>
  <si>
    <t>岩泉町</t>
    <rPh sb="0" eb="2">
      <t>イワイズミ</t>
    </rPh>
    <rPh sb="2" eb="3">
      <t>マチ</t>
    </rPh>
    <phoneticPr fontId="10"/>
  </si>
  <si>
    <t>長柄町</t>
    <rPh sb="0" eb="3">
      <t>ナガエマチ</t>
    </rPh>
    <phoneticPr fontId="10"/>
  </si>
  <si>
    <t>住田町</t>
    <phoneticPr fontId="10"/>
  </si>
  <si>
    <t>白子町</t>
    <rPh sb="0" eb="2">
      <t>シラコ</t>
    </rPh>
    <rPh sb="2" eb="3">
      <t>マチ</t>
    </rPh>
    <phoneticPr fontId="10"/>
  </si>
  <si>
    <t>平泉町</t>
    <rPh sb="0" eb="2">
      <t>ヒライズミ</t>
    </rPh>
    <rPh sb="2" eb="3">
      <t>マチ</t>
    </rPh>
    <phoneticPr fontId="10"/>
  </si>
  <si>
    <t>栄町</t>
    <rPh sb="0" eb="2">
      <t>サカエマチ</t>
    </rPh>
    <phoneticPr fontId="10"/>
  </si>
  <si>
    <t>酒々井町</t>
    <rPh sb="0" eb="4">
      <t>シスイマチ</t>
    </rPh>
    <phoneticPr fontId="10"/>
  </si>
  <si>
    <t>西和賀町</t>
    <phoneticPr fontId="10"/>
  </si>
  <si>
    <t>君津市</t>
    <rPh sb="0" eb="3">
      <t>キミツシ</t>
    </rPh>
    <phoneticPr fontId="10"/>
  </si>
  <si>
    <t>木更津市</t>
    <rPh sb="0" eb="4">
      <t>キサラヅシ</t>
    </rPh>
    <phoneticPr fontId="10"/>
  </si>
  <si>
    <t>大網白里市</t>
    <rPh sb="0" eb="4">
      <t>オオアミシラサト</t>
    </rPh>
    <rPh sb="4" eb="5">
      <t>シ</t>
    </rPh>
    <phoneticPr fontId="10"/>
  </si>
  <si>
    <t>岩手町</t>
    <phoneticPr fontId="10"/>
  </si>
  <si>
    <t>香取市</t>
    <rPh sb="0" eb="2">
      <t>カトリ</t>
    </rPh>
    <rPh sb="2" eb="3">
      <t>シ</t>
    </rPh>
    <phoneticPr fontId="10"/>
  </si>
  <si>
    <t>白井市</t>
    <rPh sb="0" eb="3">
      <t>シロイシ</t>
    </rPh>
    <phoneticPr fontId="10"/>
  </si>
  <si>
    <t>滝沢市</t>
    <rPh sb="0" eb="2">
      <t>タキザワ</t>
    </rPh>
    <rPh sb="2" eb="3">
      <t>シ</t>
    </rPh>
    <phoneticPr fontId="10"/>
  </si>
  <si>
    <t>流山市</t>
    <rPh sb="0" eb="3">
      <t>ナガレヤマシ</t>
    </rPh>
    <phoneticPr fontId="10"/>
  </si>
  <si>
    <t>奥州市</t>
    <rPh sb="0" eb="3">
      <t>オウシュウシ</t>
    </rPh>
    <phoneticPr fontId="10"/>
  </si>
  <si>
    <t>柏市</t>
    <rPh sb="0" eb="2">
      <t>カシワシ</t>
    </rPh>
    <phoneticPr fontId="10"/>
  </si>
  <si>
    <t>八幡平市</t>
    <rPh sb="0" eb="4">
      <t>ハチマンタイシ</t>
    </rPh>
    <phoneticPr fontId="10"/>
  </si>
  <si>
    <t>東金市</t>
    <rPh sb="0" eb="3">
      <t>トウガネシ</t>
    </rPh>
    <phoneticPr fontId="10"/>
  </si>
  <si>
    <t>二戸市</t>
    <rPh sb="0" eb="3">
      <t>ニノヘシ</t>
    </rPh>
    <phoneticPr fontId="10"/>
  </si>
  <si>
    <t>茂原市</t>
    <rPh sb="0" eb="2">
      <t>モバラ</t>
    </rPh>
    <rPh sb="2" eb="3">
      <t>シ</t>
    </rPh>
    <phoneticPr fontId="10"/>
  </si>
  <si>
    <t>一関市</t>
    <rPh sb="0" eb="3">
      <t>イチノセキシ</t>
    </rPh>
    <phoneticPr fontId="10"/>
  </si>
  <si>
    <t>野田市</t>
    <rPh sb="0" eb="3">
      <t>ノダシ</t>
    </rPh>
    <phoneticPr fontId="10"/>
  </si>
  <si>
    <t>遠野市</t>
    <rPh sb="0" eb="3">
      <t>トオノシ</t>
    </rPh>
    <phoneticPr fontId="10"/>
  </si>
  <si>
    <t>滑川町</t>
    <rPh sb="0" eb="2">
      <t>ナメカワ</t>
    </rPh>
    <rPh sb="2" eb="3">
      <t>マチ</t>
    </rPh>
    <phoneticPr fontId="10"/>
  </si>
  <si>
    <t>久慈市</t>
    <rPh sb="0" eb="3">
      <t>クジシ</t>
    </rPh>
    <phoneticPr fontId="10"/>
  </si>
  <si>
    <t>松伏町</t>
    <rPh sb="0" eb="2">
      <t>マツブセ</t>
    </rPh>
    <rPh sb="2" eb="3">
      <t>マチ</t>
    </rPh>
    <phoneticPr fontId="10"/>
  </si>
  <si>
    <t>北上市</t>
    <rPh sb="0" eb="3">
      <t>キタカミシ</t>
    </rPh>
    <phoneticPr fontId="10"/>
  </si>
  <si>
    <t>杉戸町</t>
    <rPh sb="0" eb="2">
      <t>スギト</t>
    </rPh>
    <rPh sb="2" eb="3">
      <t>チョウ</t>
    </rPh>
    <phoneticPr fontId="10"/>
  </si>
  <si>
    <t>花巻市</t>
    <rPh sb="0" eb="3">
      <t>ハナマキシ</t>
    </rPh>
    <phoneticPr fontId="10"/>
  </si>
  <si>
    <t>宮代町</t>
    <rPh sb="0" eb="3">
      <t>ミヤシロマチ</t>
    </rPh>
    <phoneticPr fontId="10"/>
  </si>
  <si>
    <t>盛岡市</t>
    <rPh sb="0" eb="3">
      <t>モリオカシ</t>
    </rPh>
    <phoneticPr fontId="10"/>
  </si>
  <si>
    <t>ときがわ町</t>
    <rPh sb="4" eb="5">
      <t>マチ</t>
    </rPh>
    <phoneticPr fontId="10"/>
  </si>
  <si>
    <t>鳩山町</t>
    <rPh sb="0" eb="2">
      <t>ハトヤマ</t>
    </rPh>
    <rPh sb="2" eb="3">
      <t>マチ</t>
    </rPh>
    <phoneticPr fontId="10"/>
  </si>
  <si>
    <t>川島町</t>
    <rPh sb="0" eb="2">
      <t>カワシマ</t>
    </rPh>
    <rPh sb="2" eb="3">
      <t>チョウ</t>
    </rPh>
    <phoneticPr fontId="10"/>
  </si>
  <si>
    <t>三芳町</t>
    <rPh sb="0" eb="3">
      <t>ミヨシマチ</t>
    </rPh>
    <phoneticPr fontId="10"/>
  </si>
  <si>
    <t>伊奈町</t>
    <rPh sb="0" eb="3">
      <t>イナマチ</t>
    </rPh>
    <phoneticPr fontId="10"/>
  </si>
  <si>
    <t>白岡市</t>
    <rPh sb="0" eb="1">
      <t>シロ</t>
    </rPh>
    <rPh sb="1" eb="2">
      <t>オカ</t>
    </rPh>
    <rPh sb="2" eb="3">
      <t>シ</t>
    </rPh>
    <phoneticPr fontId="10"/>
  </si>
  <si>
    <t>吉川市</t>
    <rPh sb="0" eb="3">
      <t>ヨシカワシ</t>
    </rPh>
    <phoneticPr fontId="10"/>
  </si>
  <si>
    <t>幸手市</t>
    <rPh sb="0" eb="3">
      <t>サッテシ</t>
    </rPh>
    <phoneticPr fontId="10"/>
  </si>
  <si>
    <t>蓮田市</t>
    <rPh sb="0" eb="3">
      <t>ハスダシ</t>
    </rPh>
    <phoneticPr fontId="10"/>
  </si>
  <si>
    <t>三郷市</t>
    <rPh sb="0" eb="3">
      <t>ミサトシ</t>
    </rPh>
    <phoneticPr fontId="10"/>
  </si>
  <si>
    <t>八潮市</t>
    <rPh sb="0" eb="3">
      <t>ヤシオシ</t>
    </rPh>
    <phoneticPr fontId="10"/>
  </si>
  <si>
    <t>北本市</t>
    <rPh sb="0" eb="3">
      <t>キタモトシ</t>
    </rPh>
    <phoneticPr fontId="10"/>
  </si>
  <si>
    <t>久喜市</t>
    <rPh sb="0" eb="3">
      <t>クキシ</t>
    </rPh>
    <phoneticPr fontId="10"/>
  </si>
  <si>
    <t>入間市</t>
    <rPh sb="0" eb="3">
      <t>イルマシ</t>
    </rPh>
    <phoneticPr fontId="10"/>
  </si>
  <si>
    <t>戸田市</t>
    <rPh sb="0" eb="3">
      <t>トダシ</t>
    </rPh>
    <phoneticPr fontId="10"/>
  </si>
  <si>
    <t>越谷市</t>
    <rPh sb="0" eb="3">
      <t>コシガヤシ</t>
    </rPh>
    <phoneticPr fontId="10"/>
  </si>
  <si>
    <t>草加市</t>
    <rPh sb="0" eb="3">
      <t>ソウカシ</t>
    </rPh>
    <phoneticPr fontId="10"/>
  </si>
  <si>
    <t>上尾市</t>
    <rPh sb="0" eb="3">
      <t>アゲオシ</t>
    </rPh>
    <phoneticPr fontId="10"/>
  </si>
  <si>
    <t>深谷市</t>
    <rPh sb="0" eb="3">
      <t>フカヤシ</t>
    </rPh>
    <phoneticPr fontId="10"/>
  </si>
  <si>
    <t>鴻巣市</t>
    <rPh sb="0" eb="3">
      <t>コウノスシ</t>
    </rPh>
    <phoneticPr fontId="10"/>
  </si>
  <si>
    <t>一部</t>
    <rPh sb="0" eb="2">
      <t>イチブ</t>
    </rPh>
    <phoneticPr fontId="10"/>
  </si>
  <si>
    <t>羽生市</t>
    <rPh sb="0" eb="3">
      <t>ハニュウシ</t>
    </rPh>
    <phoneticPr fontId="10"/>
  </si>
  <si>
    <t>揖斐川町</t>
    <rPh sb="0" eb="3">
      <t>イビガワ</t>
    </rPh>
    <rPh sb="3" eb="4">
      <t>マチ</t>
    </rPh>
    <phoneticPr fontId="10"/>
  </si>
  <si>
    <t>春日部市</t>
    <rPh sb="0" eb="4">
      <t>カスカベシ</t>
    </rPh>
    <phoneticPr fontId="10"/>
  </si>
  <si>
    <t>加須市</t>
    <rPh sb="0" eb="3">
      <t>カゾシ</t>
    </rPh>
    <phoneticPr fontId="10"/>
  </si>
  <si>
    <t>飯能市</t>
    <rPh sb="0" eb="3">
      <t>ハンノウシ</t>
    </rPh>
    <phoneticPr fontId="10"/>
  </si>
  <si>
    <t>所沢市</t>
    <rPh sb="0" eb="3">
      <t>トコロザワシ</t>
    </rPh>
    <phoneticPr fontId="10"/>
  </si>
  <si>
    <t>南越前町</t>
    <rPh sb="0" eb="1">
      <t>ミナミ</t>
    </rPh>
    <rPh sb="1" eb="3">
      <t>エチゼン</t>
    </rPh>
    <rPh sb="3" eb="4">
      <t>マチ</t>
    </rPh>
    <phoneticPr fontId="10"/>
  </si>
  <si>
    <t>行田市</t>
    <rPh sb="0" eb="3">
      <t>ギョウダシ</t>
    </rPh>
    <phoneticPr fontId="10"/>
  </si>
  <si>
    <t>白山市</t>
    <rPh sb="0" eb="3">
      <t>ハクサンシ</t>
    </rPh>
    <phoneticPr fontId="10"/>
  </si>
  <si>
    <t>鰺ヶ沢町</t>
  </si>
  <si>
    <t>川口市</t>
    <rPh sb="0" eb="3">
      <t>カワグチシ</t>
    </rPh>
    <phoneticPr fontId="10"/>
  </si>
  <si>
    <t>加賀市</t>
    <rPh sb="0" eb="3">
      <t>カガシ</t>
    </rPh>
    <phoneticPr fontId="10"/>
  </si>
  <si>
    <t>川越市</t>
    <rPh sb="0" eb="3">
      <t>カワゴエシ</t>
    </rPh>
    <phoneticPr fontId="10"/>
  </si>
  <si>
    <t>明和町</t>
    <rPh sb="0" eb="3">
      <t>メイワチョウ</t>
    </rPh>
    <phoneticPr fontId="10"/>
  </si>
  <si>
    <t>砺波市</t>
    <rPh sb="0" eb="3">
      <t>トナミシ</t>
    </rPh>
    <phoneticPr fontId="10"/>
  </si>
  <si>
    <t>高崎市</t>
    <rPh sb="0" eb="3">
      <t>タカサキシ</t>
    </rPh>
    <phoneticPr fontId="10"/>
  </si>
  <si>
    <t>黒部市</t>
    <rPh sb="0" eb="3">
      <t>クロベシ</t>
    </rPh>
    <phoneticPr fontId="10"/>
  </si>
  <si>
    <t>野木町</t>
    <rPh sb="0" eb="3">
      <t>ノギマチ</t>
    </rPh>
    <phoneticPr fontId="10"/>
  </si>
  <si>
    <t>下野市</t>
    <rPh sb="0" eb="3">
      <t>シモツケシ</t>
    </rPh>
    <phoneticPr fontId="10"/>
  </si>
  <si>
    <t>さくら市</t>
    <rPh sb="3" eb="4">
      <t>シ</t>
    </rPh>
    <phoneticPr fontId="10"/>
  </si>
  <si>
    <t>上越市</t>
    <rPh sb="0" eb="3">
      <t>ジョウエツシ</t>
    </rPh>
    <phoneticPr fontId="10"/>
  </si>
  <si>
    <t>大田原市</t>
    <rPh sb="0" eb="3">
      <t>オオタワラ</t>
    </rPh>
    <rPh sb="3" eb="4">
      <t>シ</t>
    </rPh>
    <phoneticPr fontId="10"/>
  </si>
  <si>
    <t>五泉市</t>
    <rPh sb="0" eb="3">
      <t>ゴセンシ</t>
    </rPh>
    <phoneticPr fontId="10"/>
  </si>
  <si>
    <t>宇都宮市</t>
    <rPh sb="0" eb="4">
      <t>ウツノミヤシ</t>
    </rPh>
    <phoneticPr fontId="10"/>
  </si>
  <si>
    <t>村上市</t>
    <rPh sb="0" eb="3">
      <t>ムラカミシ</t>
    </rPh>
    <phoneticPr fontId="10"/>
  </si>
  <si>
    <t>東海村</t>
    <rPh sb="0" eb="3">
      <t>トウカイムラ</t>
    </rPh>
    <phoneticPr fontId="10"/>
  </si>
  <si>
    <t>柏崎市</t>
    <rPh sb="0" eb="3">
      <t>カシワザキシ</t>
    </rPh>
    <phoneticPr fontId="10"/>
  </si>
  <si>
    <t>利根町</t>
    <rPh sb="0" eb="3">
      <t>トネマチ</t>
    </rPh>
    <phoneticPr fontId="10"/>
  </si>
  <si>
    <t>三条市</t>
    <rPh sb="0" eb="3">
      <t>サンジョウシ</t>
    </rPh>
    <phoneticPr fontId="10"/>
  </si>
  <si>
    <t>境町</t>
    <rPh sb="0" eb="2">
      <t>サカイマチ</t>
    </rPh>
    <phoneticPr fontId="10"/>
  </si>
  <si>
    <t>五霞町</t>
    <rPh sb="0" eb="3">
      <t>ゴカマチ</t>
    </rPh>
    <phoneticPr fontId="10"/>
  </si>
  <si>
    <t>会津美里町</t>
    <rPh sb="0" eb="2">
      <t>アイヅ</t>
    </rPh>
    <rPh sb="2" eb="4">
      <t>ミサト</t>
    </rPh>
    <rPh sb="4" eb="5">
      <t>マチ</t>
    </rPh>
    <phoneticPr fontId="10"/>
  </si>
  <si>
    <t>河内町</t>
    <rPh sb="0" eb="2">
      <t>カワウチ</t>
    </rPh>
    <rPh sb="2" eb="3">
      <t>マチ</t>
    </rPh>
    <phoneticPr fontId="10"/>
  </si>
  <si>
    <t>南会津町</t>
    <rPh sb="0" eb="3">
      <t>ミナミアイヅ</t>
    </rPh>
    <rPh sb="3" eb="4">
      <t>マチ</t>
    </rPh>
    <phoneticPr fontId="10"/>
  </si>
  <si>
    <t>大洗町</t>
    <rPh sb="0" eb="3">
      <t>オオアライマチ</t>
    </rPh>
    <phoneticPr fontId="10"/>
  </si>
  <si>
    <t>新ひだか町</t>
    <rPh sb="0" eb="1">
      <t>シン</t>
    </rPh>
    <rPh sb="4" eb="5">
      <t>マチ</t>
    </rPh>
    <phoneticPr fontId="10"/>
  </si>
  <si>
    <t>３級地</t>
  </si>
  <si>
    <t>那珂市</t>
    <rPh sb="0" eb="3">
      <t>ナカシ</t>
    </rPh>
    <phoneticPr fontId="10"/>
  </si>
  <si>
    <t>庄内町</t>
    <rPh sb="0" eb="2">
      <t>ショウナイ</t>
    </rPh>
    <rPh sb="2" eb="3">
      <t>チョウ</t>
    </rPh>
    <phoneticPr fontId="10"/>
  </si>
  <si>
    <t>えりも町</t>
    <rPh sb="3" eb="4">
      <t>チョウ</t>
    </rPh>
    <phoneticPr fontId="10"/>
  </si>
  <si>
    <t>つくばみらい市</t>
    <rPh sb="6" eb="7">
      <t>シ</t>
    </rPh>
    <phoneticPr fontId="10"/>
  </si>
  <si>
    <t>酒田市</t>
    <rPh sb="0" eb="3">
      <t>サカタシ</t>
    </rPh>
    <phoneticPr fontId="10"/>
  </si>
  <si>
    <t>浦河町</t>
    <rPh sb="0" eb="3">
      <t>ウラカワチョウ</t>
    </rPh>
    <phoneticPr fontId="10"/>
  </si>
  <si>
    <t>神栖市</t>
    <rPh sb="0" eb="2">
      <t>カミス</t>
    </rPh>
    <rPh sb="2" eb="3">
      <t>シ</t>
    </rPh>
    <phoneticPr fontId="10"/>
  </si>
  <si>
    <t>鶴岡市</t>
    <rPh sb="0" eb="3">
      <t>ツルオカシ</t>
    </rPh>
    <phoneticPr fontId="10"/>
  </si>
  <si>
    <t>奥尻町</t>
    <rPh sb="0" eb="3">
      <t>オクシリチョウ</t>
    </rPh>
    <phoneticPr fontId="10"/>
  </si>
  <si>
    <t>坂東市</t>
    <rPh sb="0" eb="3">
      <t>バンドウシ</t>
    </rPh>
    <phoneticPr fontId="10"/>
  </si>
  <si>
    <t>美郷町</t>
    <rPh sb="0" eb="2">
      <t>ミサト</t>
    </rPh>
    <rPh sb="2" eb="3">
      <t>マチ</t>
    </rPh>
    <phoneticPr fontId="10"/>
  </si>
  <si>
    <t>乙部町</t>
    <rPh sb="0" eb="3">
      <t>オトベチョウ</t>
    </rPh>
    <phoneticPr fontId="10"/>
  </si>
  <si>
    <t>ひたちなか市</t>
    <rPh sb="5" eb="6">
      <t>シ</t>
    </rPh>
    <phoneticPr fontId="10"/>
  </si>
  <si>
    <t>常総市</t>
    <rPh sb="0" eb="3">
      <t>ジョウソウシ</t>
    </rPh>
    <phoneticPr fontId="10"/>
  </si>
  <si>
    <t>古河市</t>
    <rPh sb="0" eb="3">
      <t>コガシ</t>
    </rPh>
    <phoneticPr fontId="10"/>
  </si>
  <si>
    <t>富谷市</t>
    <rPh sb="0" eb="2">
      <t>トミヤ</t>
    </rPh>
    <rPh sb="2" eb="3">
      <t>シ</t>
    </rPh>
    <phoneticPr fontId="10"/>
  </si>
  <si>
    <t>由利本荘市</t>
    <rPh sb="0" eb="5">
      <t>ユリホンジョウシ</t>
    </rPh>
    <phoneticPr fontId="10"/>
  </si>
  <si>
    <t>大和町</t>
    <rPh sb="0" eb="2">
      <t>ヤマト</t>
    </rPh>
    <rPh sb="2" eb="3">
      <t>マチ</t>
    </rPh>
    <phoneticPr fontId="10"/>
  </si>
  <si>
    <t>鹿部町</t>
    <rPh sb="0" eb="2">
      <t>シカベ</t>
    </rPh>
    <rPh sb="2" eb="3">
      <t>マチ</t>
    </rPh>
    <phoneticPr fontId="10"/>
  </si>
  <si>
    <t>七ヶ浜町</t>
    <rPh sb="0" eb="4">
      <t>シチガハママチ</t>
    </rPh>
    <phoneticPr fontId="10"/>
  </si>
  <si>
    <t>七飯町</t>
    <rPh sb="0" eb="3">
      <t>ナナエチョウ</t>
    </rPh>
    <phoneticPr fontId="10"/>
  </si>
  <si>
    <t>仙台市</t>
    <rPh sb="0" eb="3">
      <t>センダイシ</t>
    </rPh>
    <phoneticPr fontId="10"/>
  </si>
  <si>
    <t>木古内町</t>
    <rPh sb="0" eb="4">
      <t>キコナイチョウ</t>
    </rPh>
    <phoneticPr fontId="10"/>
  </si>
  <si>
    <t>福津市</t>
    <rPh sb="0" eb="3">
      <t>フクツシ</t>
    </rPh>
    <phoneticPr fontId="10"/>
  </si>
  <si>
    <t>知内町</t>
    <rPh sb="0" eb="3">
      <t>シリウチチョウ</t>
    </rPh>
    <phoneticPr fontId="10"/>
  </si>
  <si>
    <t>春日市</t>
    <rPh sb="0" eb="3">
      <t>カスガシ</t>
    </rPh>
    <phoneticPr fontId="10"/>
  </si>
  <si>
    <t>松前町</t>
    <rPh sb="0" eb="3">
      <t>マツマエチョウ</t>
    </rPh>
    <phoneticPr fontId="10"/>
  </si>
  <si>
    <t>福岡市</t>
    <rPh sb="0" eb="3">
      <t>フクオカシ</t>
    </rPh>
    <phoneticPr fontId="10"/>
  </si>
  <si>
    <t>東北町</t>
    <rPh sb="0" eb="2">
      <t>トウホク</t>
    </rPh>
    <rPh sb="2" eb="3">
      <t>マチ</t>
    </rPh>
    <phoneticPr fontId="10"/>
  </si>
  <si>
    <t>北斗市</t>
    <rPh sb="0" eb="2">
      <t>ホクト</t>
    </rPh>
    <rPh sb="2" eb="3">
      <t>シ</t>
    </rPh>
    <phoneticPr fontId="10"/>
  </si>
  <si>
    <t>府中町</t>
    <rPh sb="0" eb="3">
      <t>フチュウチョウ</t>
    </rPh>
    <phoneticPr fontId="10"/>
  </si>
  <si>
    <t>平川市</t>
    <rPh sb="0" eb="2">
      <t>ヒラカワ</t>
    </rPh>
    <rPh sb="2" eb="3">
      <t>シ</t>
    </rPh>
    <phoneticPr fontId="10"/>
  </si>
  <si>
    <t>登別市</t>
    <rPh sb="0" eb="3">
      <t>ノボリベツシ</t>
    </rPh>
    <phoneticPr fontId="10"/>
  </si>
  <si>
    <t>広島市</t>
    <rPh sb="0" eb="3">
      <t>ヒロシマシ</t>
    </rPh>
    <phoneticPr fontId="10"/>
  </si>
  <si>
    <t>十和田市</t>
    <rPh sb="0" eb="4">
      <t>トワダシ</t>
    </rPh>
    <phoneticPr fontId="10"/>
  </si>
  <si>
    <t>苫小牧市</t>
    <rPh sb="0" eb="4">
      <t>トマコマイシ</t>
    </rPh>
    <phoneticPr fontId="10"/>
  </si>
  <si>
    <t>川西町</t>
    <rPh sb="0" eb="2">
      <t>カワニシ</t>
    </rPh>
    <rPh sb="2" eb="3">
      <t>マチ</t>
    </rPh>
    <phoneticPr fontId="10"/>
  </si>
  <si>
    <t>五所川原市</t>
    <rPh sb="0" eb="5">
      <t>ゴショガワラシ</t>
    </rPh>
    <phoneticPr fontId="10"/>
  </si>
  <si>
    <t>室蘭市</t>
    <rPh sb="0" eb="3">
      <t>ムロランシ</t>
    </rPh>
    <phoneticPr fontId="10"/>
  </si>
  <si>
    <t>大和郡山市</t>
    <rPh sb="0" eb="5">
      <t>ヤマトコオリヤマシ</t>
    </rPh>
    <phoneticPr fontId="10"/>
  </si>
  <si>
    <t>弘前市</t>
    <rPh sb="0" eb="3">
      <t>ヒロサキシ</t>
    </rPh>
    <phoneticPr fontId="10"/>
  </si>
  <si>
    <t>函館市</t>
    <rPh sb="0" eb="3">
      <t>ハコダテシ</t>
    </rPh>
    <phoneticPr fontId="10"/>
  </si>
  <si>
    <t>奈良市</t>
    <rPh sb="0" eb="3">
      <t>ナラシ</t>
    </rPh>
    <phoneticPr fontId="10"/>
  </si>
  <si>
    <t>遠軽町</t>
    <rPh sb="0" eb="2">
      <t>エンガル</t>
    </rPh>
    <rPh sb="2" eb="3">
      <t>マチ</t>
    </rPh>
    <phoneticPr fontId="10"/>
  </si>
  <si>
    <t>羅臼町</t>
    <rPh sb="0" eb="3">
      <t>ラウスチョウ</t>
    </rPh>
    <phoneticPr fontId="10"/>
  </si>
  <si>
    <t>２級地</t>
  </si>
  <si>
    <t>三田市</t>
    <rPh sb="0" eb="3">
      <t>サンダシ</t>
    </rPh>
    <phoneticPr fontId="10"/>
  </si>
  <si>
    <t>洞爺湖町</t>
    <rPh sb="0" eb="3">
      <t>トウヤコ</t>
    </rPh>
    <rPh sb="3" eb="4">
      <t>マチ</t>
    </rPh>
    <phoneticPr fontId="10"/>
  </si>
  <si>
    <t>標津町</t>
    <rPh sb="0" eb="3">
      <t>シベツチョウ</t>
    </rPh>
    <phoneticPr fontId="10"/>
  </si>
  <si>
    <t>川西市</t>
    <rPh sb="0" eb="3">
      <t>カワニシシ</t>
    </rPh>
    <phoneticPr fontId="10"/>
  </si>
  <si>
    <t>せたな町</t>
    <rPh sb="3" eb="4">
      <t>マチ</t>
    </rPh>
    <phoneticPr fontId="10"/>
  </si>
  <si>
    <t>白糠町</t>
    <rPh sb="0" eb="3">
      <t>シラヌカチョウ</t>
    </rPh>
    <phoneticPr fontId="10"/>
  </si>
  <si>
    <t>高砂市</t>
    <rPh sb="0" eb="3">
      <t>タカサゴシ</t>
    </rPh>
    <phoneticPr fontId="10"/>
  </si>
  <si>
    <t>石狩市</t>
    <rPh sb="0" eb="3">
      <t>イシカリシ</t>
    </rPh>
    <phoneticPr fontId="10"/>
  </si>
  <si>
    <t>伊丹市</t>
    <rPh sb="0" eb="3">
      <t>イタミシ</t>
    </rPh>
    <phoneticPr fontId="10"/>
  </si>
  <si>
    <t>伊達市</t>
    <rPh sb="0" eb="3">
      <t>ダテシ</t>
    </rPh>
    <phoneticPr fontId="10"/>
  </si>
  <si>
    <t>尼崎市</t>
    <rPh sb="0" eb="3">
      <t>アマガサキシ</t>
    </rPh>
    <phoneticPr fontId="10"/>
  </si>
  <si>
    <t>岩見沢市</t>
    <rPh sb="0" eb="4">
      <t>イワミザワシ</t>
    </rPh>
    <phoneticPr fontId="10"/>
  </si>
  <si>
    <t>釧路町</t>
    <rPh sb="0" eb="2">
      <t>クシロ</t>
    </rPh>
    <rPh sb="2" eb="3">
      <t>チョウ</t>
    </rPh>
    <phoneticPr fontId="10"/>
  </si>
  <si>
    <t>島本町</t>
    <rPh sb="0" eb="3">
      <t>シマモトチョウ</t>
    </rPh>
    <phoneticPr fontId="10"/>
  </si>
  <si>
    <t>全域</t>
    <rPh sb="0" eb="2">
      <t>ゼンイキ</t>
    </rPh>
    <phoneticPr fontId="10"/>
  </si>
  <si>
    <t>広尾町</t>
    <rPh sb="0" eb="3">
      <t>ヒロオチョウ</t>
    </rPh>
    <phoneticPr fontId="10"/>
  </si>
  <si>
    <t>摂津市</t>
    <rPh sb="0" eb="3">
      <t>セッツシ</t>
    </rPh>
    <phoneticPr fontId="10"/>
  </si>
  <si>
    <t>栄村</t>
    <rPh sb="0" eb="2">
      <t>サカエムラ</t>
    </rPh>
    <phoneticPr fontId="10"/>
  </si>
  <si>
    <t>新得町</t>
    <rPh sb="0" eb="3">
      <t>シントクチョウ</t>
    </rPh>
    <phoneticPr fontId="10"/>
  </si>
  <si>
    <t>交野市</t>
    <rPh sb="0" eb="1">
      <t>マジ</t>
    </rPh>
    <rPh sb="1" eb="2">
      <t>ノ</t>
    </rPh>
    <rPh sb="2" eb="3">
      <t>シ</t>
    </rPh>
    <phoneticPr fontId="10"/>
  </si>
  <si>
    <t>信濃町</t>
    <rPh sb="0" eb="3">
      <t>シナノマチ</t>
    </rPh>
    <phoneticPr fontId="10"/>
  </si>
  <si>
    <t>様似町</t>
    <rPh sb="0" eb="3">
      <t>サマニチョウ</t>
    </rPh>
    <phoneticPr fontId="10"/>
  </si>
  <si>
    <t>東大阪市</t>
    <rPh sb="0" eb="4">
      <t>ヒガシオオサカシ</t>
    </rPh>
    <phoneticPr fontId="10"/>
  </si>
  <si>
    <t>野沢温泉村</t>
    <rPh sb="0" eb="5">
      <t>ノザワオンセンムラ</t>
    </rPh>
    <phoneticPr fontId="10"/>
  </si>
  <si>
    <t>新冠町</t>
    <rPh sb="0" eb="3">
      <t>ニイカップチョウ</t>
    </rPh>
    <phoneticPr fontId="10"/>
  </si>
  <si>
    <t>柏原市</t>
    <rPh sb="0" eb="1">
      <t>カシワ</t>
    </rPh>
    <rPh sb="1" eb="2">
      <t>ハラ</t>
    </rPh>
    <rPh sb="2" eb="3">
      <t>シ</t>
    </rPh>
    <phoneticPr fontId="10"/>
  </si>
  <si>
    <t>木島平村</t>
    <rPh sb="0" eb="4">
      <t>キジマダイラムラ</t>
    </rPh>
    <phoneticPr fontId="10"/>
  </si>
  <si>
    <t>日高町</t>
    <rPh sb="0" eb="3">
      <t>ヒダカチョウ</t>
    </rPh>
    <phoneticPr fontId="10"/>
  </si>
  <si>
    <t>八尾市</t>
    <rPh sb="0" eb="3">
      <t>ヤオシ</t>
    </rPh>
    <phoneticPr fontId="10"/>
  </si>
  <si>
    <t>山ノ内町</t>
    <rPh sb="0" eb="1">
      <t>ヤマ</t>
    </rPh>
    <rPh sb="2" eb="4">
      <t>ウチマチ</t>
    </rPh>
    <phoneticPr fontId="10"/>
  </si>
  <si>
    <t>むかわ町</t>
    <rPh sb="3" eb="4">
      <t>チョウ</t>
    </rPh>
    <phoneticPr fontId="10"/>
  </si>
  <si>
    <t>茨木市</t>
    <rPh sb="0" eb="3">
      <t>イバラキシ</t>
    </rPh>
    <phoneticPr fontId="10"/>
  </si>
  <si>
    <t>白老町</t>
    <rPh sb="0" eb="3">
      <t>シラオイチョウ</t>
    </rPh>
    <phoneticPr fontId="10"/>
  </si>
  <si>
    <t>枚方市</t>
    <rPh sb="0" eb="3">
      <t>ヒラカタシ</t>
    </rPh>
    <phoneticPr fontId="10"/>
  </si>
  <si>
    <t>小谷村</t>
    <rPh sb="0" eb="1">
      <t>コ</t>
    </rPh>
    <rPh sb="1" eb="3">
      <t>タニムラ</t>
    </rPh>
    <phoneticPr fontId="10"/>
  </si>
  <si>
    <t>堺市</t>
    <rPh sb="0" eb="2">
      <t>サカイシ</t>
    </rPh>
    <phoneticPr fontId="10"/>
  </si>
  <si>
    <t>白馬村</t>
    <rPh sb="0" eb="3">
      <t>ハクバムラ</t>
    </rPh>
    <phoneticPr fontId="10"/>
  </si>
  <si>
    <t>京都市</t>
    <rPh sb="0" eb="3">
      <t>キョウトシ</t>
    </rPh>
    <phoneticPr fontId="10"/>
  </si>
  <si>
    <t>栗東市</t>
    <rPh sb="0" eb="3">
      <t>リットウシ</t>
    </rPh>
    <phoneticPr fontId="10"/>
  </si>
  <si>
    <t>池田町</t>
    <rPh sb="0" eb="2">
      <t>イケダ</t>
    </rPh>
    <rPh sb="2" eb="3">
      <t>マチ</t>
    </rPh>
    <phoneticPr fontId="10"/>
  </si>
  <si>
    <t>雄武町</t>
    <rPh sb="0" eb="1">
      <t>ユウ</t>
    </rPh>
    <rPh sb="1" eb="2">
      <t>ブ</t>
    </rPh>
    <rPh sb="2" eb="3">
      <t>マチ</t>
    </rPh>
    <phoneticPr fontId="10"/>
  </si>
  <si>
    <t>草津市</t>
    <rPh sb="0" eb="3">
      <t>クサツシ</t>
    </rPh>
    <phoneticPr fontId="10"/>
  </si>
  <si>
    <t>斜里町</t>
    <rPh sb="0" eb="2">
      <t>シャリ</t>
    </rPh>
    <rPh sb="2" eb="3">
      <t>マチ</t>
    </rPh>
    <phoneticPr fontId="10"/>
  </si>
  <si>
    <t>大津市</t>
    <rPh sb="0" eb="3">
      <t>オオツシ</t>
    </rPh>
    <phoneticPr fontId="10"/>
  </si>
  <si>
    <t>大野市</t>
    <rPh sb="0" eb="2">
      <t>オオノ</t>
    </rPh>
    <rPh sb="2" eb="3">
      <t>シ</t>
    </rPh>
    <phoneticPr fontId="10"/>
  </si>
  <si>
    <t>利尻富士町</t>
    <phoneticPr fontId="10"/>
  </si>
  <si>
    <t>四日市市</t>
    <rPh sb="0" eb="4">
      <t>ヨッカイチシ</t>
    </rPh>
    <phoneticPr fontId="10"/>
  </si>
  <si>
    <t>利尻町</t>
    <rPh sb="0" eb="3">
      <t>リシリチョウ</t>
    </rPh>
    <phoneticPr fontId="10"/>
  </si>
  <si>
    <t>長久手市</t>
    <rPh sb="0" eb="3">
      <t>ナガクテ</t>
    </rPh>
    <rPh sb="3" eb="4">
      <t>シ</t>
    </rPh>
    <phoneticPr fontId="10"/>
  </si>
  <si>
    <t>礼文町</t>
    <rPh sb="0" eb="3">
      <t>レブンチョウ</t>
    </rPh>
    <phoneticPr fontId="10"/>
  </si>
  <si>
    <t>みよし市</t>
    <rPh sb="3" eb="4">
      <t>シ</t>
    </rPh>
    <phoneticPr fontId="10"/>
  </si>
  <si>
    <t>豊富町</t>
    <rPh sb="0" eb="2">
      <t>ホウフ</t>
    </rPh>
    <rPh sb="2" eb="3">
      <t>マチ</t>
    </rPh>
    <phoneticPr fontId="10"/>
  </si>
  <si>
    <t>清須市</t>
    <rPh sb="0" eb="3">
      <t>キヨスシ</t>
    </rPh>
    <phoneticPr fontId="10"/>
  </si>
  <si>
    <t>津南町</t>
    <rPh sb="0" eb="3">
      <t>ツナンマチ</t>
    </rPh>
    <phoneticPr fontId="10"/>
  </si>
  <si>
    <t>枝幸町</t>
    <rPh sb="0" eb="1">
      <t>エダ</t>
    </rPh>
    <rPh sb="1" eb="2">
      <t>サイワ</t>
    </rPh>
    <rPh sb="2" eb="3">
      <t>マチ</t>
    </rPh>
    <phoneticPr fontId="10"/>
  </si>
  <si>
    <t>知立市</t>
    <rPh sb="0" eb="3">
      <t>チリュウシ</t>
    </rPh>
    <phoneticPr fontId="10"/>
  </si>
  <si>
    <t>湯沢町</t>
    <rPh sb="0" eb="2">
      <t>ユザワ</t>
    </rPh>
    <rPh sb="2" eb="3">
      <t>マチ</t>
    </rPh>
    <phoneticPr fontId="10"/>
  </si>
  <si>
    <t>猿払村</t>
    <rPh sb="0" eb="3">
      <t>サルフツムラ</t>
    </rPh>
    <phoneticPr fontId="10"/>
  </si>
  <si>
    <t>知多市</t>
    <rPh sb="0" eb="3">
      <t>チタシ</t>
    </rPh>
    <phoneticPr fontId="10"/>
  </si>
  <si>
    <t>阿賀町</t>
    <rPh sb="0" eb="3">
      <t>アガマチ</t>
    </rPh>
    <phoneticPr fontId="10"/>
  </si>
  <si>
    <t>増毛町</t>
    <rPh sb="0" eb="2">
      <t>マシケ</t>
    </rPh>
    <rPh sb="2" eb="3">
      <t>マチ</t>
    </rPh>
    <phoneticPr fontId="10"/>
  </si>
  <si>
    <t>西尾市</t>
    <rPh sb="0" eb="3">
      <t>ニシオシ</t>
    </rPh>
    <phoneticPr fontId="10"/>
  </si>
  <si>
    <t>小平町</t>
    <rPh sb="0" eb="2">
      <t>コダイラ</t>
    </rPh>
    <rPh sb="2" eb="3">
      <t>チョウ</t>
    </rPh>
    <phoneticPr fontId="10"/>
  </si>
  <si>
    <t>寒川町</t>
    <rPh sb="0" eb="1">
      <t>サム</t>
    </rPh>
    <rPh sb="1" eb="2">
      <t>カワ</t>
    </rPh>
    <rPh sb="2" eb="3">
      <t>マチ</t>
    </rPh>
    <phoneticPr fontId="10"/>
  </si>
  <si>
    <t>苫前町</t>
    <rPh sb="0" eb="2">
      <t>トママエ</t>
    </rPh>
    <rPh sb="2" eb="3">
      <t>チョウ</t>
    </rPh>
    <phoneticPr fontId="10"/>
  </si>
  <si>
    <t>綾瀬市</t>
    <rPh sb="0" eb="3">
      <t>アヤセシ</t>
    </rPh>
    <phoneticPr fontId="10"/>
  </si>
  <si>
    <t>羽幌町</t>
    <rPh sb="0" eb="3">
      <t>ハボロチョウ</t>
    </rPh>
    <phoneticPr fontId="10"/>
  </si>
  <si>
    <t>伊勢原市</t>
    <rPh sb="0" eb="4">
      <t>イセハラシ</t>
    </rPh>
    <phoneticPr fontId="10"/>
  </si>
  <si>
    <t>初山別村</t>
    <rPh sb="0" eb="1">
      <t>ハツ</t>
    </rPh>
    <rPh sb="3" eb="4">
      <t>ムラ</t>
    </rPh>
    <phoneticPr fontId="10"/>
  </si>
  <si>
    <t>大和市</t>
    <rPh sb="0" eb="3">
      <t>ヤマトシ</t>
    </rPh>
    <phoneticPr fontId="10"/>
  </si>
  <si>
    <t>十日町市</t>
    <rPh sb="0" eb="4">
      <t>トオカマチシ</t>
    </rPh>
    <phoneticPr fontId="10"/>
  </si>
  <si>
    <t>遠別町</t>
    <rPh sb="0" eb="3">
      <t>エンベツチョウ</t>
    </rPh>
    <phoneticPr fontId="10"/>
  </si>
  <si>
    <t>茅ヶ崎市</t>
    <rPh sb="0" eb="4">
      <t>チガサキシ</t>
    </rPh>
    <phoneticPr fontId="10"/>
  </si>
  <si>
    <t>加茂市</t>
    <rPh sb="0" eb="2">
      <t>カモ</t>
    </rPh>
    <rPh sb="2" eb="3">
      <t>シ</t>
    </rPh>
    <phoneticPr fontId="10"/>
  </si>
  <si>
    <t>天塩町</t>
    <rPh sb="0" eb="1">
      <t>アマ</t>
    </rPh>
    <rPh sb="1" eb="2">
      <t>シオ</t>
    </rPh>
    <rPh sb="2" eb="3">
      <t>マチ</t>
    </rPh>
    <phoneticPr fontId="10"/>
  </si>
  <si>
    <t>小田原市</t>
    <rPh sb="0" eb="4">
      <t>オダワラシ</t>
    </rPh>
    <phoneticPr fontId="10"/>
  </si>
  <si>
    <t>平塚市</t>
    <rPh sb="0" eb="3">
      <t>ヒラツカシ</t>
    </rPh>
    <phoneticPr fontId="10"/>
  </si>
  <si>
    <t>横須賀市</t>
    <rPh sb="0" eb="4">
      <t>ヨコスカシ</t>
    </rPh>
    <phoneticPr fontId="10"/>
  </si>
  <si>
    <t>昭和村</t>
    <rPh sb="0" eb="2">
      <t>ショウワ</t>
    </rPh>
    <rPh sb="2" eb="3">
      <t>ムラ</t>
    </rPh>
    <phoneticPr fontId="10"/>
  </si>
  <si>
    <t>檜原村</t>
    <rPh sb="0" eb="3">
      <t>ヒノハラムラ</t>
    </rPh>
    <phoneticPr fontId="10"/>
  </si>
  <si>
    <t>金山町</t>
    <rPh sb="0" eb="2">
      <t>カナヤマ</t>
    </rPh>
    <rPh sb="2" eb="3">
      <t>マチ</t>
    </rPh>
    <phoneticPr fontId="10"/>
  </si>
  <si>
    <t>日の出町</t>
    <rPh sb="0" eb="1">
      <t>ヒ</t>
    </rPh>
    <rPh sb="2" eb="4">
      <t>デマチ</t>
    </rPh>
    <phoneticPr fontId="10"/>
  </si>
  <si>
    <t>三島町</t>
    <rPh sb="0" eb="2">
      <t>ミシマ</t>
    </rPh>
    <rPh sb="2" eb="3">
      <t>チョウ</t>
    </rPh>
    <phoneticPr fontId="10"/>
  </si>
  <si>
    <t>羽村市</t>
    <rPh sb="0" eb="3">
      <t>ハムラシ</t>
    </rPh>
    <phoneticPr fontId="10"/>
  </si>
  <si>
    <t>柳津町</t>
    <rPh sb="0" eb="1">
      <t>ヤナギ</t>
    </rPh>
    <rPh sb="1" eb="2">
      <t>ツ</t>
    </rPh>
    <rPh sb="2" eb="3">
      <t>マチ</t>
    </rPh>
    <phoneticPr fontId="10"/>
  </si>
  <si>
    <t>あきる野市</t>
    <rPh sb="3" eb="5">
      <t>ノシ</t>
    </rPh>
    <phoneticPr fontId="10"/>
  </si>
  <si>
    <t>猪苗代町</t>
    <rPh sb="0" eb="4">
      <t>イナワシロマチ</t>
    </rPh>
    <phoneticPr fontId="10"/>
  </si>
  <si>
    <t>奈井江町</t>
    <rPh sb="0" eb="3">
      <t>ナイエ</t>
    </rPh>
    <rPh sb="3" eb="4">
      <t>マチ</t>
    </rPh>
    <phoneticPr fontId="10"/>
  </si>
  <si>
    <t>三鷹市</t>
    <rPh sb="0" eb="3">
      <t>ミタカシ</t>
    </rPh>
    <phoneticPr fontId="10"/>
  </si>
  <si>
    <t>磐梯町</t>
    <rPh sb="0" eb="3">
      <t>バンダイマチ</t>
    </rPh>
    <phoneticPr fontId="10"/>
  </si>
  <si>
    <t>南幌町</t>
    <rPh sb="0" eb="1">
      <t>ミナミ</t>
    </rPh>
    <rPh sb="1" eb="2">
      <t>ホロ</t>
    </rPh>
    <rPh sb="2" eb="3">
      <t>マチ</t>
    </rPh>
    <phoneticPr fontId="10"/>
  </si>
  <si>
    <t>四街道市</t>
    <rPh sb="0" eb="4">
      <t>ヨツカイドウシ</t>
    </rPh>
    <phoneticPr fontId="10"/>
  </si>
  <si>
    <t>西会津町</t>
    <rPh sb="0" eb="4">
      <t>ニシアイヅマチ</t>
    </rPh>
    <phoneticPr fontId="10"/>
  </si>
  <si>
    <t>余市町</t>
    <rPh sb="0" eb="2">
      <t>ヨイチ</t>
    </rPh>
    <rPh sb="2" eb="3">
      <t>マチ</t>
    </rPh>
    <phoneticPr fontId="10"/>
  </si>
  <si>
    <t>富津市</t>
    <rPh sb="0" eb="3">
      <t>フッツシ</t>
    </rPh>
    <phoneticPr fontId="10"/>
  </si>
  <si>
    <t>北塩原村</t>
    <rPh sb="0" eb="4">
      <t>キタシオバラムラ</t>
    </rPh>
    <phoneticPr fontId="10"/>
  </si>
  <si>
    <t>仁木町</t>
    <rPh sb="0" eb="3">
      <t>ニキチョウ</t>
    </rPh>
    <phoneticPr fontId="10"/>
  </si>
  <si>
    <t>八千代市</t>
    <rPh sb="0" eb="4">
      <t>ヤチヨシ</t>
    </rPh>
    <phoneticPr fontId="10"/>
  </si>
  <si>
    <t>只見町</t>
    <rPh sb="0" eb="3">
      <t>タダミマチ</t>
    </rPh>
    <phoneticPr fontId="10"/>
  </si>
  <si>
    <t>古平町</t>
    <rPh sb="0" eb="3">
      <t>フルビラチョウ</t>
    </rPh>
    <phoneticPr fontId="10"/>
  </si>
  <si>
    <t>市原市</t>
    <rPh sb="0" eb="3">
      <t>イチハラシ</t>
    </rPh>
    <phoneticPr fontId="10"/>
  </si>
  <si>
    <t>檜枝岐村</t>
    <rPh sb="0" eb="1">
      <t>ヒノキ</t>
    </rPh>
    <rPh sb="1" eb="2">
      <t>エダ</t>
    </rPh>
    <rPh sb="3" eb="4">
      <t>ムラ</t>
    </rPh>
    <phoneticPr fontId="10"/>
  </si>
  <si>
    <t>積丹町</t>
    <rPh sb="0" eb="3">
      <t>シャコタンチョウ</t>
    </rPh>
    <phoneticPr fontId="10"/>
  </si>
  <si>
    <t>佐倉市</t>
    <rPh sb="0" eb="3">
      <t>サクラシ</t>
    </rPh>
    <phoneticPr fontId="10"/>
  </si>
  <si>
    <t>下郷町</t>
    <rPh sb="0" eb="3">
      <t>シモゴウマチ</t>
    </rPh>
    <phoneticPr fontId="10"/>
  </si>
  <si>
    <t>神恵内村</t>
    <rPh sb="0" eb="4">
      <t>カモエナイムラ</t>
    </rPh>
    <phoneticPr fontId="10"/>
  </si>
  <si>
    <t>松戸市</t>
    <rPh sb="0" eb="3">
      <t>マツドシ</t>
    </rPh>
    <phoneticPr fontId="10"/>
  </si>
  <si>
    <t>飯豊町</t>
    <rPh sb="0" eb="2">
      <t>イイトヨ</t>
    </rPh>
    <rPh sb="2" eb="3">
      <t>マチ</t>
    </rPh>
    <phoneticPr fontId="10"/>
  </si>
  <si>
    <t>泊村</t>
    <rPh sb="0" eb="2">
      <t>トマリムラ</t>
    </rPh>
    <phoneticPr fontId="10"/>
  </si>
  <si>
    <t>市川市</t>
    <rPh sb="0" eb="3">
      <t>イチカワシ</t>
    </rPh>
    <phoneticPr fontId="10"/>
  </si>
  <si>
    <t>白鷹町</t>
    <rPh sb="0" eb="3">
      <t>シラタカマチ</t>
    </rPh>
    <phoneticPr fontId="10"/>
  </si>
  <si>
    <t>岩内町</t>
    <rPh sb="0" eb="3">
      <t>イワナイチョウ</t>
    </rPh>
    <phoneticPr fontId="10"/>
  </si>
  <si>
    <t>鶴ヶ島市</t>
    <rPh sb="0" eb="4">
      <t>ツルガシマシ</t>
    </rPh>
    <phoneticPr fontId="10"/>
  </si>
  <si>
    <t>小国町</t>
    <rPh sb="0" eb="3">
      <t>オグニマチ</t>
    </rPh>
    <phoneticPr fontId="10"/>
  </si>
  <si>
    <t>共和町</t>
    <rPh sb="0" eb="3">
      <t>キョウワチョウ</t>
    </rPh>
    <phoneticPr fontId="10"/>
  </si>
  <si>
    <t>坂戸市</t>
    <rPh sb="0" eb="3">
      <t>サカドシ</t>
    </rPh>
    <phoneticPr fontId="10"/>
  </si>
  <si>
    <t>京極町</t>
    <rPh sb="0" eb="3">
      <t>キョウゴクチョウ</t>
    </rPh>
    <phoneticPr fontId="10"/>
  </si>
  <si>
    <t>富士見市</t>
    <rPh sb="0" eb="4">
      <t>フジミシ</t>
    </rPh>
    <phoneticPr fontId="10"/>
  </si>
  <si>
    <t>高畠町</t>
    <rPh sb="0" eb="3">
      <t>タカバタケマチ</t>
    </rPh>
    <phoneticPr fontId="10"/>
  </si>
  <si>
    <t>真狩村</t>
    <rPh sb="0" eb="3">
      <t>マッカリムラ</t>
    </rPh>
    <phoneticPr fontId="10"/>
  </si>
  <si>
    <t>桶川市</t>
    <rPh sb="0" eb="3">
      <t>オケガワシ</t>
    </rPh>
    <phoneticPr fontId="10"/>
  </si>
  <si>
    <t>戸沢村</t>
    <rPh sb="0" eb="3">
      <t>トザワムラ</t>
    </rPh>
    <phoneticPr fontId="10"/>
  </si>
  <si>
    <t>ニセコ町</t>
    <rPh sb="3" eb="4">
      <t>チョウ</t>
    </rPh>
    <phoneticPr fontId="10"/>
  </si>
  <si>
    <t>新座市</t>
    <rPh sb="0" eb="3">
      <t>ニイザシ</t>
    </rPh>
    <phoneticPr fontId="10"/>
  </si>
  <si>
    <t>鮭川村</t>
    <rPh sb="0" eb="1">
      <t>サケ</t>
    </rPh>
    <rPh sb="1" eb="2">
      <t>カワ</t>
    </rPh>
    <rPh sb="2" eb="3">
      <t>ムラ</t>
    </rPh>
    <phoneticPr fontId="10"/>
  </si>
  <si>
    <t>蘭越町</t>
    <rPh sb="0" eb="3">
      <t>ランコシチョウ</t>
    </rPh>
    <phoneticPr fontId="10"/>
  </si>
  <si>
    <t>阿見町</t>
    <rPh sb="0" eb="3">
      <t>アミマチ</t>
    </rPh>
    <phoneticPr fontId="10"/>
  </si>
  <si>
    <t>大蔵村</t>
    <rPh sb="0" eb="2">
      <t>オオクラ</t>
    </rPh>
    <rPh sb="2" eb="3">
      <t>ムラ</t>
    </rPh>
    <phoneticPr fontId="10"/>
  </si>
  <si>
    <t>黒松内町</t>
    <rPh sb="0" eb="4">
      <t>クロマツナイチョウ</t>
    </rPh>
    <phoneticPr fontId="10"/>
  </si>
  <si>
    <t>石岡市</t>
    <rPh sb="0" eb="3">
      <t>イシオカシ</t>
    </rPh>
    <phoneticPr fontId="10"/>
  </si>
  <si>
    <t>真室川町</t>
    <rPh sb="0" eb="4">
      <t>マムロガワマチ</t>
    </rPh>
    <phoneticPr fontId="10"/>
  </si>
  <si>
    <t>寿都町</t>
    <rPh sb="0" eb="2">
      <t>スッツ</t>
    </rPh>
    <rPh sb="2" eb="3">
      <t>チョウ</t>
    </rPh>
    <phoneticPr fontId="10"/>
  </si>
  <si>
    <t>稲敷市</t>
    <rPh sb="0" eb="3">
      <t>イナシキシ</t>
    </rPh>
    <phoneticPr fontId="10"/>
  </si>
  <si>
    <t>舟形町</t>
    <rPh sb="0" eb="3">
      <t>フナガタマチ</t>
    </rPh>
    <phoneticPr fontId="10"/>
  </si>
  <si>
    <t>島牧村</t>
    <rPh sb="0" eb="3">
      <t>シママキムラ</t>
    </rPh>
    <phoneticPr fontId="10"/>
  </si>
  <si>
    <t>最上町</t>
    <rPh sb="0" eb="3">
      <t>モガミマチ</t>
    </rPh>
    <phoneticPr fontId="10"/>
  </si>
  <si>
    <t>せたな町</t>
    <rPh sb="3" eb="4">
      <t>チョウ</t>
    </rPh>
    <phoneticPr fontId="10"/>
  </si>
  <si>
    <t>土浦市</t>
    <rPh sb="0" eb="3">
      <t>ツチウラシ</t>
    </rPh>
    <phoneticPr fontId="10"/>
  </si>
  <si>
    <t>今金町</t>
    <rPh sb="0" eb="3">
      <t>イマカネチョウ</t>
    </rPh>
    <phoneticPr fontId="10"/>
  </si>
  <si>
    <t>日立市</t>
    <rPh sb="0" eb="3">
      <t>ヒタチシ</t>
    </rPh>
    <phoneticPr fontId="10"/>
  </si>
  <si>
    <t>大石田町</t>
    <rPh sb="0" eb="4">
      <t>オオイシダマチ</t>
    </rPh>
    <phoneticPr fontId="10"/>
  </si>
  <si>
    <t>長万部町</t>
    <rPh sb="0" eb="4">
      <t>オシャマンベチョウ</t>
    </rPh>
    <phoneticPr fontId="10"/>
  </si>
  <si>
    <t>水戸市</t>
    <rPh sb="0" eb="3">
      <t>ミトシ</t>
    </rPh>
    <phoneticPr fontId="10"/>
  </si>
  <si>
    <t>大江町</t>
    <rPh sb="0" eb="3">
      <t>オオエマチ</t>
    </rPh>
    <phoneticPr fontId="10"/>
  </si>
  <si>
    <t>八雲町</t>
    <rPh sb="0" eb="3">
      <t>ヤクモチョウ</t>
    </rPh>
    <phoneticPr fontId="10"/>
  </si>
  <si>
    <t>多賀城市</t>
    <rPh sb="0" eb="4">
      <t>タガジョウシ</t>
    </rPh>
    <phoneticPr fontId="10"/>
  </si>
  <si>
    <t>福島町</t>
    <rPh sb="0" eb="3">
      <t>フクシマチョウ</t>
    </rPh>
    <phoneticPr fontId="10"/>
  </si>
  <si>
    <t>天理市</t>
    <rPh sb="0" eb="3">
      <t>テンリシ</t>
    </rPh>
    <phoneticPr fontId="10"/>
  </si>
  <si>
    <t>西川町</t>
    <rPh sb="0" eb="2">
      <t>ニシカワ</t>
    </rPh>
    <rPh sb="2" eb="3">
      <t>チョウ</t>
    </rPh>
    <phoneticPr fontId="10"/>
  </si>
  <si>
    <t>新篠津村</t>
    <rPh sb="0" eb="4">
      <t>シンシノツムラ</t>
    </rPh>
    <phoneticPr fontId="10"/>
  </si>
  <si>
    <t>神戸市</t>
    <rPh sb="0" eb="3">
      <t>コウベシ</t>
    </rPh>
    <phoneticPr fontId="10"/>
  </si>
  <si>
    <t>当別町</t>
    <rPh sb="0" eb="3">
      <t>トウベツチョウ</t>
    </rPh>
    <phoneticPr fontId="10"/>
  </si>
  <si>
    <t>羽曳野市</t>
    <rPh sb="0" eb="4">
      <t>ハビキノシ</t>
    </rPh>
    <phoneticPr fontId="10"/>
  </si>
  <si>
    <t>箕面市</t>
    <rPh sb="0" eb="3">
      <t>ミノオシ</t>
    </rPh>
    <phoneticPr fontId="10"/>
  </si>
  <si>
    <t>北広島市</t>
    <rPh sb="0" eb="4">
      <t>キタヒロシマシ</t>
    </rPh>
    <phoneticPr fontId="10"/>
  </si>
  <si>
    <t>松原市</t>
    <rPh sb="0" eb="3">
      <t>マツバラシ</t>
    </rPh>
    <phoneticPr fontId="10"/>
  </si>
  <si>
    <t>寝屋川市</t>
    <rPh sb="0" eb="4">
      <t>ネヤガワシ</t>
    </rPh>
    <phoneticPr fontId="10"/>
  </si>
  <si>
    <t>恵庭市</t>
    <rPh sb="0" eb="3">
      <t>エニワシ</t>
    </rPh>
    <phoneticPr fontId="10"/>
  </si>
  <si>
    <t>吹田市</t>
    <rPh sb="0" eb="3">
      <t>スイタシ</t>
    </rPh>
    <phoneticPr fontId="10"/>
  </si>
  <si>
    <t>新庄市</t>
    <rPh sb="0" eb="3">
      <t>シンジョウシ</t>
    </rPh>
    <phoneticPr fontId="10"/>
  </si>
  <si>
    <t>砂川市</t>
    <rPh sb="0" eb="3">
      <t>スナガワシ</t>
    </rPh>
    <phoneticPr fontId="10"/>
  </si>
  <si>
    <t>豊中市</t>
    <rPh sb="0" eb="3">
      <t>トヨナカシ</t>
    </rPh>
    <phoneticPr fontId="10"/>
  </si>
  <si>
    <t>米沢市</t>
    <rPh sb="0" eb="3">
      <t>ヨネザワシ</t>
    </rPh>
    <phoneticPr fontId="10"/>
  </si>
  <si>
    <t>滝川市</t>
    <rPh sb="0" eb="2">
      <t>タキガワ</t>
    </rPh>
    <rPh sb="2" eb="3">
      <t>シ</t>
    </rPh>
    <phoneticPr fontId="10"/>
  </si>
  <si>
    <t>京田辺市</t>
    <rPh sb="0" eb="4">
      <t>キョウタナベシ</t>
    </rPh>
    <phoneticPr fontId="10"/>
  </si>
  <si>
    <t>東成瀬村</t>
    <rPh sb="0" eb="4">
      <t>ヒガシナルセムラ</t>
    </rPh>
    <phoneticPr fontId="10"/>
  </si>
  <si>
    <t>千歳市</t>
    <rPh sb="0" eb="3">
      <t>チトセシ</t>
    </rPh>
    <phoneticPr fontId="10"/>
  </si>
  <si>
    <t>鈴鹿市</t>
    <rPh sb="0" eb="3">
      <t>スズカシ</t>
    </rPh>
    <phoneticPr fontId="10"/>
  </si>
  <si>
    <t>羽後町</t>
    <rPh sb="0" eb="3">
      <t>ウゴマチ</t>
    </rPh>
    <phoneticPr fontId="10"/>
  </si>
  <si>
    <t>根室市</t>
    <rPh sb="0" eb="3">
      <t>ネムロシ</t>
    </rPh>
    <phoneticPr fontId="10"/>
  </si>
  <si>
    <t>愛川町</t>
    <rPh sb="0" eb="2">
      <t>アイカワ</t>
    </rPh>
    <rPh sb="2" eb="3">
      <t>チョウ</t>
    </rPh>
    <phoneticPr fontId="10"/>
  </si>
  <si>
    <t>藤里町</t>
    <rPh sb="0" eb="3">
      <t>フジサトマチ</t>
    </rPh>
    <phoneticPr fontId="10"/>
  </si>
  <si>
    <t>三笠市</t>
    <rPh sb="0" eb="3">
      <t>ミカサシ</t>
    </rPh>
    <phoneticPr fontId="10"/>
  </si>
  <si>
    <t>座間市</t>
    <rPh sb="0" eb="3">
      <t>ザマシ</t>
    </rPh>
    <phoneticPr fontId="10"/>
  </si>
  <si>
    <t>上小阿仁村</t>
    <rPh sb="0" eb="5">
      <t>カミコアニムラ</t>
    </rPh>
    <phoneticPr fontId="10"/>
  </si>
  <si>
    <t>紋別市</t>
    <rPh sb="0" eb="3">
      <t>モンベツシ</t>
    </rPh>
    <phoneticPr fontId="10"/>
  </si>
  <si>
    <t>海老名市</t>
    <rPh sb="0" eb="4">
      <t>エビナシ</t>
    </rPh>
    <phoneticPr fontId="10"/>
  </si>
  <si>
    <t>江別市</t>
    <rPh sb="0" eb="3">
      <t>エベツシ</t>
    </rPh>
    <phoneticPr fontId="10"/>
  </si>
  <si>
    <t>藤沢市</t>
    <rPh sb="0" eb="3">
      <t>フジサワシ</t>
    </rPh>
    <phoneticPr fontId="10"/>
  </si>
  <si>
    <t>西和賀町</t>
    <rPh sb="0" eb="4">
      <t>ニシワガマチ</t>
    </rPh>
    <phoneticPr fontId="10"/>
  </si>
  <si>
    <t>芦別市</t>
    <rPh sb="0" eb="3">
      <t>アシベツシ</t>
    </rPh>
    <phoneticPr fontId="10"/>
  </si>
  <si>
    <t>相模原市</t>
    <rPh sb="0" eb="4">
      <t>サガミハラシ</t>
    </rPh>
    <phoneticPr fontId="10"/>
  </si>
  <si>
    <t>野辺地町</t>
    <rPh sb="0" eb="4">
      <t>ノヘジマチ</t>
    </rPh>
    <phoneticPr fontId="10"/>
  </si>
  <si>
    <t>美唄市</t>
    <rPh sb="0" eb="3">
      <t>ビバイシ</t>
    </rPh>
    <phoneticPr fontId="10"/>
  </si>
  <si>
    <t>東大和市</t>
    <rPh sb="0" eb="4">
      <t>ヒガシヤマトシ</t>
    </rPh>
    <phoneticPr fontId="10"/>
  </si>
  <si>
    <t>西目屋村</t>
    <rPh sb="0" eb="4">
      <t>ニシメヤムラ</t>
    </rPh>
    <phoneticPr fontId="10"/>
  </si>
  <si>
    <t>稚内市</t>
    <rPh sb="0" eb="3">
      <t>ワッカナイシ</t>
    </rPh>
    <phoneticPr fontId="10"/>
  </si>
  <si>
    <t>東久留米市</t>
    <rPh sb="0" eb="5">
      <t>ヒガシクルメシ</t>
    </rPh>
    <phoneticPr fontId="10"/>
  </si>
  <si>
    <t>留萌市</t>
    <rPh sb="0" eb="3">
      <t>ルモイシ</t>
    </rPh>
    <phoneticPr fontId="10"/>
  </si>
  <si>
    <t>立川市</t>
    <rPh sb="0" eb="3">
      <t>タチカワシ</t>
    </rPh>
    <phoneticPr fontId="10"/>
  </si>
  <si>
    <t>蓬田村</t>
    <rPh sb="0" eb="2">
      <t>ヨモギタ</t>
    </rPh>
    <rPh sb="2" eb="3">
      <t>ムラ</t>
    </rPh>
    <phoneticPr fontId="10"/>
  </si>
  <si>
    <t>網走市</t>
    <rPh sb="0" eb="3">
      <t>アバシリシ</t>
    </rPh>
    <phoneticPr fontId="10"/>
  </si>
  <si>
    <t>浦安市</t>
    <rPh sb="0" eb="3">
      <t>ウラヤスシ</t>
    </rPh>
    <phoneticPr fontId="10"/>
  </si>
  <si>
    <t>今別町</t>
    <rPh sb="0" eb="3">
      <t>イマベツマチ</t>
    </rPh>
    <phoneticPr fontId="10"/>
  </si>
  <si>
    <t>船橋市</t>
    <rPh sb="0" eb="3">
      <t>フナバシシ</t>
    </rPh>
    <phoneticPr fontId="10"/>
  </si>
  <si>
    <t>平内町</t>
    <rPh sb="0" eb="2">
      <t>ヒラウチ</t>
    </rPh>
    <rPh sb="2" eb="3">
      <t>マチ</t>
    </rPh>
    <phoneticPr fontId="10"/>
  </si>
  <si>
    <t>釧路市</t>
    <rPh sb="0" eb="3">
      <t>クシロシ</t>
    </rPh>
    <phoneticPr fontId="10"/>
  </si>
  <si>
    <t>ふじみ野市</t>
    <rPh sb="3" eb="4">
      <t>ノ</t>
    </rPh>
    <rPh sb="4" eb="5">
      <t>シ</t>
    </rPh>
    <phoneticPr fontId="10"/>
  </si>
  <si>
    <t>黒石市</t>
    <rPh sb="0" eb="3">
      <t>クロイシシ</t>
    </rPh>
    <phoneticPr fontId="10"/>
  </si>
  <si>
    <t>小樽市</t>
    <rPh sb="0" eb="3">
      <t>オタルシ</t>
    </rPh>
    <phoneticPr fontId="10"/>
  </si>
  <si>
    <t>朝霞市</t>
    <rPh sb="0" eb="3">
      <t>アサカシ</t>
    </rPh>
    <phoneticPr fontId="10"/>
  </si>
  <si>
    <t>青森市</t>
    <rPh sb="0" eb="3">
      <t>アオモリシ</t>
    </rPh>
    <phoneticPr fontId="10"/>
  </si>
  <si>
    <t>狭山市</t>
    <rPh sb="0" eb="2">
      <t>サヤマ</t>
    </rPh>
    <rPh sb="2" eb="3">
      <t>シ</t>
    </rPh>
    <phoneticPr fontId="10"/>
  </si>
  <si>
    <t>中標津町</t>
    <rPh sb="0" eb="4">
      <t>ナカシベツチョウ</t>
    </rPh>
    <phoneticPr fontId="10"/>
  </si>
  <si>
    <t>１級地</t>
  </si>
  <si>
    <t>東松山市</t>
    <rPh sb="0" eb="4">
      <t>ヒガシマツヤマシ</t>
    </rPh>
    <phoneticPr fontId="10"/>
  </si>
  <si>
    <t>中標津町</t>
    <rPh sb="0" eb="3">
      <t>ナカシベツ</t>
    </rPh>
    <rPh sb="3" eb="4">
      <t>マチ</t>
    </rPh>
    <phoneticPr fontId="10"/>
  </si>
  <si>
    <t>別海町</t>
    <rPh sb="0" eb="3">
      <t>ベツカイチョウ</t>
    </rPh>
    <phoneticPr fontId="10"/>
  </si>
  <si>
    <t>牛久市</t>
    <rPh sb="0" eb="3">
      <t>ウシクシ</t>
    </rPh>
    <phoneticPr fontId="10"/>
  </si>
  <si>
    <t>鶴居村</t>
    <rPh sb="0" eb="3">
      <t>ツルイムラ</t>
    </rPh>
    <phoneticPr fontId="10"/>
  </si>
  <si>
    <t>宝塚市</t>
    <rPh sb="0" eb="3">
      <t>タカラヅカシ</t>
    </rPh>
    <phoneticPr fontId="10"/>
  </si>
  <si>
    <t>西興部村</t>
    <rPh sb="0" eb="3">
      <t>ニシオコッペ</t>
    </rPh>
    <rPh sb="3" eb="4">
      <t>ムラ</t>
    </rPh>
    <phoneticPr fontId="10"/>
  </si>
  <si>
    <t>弟子屈町</t>
    <rPh sb="0" eb="4">
      <t>テシカガチョウ</t>
    </rPh>
    <phoneticPr fontId="10"/>
  </si>
  <si>
    <t>芦屋市</t>
    <rPh sb="0" eb="3">
      <t>アシヤシ</t>
    </rPh>
    <phoneticPr fontId="10"/>
  </si>
  <si>
    <t>興部町</t>
    <rPh sb="0" eb="3">
      <t>オコッペチョウ</t>
    </rPh>
    <phoneticPr fontId="10"/>
  </si>
  <si>
    <t>標茶町</t>
    <rPh sb="0" eb="3">
      <t>シベチャチョウ</t>
    </rPh>
    <phoneticPr fontId="10"/>
  </si>
  <si>
    <t>西宮市</t>
    <rPh sb="0" eb="3">
      <t>ニシノミヤシ</t>
    </rPh>
    <phoneticPr fontId="10"/>
  </si>
  <si>
    <t>滝上町</t>
    <rPh sb="0" eb="1">
      <t>タキ</t>
    </rPh>
    <rPh sb="1" eb="2">
      <t>ウエ</t>
    </rPh>
    <rPh sb="2" eb="3">
      <t>マチ</t>
    </rPh>
    <phoneticPr fontId="10"/>
  </si>
  <si>
    <t>浦幌町</t>
    <rPh sb="0" eb="3">
      <t>ウラホロチョウ</t>
    </rPh>
    <phoneticPr fontId="10"/>
  </si>
  <si>
    <t>大阪狭山市</t>
    <rPh sb="0" eb="5">
      <t>オオサカサヤマシ</t>
    </rPh>
    <phoneticPr fontId="10"/>
  </si>
  <si>
    <t>清里町</t>
    <rPh sb="0" eb="2">
      <t>キヨサト</t>
    </rPh>
    <rPh sb="2" eb="3">
      <t>マチ</t>
    </rPh>
    <phoneticPr fontId="10"/>
  </si>
  <si>
    <t>陸別町</t>
    <rPh sb="0" eb="3">
      <t>リクベツチョウ</t>
    </rPh>
    <phoneticPr fontId="10"/>
  </si>
  <si>
    <t>高石市</t>
    <rPh sb="0" eb="3">
      <t>タカイシシ</t>
    </rPh>
    <phoneticPr fontId="10"/>
  </si>
  <si>
    <t>津別町</t>
    <rPh sb="0" eb="2">
      <t>ツベツ</t>
    </rPh>
    <rPh sb="2" eb="3">
      <t>マチ</t>
    </rPh>
    <phoneticPr fontId="10"/>
  </si>
  <si>
    <t>足寄町</t>
    <rPh sb="0" eb="3">
      <t>アショロチョウ</t>
    </rPh>
    <phoneticPr fontId="10"/>
  </si>
  <si>
    <t>門真市</t>
    <rPh sb="0" eb="3">
      <t>カドマシ</t>
    </rPh>
    <phoneticPr fontId="10"/>
  </si>
  <si>
    <t>大東市</t>
    <rPh sb="0" eb="3">
      <t>ダイトウシ</t>
    </rPh>
    <phoneticPr fontId="10"/>
  </si>
  <si>
    <t>中頓別町</t>
    <rPh sb="0" eb="3">
      <t>ナカトンベツ</t>
    </rPh>
    <rPh sb="3" eb="4">
      <t>マチ</t>
    </rPh>
    <phoneticPr fontId="10"/>
  </si>
  <si>
    <t>高槻市</t>
    <rPh sb="0" eb="3">
      <t>タカツキシ</t>
    </rPh>
    <phoneticPr fontId="10"/>
  </si>
  <si>
    <t>浜頓別町</t>
    <rPh sb="0" eb="3">
      <t>ハマトンベツ</t>
    </rPh>
    <rPh sb="3" eb="4">
      <t>マチ</t>
    </rPh>
    <phoneticPr fontId="10"/>
  </si>
  <si>
    <t>池田市</t>
    <rPh sb="0" eb="2">
      <t>イケダ</t>
    </rPh>
    <rPh sb="2" eb="3">
      <t>シ</t>
    </rPh>
    <phoneticPr fontId="10"/>
  </si>
  <si>
    <t>豊明市</t>
    <rPh sb="0" eb="3">
      <t>トヨアケシ</t>
    </rPh>
    <phoneticPr fontId="10"/>
  </si>
  <si>
    <t>大樹町</t>
    <rPh sb="0" eb="2">
      <t>タイジュ</t>
    </rPh>
    <rPh sb="2" eb="3">
      <t>マチ</t>
    </rPh>
    <phoneticPr fontId="10"/>
  </si>
  <si>
    <t>名古屋市</t>
    <rPh sb="0" eb="4">
      <t>ナゴヤシ</t>
    </rPh>
    <phoneticPr fontId="10"/>
  </si>
  <si>
    <t>幌延町</t>
    <rPh sb="0" eb="3">
      <t>ホロノベチョウ</t>
    </rPh>
    <phoneticPr fontId="10"/>
  </si>
  <si>
    <t>裾野市</t>
    <rPh sb="0" eb="3">
      <t>スソノシ</t>
    </rPh>
    <phoneticPr fontId="10"/>
  </si>
  <si>
    <t>天塩町</t>
    <rPh sb="0" eb="1">
      <t>テン</t>
    </rPh>
    <rPh sb="1" eb="2">
      <t>シオ</t>
    </rPh>
    <rPh sb="2" eb="3">
      <t>マチ</t>
    </rPh>
    <phoneticPr fontId="10"/>
  </si>
  <si>
    <t>逗子市</t>
    <rPh sb="0" eb="3">
      <t>ズシシ</t>
    </rPh>
    <phoneticPr fontId="10"/>
  </si>
  <si>
    <t>鎌倉市</t>
    <rPh sb="0" eb="3">
      <t>カマクラシ</t>
    </rPh>
    <phoneticPr fontId="10"/>
  </si>
  <si>
    <t>初山別村</t>
    <rPh sb="0" eb="1">
      <t>ハツ</t>
    </rPh>
    <rPh sb="1" eb="2">
      <t>ヤマ</t>
    </rPh>
    <rPh sb="2" eb="3">
      <t>ベツ</t>
    </rPh>
    <rPh sb="3" eb="4">
      <t>ムラ</t>
    </rPh>
    <phoneticPr fontId="10"/>
  </si>
  <si>
    <t>西東京市</t>
    <rPh sb="0" eb="4">
      <t>ニシトウキョウシ</t>
    </rPh>
    <phoneticPr fontId="10"/>
  </si>
  <si>
    <t>稲城市</t>
    <rPh sb="0" eb="3">
      <t>イナギシ</t>
    </rPh>
    <phoneticPr fontId="10"/>
  </si>
  <si>
    <t>福生市</t>
    <rPh sb="0" eb="3">
      <t>フッサシ</t>
    </rPh>
    <phoneticPr fontId="10"/>
  </si>
  <si>
    <t>国立市</t>
    <rPh sb="0" eb="3">
      <t>クニタチシ</t>
    </rPh>
    <phoneticPr fontId="10"/>
  </si>
  <si>
    <t>音更町</t>
    <phoneticPr fontId="10"/>
  </si>
  <si>
    <t>東村山市</t>
    <rPh sb="0" eb="4">
      <t>ヒガシムラヤマシ</t>
    </rPh>
    <phoneticPr fontId="10"/>
  </si>
  <si>
    <t>中川町</t>
    <rPh sb="0" eb="2">
      <t>ナカガワ</t>
    </rPh>
    <rPh sb="2" eb="3">
      <t>チョウ</t>
    </rPh>
    <phoneticPr fontId="10"/>
  </si>
  <si>
    <t>平取町</t>
    <rPh sb="0" eb="2">
      <t>ヒラト</t>
    </rPh>
    <rPh sb="2" eb="3">
      <t>マチ</t>
    </rPh>
    <phoneticPr fontId="10"/>
  </si>
  <si>
    <t>小金井市</t>
    <rPh sb="0" eb="4">
      <t>コガネイシ</t>
    </rPh>
    <phoneticPr fontId="10"/>
  </si>
  <si>
    <t>音威子府村</t>
    <rPh sb="0" eb="5">
      <t>オトイネップムラ</t>
    </rPh>
    <phoneticPr fontId="10"/>
  </si>
  <si>
    <t>安平町</t>
    <rPh sb="0" eb="2">
      <t>ヤスヒラ</t>
    </rPh>
    <rPh sb="2" eb="3">
      <t>マチ</t>
    </rPh>
    <phoneticPr fontId="10"/>
  </si>
  <si>
    <t>昭島市</t>
    <rPh sb="0" eb="3">
      <t>アキシマシ</t>
    </rPh>
    <phoneticPr fontId="10"/>
  </si>
  <si>
    <t>美深町</t>
    <rPh sb="0" eb="2">
      <t>ビフカ</t>
    </rPh>
    <rPh sb="2" eb="3">
      <t>マチ</t>
    </rPh>
    <phoneticPr fontId="10"/>
  </si>
  <si>
    <t>厚真町</t>
    <rPh sb="0" eb="2">
      <t>アツマ</t>
    </rPh>
    <rPh sb="2" eb="3">
      <t>マチ</t>
    </rPh>
    <phoneticPr fontId="10"/>
  </si>
  <si>
    <t>府中市</t>
    <rPh sb="0" eb="3">
      <t>フチュウシ</t>
    </rPh>
    <phoneticPr fontId="10"/>
  </si>
  <si>
    <t>占冠村</t>
    <rPh sb="0" eb="3">
      <t>シムカップムラ</t>
    </rPh>
    <phoneticPr fontId="10"/>
  </si>
  <si>
    <t>西興部村</t>
    <rPh sb="0" eb="4">
      <t>ニシオコッペムラ</t>
    </rPh>
    <phoneticPr fontId="10"/>
  </si>
  <si>
    <t>青梅市</t>
    <rPh sb="0" eb="3">
      <t>オウメシ</t>
    </rPh>
    <phoneticPr fontId="10"/>
  </si>
  <si>
    <t>南富良野町</t>
    <rPh sb="0" eb="5">
      <t>ミナミフラノチョウ</t>
    </rPh>
    <phoneticPr fontId="10"/>
  </si>
  <si>
    <t>八王子市</t>
    <rPh sb="0" eb="4">
      <t>ハチオウジシ</t>
    </rPh>
    <phoneticPr fontId="10"/>
  </si>
  <si>
    <t>滝上町</t>
    <rPh sb="0" eb="2">
      <t>タキガミ</t>
    </rPh>
    <rPh sb="2" eb="3">
      <t>チョウ</t>
    </rPh>
    <phoneticPr fontId="10"/>
  </si>
  <si>
    <t>習志野市</t>
    <rPh sb="0" eb="4">
      <t>ナラシノシ</t>
    </rPh>
    <phoneticPr fontId="10"/>
  </si>
  <si>
    <t>下川町</t>
    <rPh sb="0" eb="2">
      <t>シモカワ</t>
    </rPh>
    <rPh sb="2" eb="3">
      <t>マチ</t>
    </rPh>
    <phoneticPr fontId="10"/>
  </si>
  <si>
    <t>湧別町</t>
    <rPh sb="0" eb="3">
      <t>ユウベツチョウ</t>
    </rPh>
    <phoneticPr fontId="10"/>
  </si>
  <si>
    <t>成田市</t>
    <rPh sb="0" eb="3">
      <t>ナリタシ</t>
    </rPh>
    <phoneticPr fontId="10"/>
  </si>
  <si>
    <t>剣淵町</t>
    <rPh sb="0" eb="2">
      <t>ケンブチ</t>
    </rPh>
    <rPh sb="2" eb="3">
      <t>マチ</t>
    </rPh>
    <phoneticPr fontId="10"/>
  </si>
  <si>
    <t>遠軽町</t>
    <rPh sb="0" eb="3">
      <t>エンガルチョウ</t>
    </rPh>
    <phoneticPr fontId="10"/>
  </si>
  <si>
    <t>千葉市</t>
    <rPh sb="0" eb="3">
      <t>チバシ</t>
    </rPh>
    <phoneticPr fontId="10"/>
  </si>
  <si>
    <t>和寒町</t>
    <rPh sb="0" eb="3">
      <t>ワッサムチョウ</t>
    </rPh>
    <phoneticPr fontId="10"/>
  </si>
  <si>
    <t>佐呂間町</t>
    <phoneticPr fontId="10"/>
  </si>
  <si>
    <t>志木市</t>
    <rPh sb="0" eb="3">
      <t>シキシ</t>
    </rPh>
    <phoneticPr fontId="10"/>
  </si>
  <si>
    <t>美瑛町</t>
    <rPh sb="0" eb="3">
      <t>ビエイチョウ</t>
    </rPh>
    <phoneticPr fontId="10"/>
  </si>
  <si>
    <t>置戸町</t>
    <phoneticPr fontId="10"/>
  </si>
  <si>
    <t>蕨市</t>
    <rPh sb="0" eb="2">
      <t>ワラビシ</t>
    </rPh>
    <phoneticPr fontId="10"/>
  </si>
  <si>
    <t>東川町</t>
    <rPh sb="0" eb="2">
      <t>ヒガシカワ</t>
    </rPh>
    <rPh sb="2" eb="3">
      <t>チョウ</t>
    </rPh>
    <phoneticPr fontId="10"/>
  </si>
  <si>
    <t>訓子府町</t>
    <phoneticPr fontId="10"/>
  </si>
  <si>
    <t>さいたま市</t>
    <rPh sb="4" eb="5">
      <t>シ</t>
    </rPh>
    <phoneticPr fontId="10"/>
  </si>
  <si>
    <t>上川町</t>
    <rPh sb="0" eb="2">
      <t>カミカワ</t>
    </rPh>
    <rPh sb="2" eb="3">
      <t>チョウ</t>
    </rPh>
    <phoneticPr fontId="10"/>
  </si>
  <si>
    <t>小清水町</t>
    <rPh sb="0" eb="3">
      <t>コシミズ</t>
    </rPh>
    <rPh sb="3" eb="4">
      <t>マチ</t>
    </rPh>
    <phoneticPr fontId="10"/>
  </si>
  <si>
    <t>守谷市</t>
    <rPh sb="0" eb="3">
      <t>モリヤシ</t>
    </rPh>
    <phoneticPr fontId="10"/>
  </si>
  <si>
    <t>愛別町</t>
    <rPh sb="0" eb="3">
      <t>アイベツチョウ</t>
    </rPh>
    <phoneticPr fontId="10"/>
  </si>
  <si>
    <t>守口市</t>
    <rPh sb="0" eb="3">
      <t>モリグチシ</t>
    </rPh>
    <phoneticPr fontId="10"/>
  </si>
  <si>
    <t>当麻町</t>
    <rPh sb="0" eb="3">
      <t>トウマチョウ</t>
    </rPh>
    <phoneticPr fontId="10"/>
  </si>
  <si>
    <t>大空町</t>
    <phoneticPr fontId="10"/>
  </si>
  <si>
    <t>大阪市</t>
    <rPh sb="0" eb="3">
      <t>オオサカシ</t>
    </rPh>
    <phoneticPr fontId="10"/>
  </si>
  <si>
    <t>鷹栖町</t>
    <rPh sb="0" eb="3">
      <t>タカスチョウ</t>
    </rPh>
    <phoneticPr fontId="10"/>
  </si>
  <si>
    <t>長岡京市</t>
    <rPh sb="0" eb="4">
      <t>ナガオカキョウシ</t>
    </rPh>
    <phoneticPr fontId="10"/>
  </si>
  <si>
    <t>幌加内町</t>
    <rPh sb="0" eb="4">
      <t>ホロカナイチョウ</t>
    </rPh>
    <phoneticPr fontId="10"/>
  </si>
  <si>
    <t>日進市</t>
    <rPh sb="0" eb="3">
      <t>ニッシンシ</t>
    </rPh>
    <phoneticPr fontId="10"/>
  </si>
  <si>
    <t>沼田町</t>
    <rPh sb="0" eb="3">
      <t>ヌマタチョウ</t>
    </rPh>
    <phoneticPr fontId="10"/>
  </si>
  <si>
    <t>豊田市</t>
    <rPh sb="0" eb="3">
      <t>トヨタシ</t>
    </rPh>
    <phoneticPr fontId="10"/>
  </si>
  <si>
    <t>北竜町</t>
    <rPh sb="0" eb="3">
      <t>ホクリュウチョウ</t>
    </rPh>
    <phoneticPr fontId="10"/>
  </si>
  <si>
    <t>中頓別町</t>
    <rPh sb="0" eb="4">
      <t>ナカトンベツチョウ</t>
    </rPh>
    <phoneticPr fontId="10"/>
  </si>
  <si>
    <t>刈谷市</t>
    <rPh sb="0" eb="3">
      <t>カリヤシ</t>
    </rPh>
    <phoneticPr fontId="10"/>
  </si>
  <si>
    <t>雨竜町</t>
    <rPh sb="0" eb="2">
      <t>ウリュウ</t>
    </rPh>
    <rPh sb="2" eb="3">
      <t>チョウ</t>
    </rPh>
    <phoneticPr fontId="10"/>
  </si>
  <si>
    <t>浜頓別町</t>
    <rPh sb="0" eb="4">
      <t>ハマトンベツチョウ</t>
    </rPh>
    <phoneticPr fontId="10"/>
  </si>
  <si>
    <t>厚木市</t>
    <rPh sb="0" eb="3">
      <t>アツギシ</t>
    </rPh>
    <phoneticPr fontId="10"/>
  </si>
  <si>
    <t>秩父別町</t>
    <rPh sb="0" eb="2">
      <t>チチブ</t>
    </rPh>
    <rPh sb="2" eb="3">
      <t>ベツ</t>
    </rPh>
    <rPh sb="3" eb="4">
      <t>マチ</t>
    </rPh>
    <phoneticPr fontId="10"/>
  </si>
  <si>
    <t>川崎市</t>
    <rPh sb="0" eb="3">
      <t>カワサキシ</t>
    </rPh>
    <phoneticPr fontId="10"/>
  </si>
  <si>
    <t>妹背牛町</t>
    <rPh sb="0" eb="3">
      <t>モセウシ</t>
    </rPh>
    <rPh sb="3" eb="4">
      <t>マチ</t>
    </rPh>
    <phoneticPr fontId="10"/>
  </si>
  <si>
    <t>横浜市</t>
    <rPh sb="0" eb="3">
      <t>ヨコハマシ</t>
    </rPh>
    <phoneticPr fontId="10"/>
  </si>
  <si>
    <t>新十津川町</t>
    <rPh sb="0" eb="4">
      <t>シントツガワ</t>
    </rPh>
    <rPh sb="4" eb="5">
      <t>マチ</t>
    </rPh>
    <phoneticPr fontId="10"/>
  </si>
  <si>
    <t>中富良野町</t>
    <rPh sb="0" eb="5">
      <t>ナカフラノチョウ</t>
    </rPh>
    <phoneticPr fontId="10"/>
  </si>
  <si>
    <t>武蔵野市</t>
    <rPh sb="0" eb="4">
      <t>ムサシノシ</t>
    </rPh>
    <phoneticPr fontId="10"/>
  </si>
  <si>
    <t>羅臼町</t>
    <rPh sb="0" eb="2">
      <t>ラウス</t>
    </rPh>
    <rPh sb="2" eb="3">
      <t>マチ</t>
    </rPh>
    <phoneticPr fontId="10"/>
  </si>
  <si>
    <t>上富良野町</t>
    <rPh sb="0" eb="5">
      <t>カミフラノチョウ</t>
    </rPh>
    <phoneticPr fontId="10"/>
  </si>
  <si>
    <t>多摩市</t>
    <rPh sb="0" eb="3">
      <t>タマシ</t>
    </rPh>
    <phoneticPr fontId="10"/>
  </si>
  <si>
    <t>月形町</t>
    <rPh sb="0" eb="2">
      <t>ツキガタ</t>
    </rPh>
    <rPh sb="2" eb="3">
      <t>マチ</t>
    </rPh>
    <phoneticPr fontId="10"/>
  </si>
  <si>
    <t>清瀬市</t>
    <rPh sb="0" eb="3">
      <t>キヨセシ</t>
    </rPh>
    <phoneticPr fontId="10"/>
  </si>
  <si>
    <t>赤井川村</t>
    <rPh sb="0" eb="4">
      <t>アカイガワムラ</t>
    </rPh>
    <phoneticPr fontId="10"/>
  </si>
  <si>
    <t>東川町</t>
    <rPh sb="0" eb="2">
      <t>ヒガシカワ</t>
    </rPh>
    <rPh sb="2" eb="3">
      <t>マチ</t>
    </rPh>
    <phoneticPr fontId="10"/>
  </si>
  <si>
    <t>狛江市</t>
    <rPh sb="0" eb="3">
      <t>コマエシ</t>
    </rPh>
    <phoneticPr fontId="10"/>
  </si>
  <si>
    <t>仁木町</t>
    <rPh sb="0" eb="2">
      <t>ニキ</t>
    </rPh>
    <rPh sb="2" eb="3">
      <t>マチ</t>
    </rPh>
    <phoneticPr fontId="10"/>
  </si>
  <si>
    <t>上川町</t>
    <rPh sb="0" eb="2">
      <t>カミカワ</t>
    </rPh>
    <rPh sb="2" eb="3">
      <t>マチ</t>
    </rPh>
    <phoneticPr fontId="10"/>
  </si>
  <si>
    <t>国分寺市</t>
    <rPh sb="0" eb="4">
      <t>コクブンジシ</t>
    </rPh>
    <phoneticPr fontId="10"/>
  </si>
  <si>
    <t>古平町</t>
    <rPh sb="0" eb="2">
      <t>フルビラ</t>
    </rPh>
    <rPh sb="2" eb="3">
      <t>マチ</t>
    </rPh>
    <phoneticPr fontId="10"/>
  </si>
  <si>
    <t>比布町</t>
    <rPh sb="0" eb="2">
      <t>ピップ</t>
    </rPh>
    <rPh sb="2" eb="3">
      <t>チョウ</t>
    </rPh>
    <phoneticPr fontId="10"/>
  </si>
  <si>
    <t>日野市</t>
    <rPh sb="0" eb="3">
      <t>ヒノシ</t>
    </rPh>
    <phoneticPr fontId="10"/>
  </si>
  <si>
    <t>積丹町</t>
    <rPh sb="0" eb="2">
      <t>シャコタン</t>
    </rPh>
    <rPh sb="2" eb="3">
      <t>マチ</t>
    </rPh>
    <phoneticPr fontId="10"/>
  </si>
  <si>
    <t>東神楽町</t>
    <rPh sb="0" eb="1">
      <t>ヒガシ</t>
    </rPh>
    <rPh sb="1" eb="3">
      <t>カグラ</t>
    </rPh>
    <rPh sb="3" eb="4">
      <t>マチ</t>
    </rPh>
    <phoneticPr fontId="10"/>
  </si>
  <si>
    <t>小平市</t>
    <rPh sb="0" eb="3">
      <t>コダイラシ</t>
    </rPh>
    <phoneticPr fontId="10"/>
  </si>
  <si>
    <t>神恵内村</t>
    <rPh sb="0" eb="1">
      <t>カミ</t>
    </rPh>
    <rPh sb="1" eb="2">
      <t>ケイ</t>
    </rPh>
    <rPh sb="2" eb="3">
      <t>ナイ</t>
    </rPh>
    <rPh sb="3" eb="4">
      <t>ムラ</t>
    </rPh>
    <phoneticPr fontId="10"/>
  </si>
  <si>
    <t>鷹栖町</t>
    <rPh sb="0" eb="1">
      <t>タカ</t>
    </rPh>
    <rPh sb="1" eb="2">
      <t>ス</t>
    </rPh>
    <rPh sb="2" eb="3">
      <t>マチ</t>
    </rPh>
    <phoneticPr fontId="10"/>
  </si>
  <si>
    <t>町田市</t>
    <rPh sb="0" eb="3">
      <t>マチダシ</t>
    </rPh>
    <phoneticPr fontId="10"/>
  </si>
  <si>
    <t>調布市</t>
    <rPh sb="0" eb="3">
      <t>チョウフシ</t>
    </rPh>
    <phoneticPr fontId="10"/>
  </si>
  <si>
    <t>印西市</t>
    <rPh sb="0" eb="3">
      <t>インザイシ</t>
    </rPh>
    <phoneticPr fontId="10"/>
  </si>
  <si>
    <t>豊浦町</t>
    <rPh sb="0" eb="3">
      <t>トヨウラチョウ</t>
    </rPh>
    <phoneticPr fontId="10"/>
  </si>
  <si>
    <t>倶知安町</t>
    <rPh sb="0" eb="4">
      <t>クッチャンチョウ</t>
    </rPh>
    <phoneticPr fontId="10"/>
  </si>
  <si>
    <t>我孫子市</t>
    <rPh sb="0" eb="4">
      <t>アビコシ</t>
    </rPh>
    <phoneticPr fontId="10"/>
  </si>
  <si>
    <t>和光市</t>
    <rPh sb="0" eb="3">
      <t>ワコウシ</t>
    </rPh>
    <phoneticPr fontId="10"/>
  </si>
  <si>
    <t>喜茂別町</t>
    <rPh sb="0" eb="4">
      <t>キモベツチョウ</t>
    </rPh>
    <phoneticPr fontId="10"/>
  </si>
  <si>
    <t>つくば市</t>
    <rPh sb="3" eb="4">
      <t>シ</t>
    </rPh>
    <phoneticPr fontId="10"/>
  </si>
  <si>
    <t>留寿都村</t>
    <rPh sb="0" eb="4">
      <t>ルスツムラ</t>
    </rPh>
    <phoneticPr fontId="10"/>
  </si>
  <si>
    <t>美深町</t>
    <rPh sb="0" eb="3">
      <t>ビフカチョウ</t>
    </rPh>
    <phoneticPr fontId="10"/>
  </si>
  <si>
    <t>取手市</t>
    <rPh sb="0" eb="3">
      <t>トリデシ</t>
    </rPh>
    <phoneticPr fontId="10"/>
  </si>
  <si>
    <t>ニセコ町</t>
    <rPh sb="3" eb="4">
      <t>マチ</t>
    </rPh>
    <phoneticPr fontId="10"/>
  </si>
  <si>
    <t>音威子府村</t>
    <rPh sb="0" eb="4">
      <t>オトイネップ</t>
    </rPh>
    <rPh sb="4" eb="5">
      <t>ムラ</t>
    </rPh>
    <phoneticPr fontId="10"/>
  </si>
  <si>
    <t>蘭越町</t>
    <rPh sb="0" eb="1">
      <t>ラン</t>
    </rPh>
    <rPh sb="1" eb="2">
      <t>エツ</t>
    </rPh>
    <rPh sb="2" eb="3">
      <t>マチ</t>
    </rPh>
    <phoneticPr fontId="10"/>
  </si>
  <si>
    <t>黒松内町</t>
    <rPh sb="0" eb="3">
      <t>クロマツナイ</t>
    </rPh>
    <rPh sb="3" eb="4">
      <t>マチ</t>
    </rPh>
    <phoneticPr fontId="10"/>
  </si>
  <si>
    <t>今金町</t>
    <rPh sb="0" eb="2">
      <t>イマカネ</t>
    </rPh>
    <rPh sb="2" eb="3">
      <t>マチ</t>
    </rPh>
    <phoneticPr fontId="10"/>
  </si>
  <si>
    <t>厚沢部町</t>
    <rPh sb="0" eb="2">
      <t>アツザワ</t>
    </rPh>
    <rPh sb="2" eb="3">
      <t>ブ</t>
    </rPh>
    <rPh sb="3" eb="4">
      <t>マチ</t>
    </rPh>
    <phoneticPr fontId="10"/>
  </si>
  <si>
    <t>妹背牛町</t>
    <rPh sb="0" eb="4">
      <t>モセウシチョウ</t>
    </rPh>
    <phoneticPr fontId="10"/>
  </si>
  <si>
    <t>高原町</t>
    <rPh sb="0" eb="2">
      <t>コウゲン</t>
    </rPh>
    <rPh sb="2" eb="3">
      <t>マチ</t>
    </rPh>
    <phoneticPr fontId="10"/>
  </si>
  <si>
    <t>宮崎県</t>
    <rPh sb="0" eb="3">
      <t>ミヤザキケン</t>
    </rPh>
    <phoneticPr fontId="10"/>
  </si>
  <si>
    <t>木古内町</t>
    <rPh sb="0" eb="3">
      <t>キコナイ</t>
    </rPh>
    <rPh sb="3" eb="4">
      <t>マチ</t>
    </rPh>
    <phoneticPr fontId="10"/>
  </si>
  <si>
    <t>上砂川町</t>
    <rPh sb="0" eb="4">
      <t>カミスナガワチョウ</t>
    </rPh>
    <phoneticPr fontId="10"/>
  </si>
  <si>
    <t>三股町</t>
    <rPh sb="0" eb="2">
      <t>ミマタ</t>
    </rPh>
    <rPh sb="2" eb="3">
      <t>チョウ</t>
    </rPh>
    <phoneticPr fontId="10"/>
  </si>
  <si>
    <t>小林市</t>
    <rPh sb="0" eb="3">
      <t>コバヤシシ</t>
    </rPh>
    <phoneticPr fontId="10"/>
  </si>
  <si>
    <t>倶知安町</t>
    <rPh sb="0" eb="3">
      <t>クッチャン</t>
    </rPh>
    <rPh sb="3" eb="4">
      <t>マチ</t>
    </rPh>
    <phoneticPr fontId="10"/>
  </si>
  <si>
    <t>日南市</t>
    <rPh sb="0" eb="3">
      <t>ニチナンシ</t>
    </rPh>
    <phoneticPr fontId="10"/>
  </si>
  <si>
    <t>富良野市</t>
    <rPh sb="0" eb="4">
      <t>フラノシ</t>
    </rPh>
    <phoneticPr fontId="10"/>
  </si>
  <si>
    <t>喜茂別町</t>
    <rPh sb="0" eb="3">
      <t>キモベツ</t>
    </rPh>
    <rPh sb="3" eb="4">
      <t>マチ</t>
    </rPh>
    <phoneticPr fontId="10"/>
  </si>
  <si>
    <t>都城市</t>
    <rPh sb="0" eb="3">
      <t>ミヤコノジョウシ</t>
    </rPh>
    <phoneticPr fontId="10"/>
  </si>
  <si>
    <t>深川市</t>
    <rPh sb="0" eb="3">
      <t>フカガワシ</t>
    </rPh>
    <phoneticPr fontId="10"/>
  </si>
  <si>
    <t>留寿都村</t>
    <rPh sb="0" eb="3">
      <t>ルスツ</t>
    </rPh>
    <rPh sb="3" eb="4">
      <t>ソン</t>
    </rPh>
    <phoneticPr fontId="10"/>
  </si>
  <si>
    <t>南島原市</t>
    <rPh sb="0" eb="4">
      <t>ミナミシマバラシ</t>
    </rPh>
    <phoneticPr fontId="10"/>
  </si>
  <si>
    <t>島原市</t>
    <rPh sb="0" eb="3">
      <t>シマバラシ</t>
    </rPh>
    <phoneticPr fontId="10"/>
  </si>
  <si>
    <t>南阿蘇村</t>
    <rPh sb="0" eb="4">
      <t>ミナミアソムラ</t>
    </rPh>
    <phoneticPr fontId="10"/>
  </si>
  <si>
    <t>歌志内市</t>
    <rPh sb="0" eb="4">
      <t>ウタシナイシ</t>
    </rPh>
    <phoneticPr fontId="10"/>
  </si>
  <si>
    <t>阿蘇市</t>
    <rPh sb="0" eb="2">
      <t>アソ</t>
    </rPh>
    <rPh sb="2" eb="3">
      <t>シ</t>
    </rPh>
    <phoneticPr fontId="10"/>
  </si>
  <si>
    <t>名寄市</t>
    <rPh sb="0" eb="3">
      <t>ナヨロシ</t>
    </rPh>
    <phoneticPr fontId="10"/>
  </si>
  <si>
    <t>高森町</t>
    <rPh sb="0" eb="2">
      <t>タカモリ</t>
    </rPh>
    <rPh sb="2" eb="3">
      <t>マチ</t>
    </rPh>
    <phoneticPr fontId="10"/>
  </si>
  <si>
    <t>士別市</t>
    <rPh sb="0" eb="3">
      <t>シベツシ</t>
    </rPh>
    <phoneticPr fontId="10"/>
  </si>
  <si>
    <t>産山村</t>
    <rPh sb="0" eb="1">
      <t>サン</t>
    </rPh>
    <rPh sb="1" eb="2">
      <t>ヤマ</t>
    </rPh>
    <rPh sb="2" eb="3">
      <t>ムラ</t>
    </rPh>
    <phoneticPr fontId="10"/>
  </si>
  <si>
    <t>赤平市</t>
    <rPh sb="0" eb="3">
      <t>アカビラシ</t>
    </rPh>
    <phoneticPr fontId="10"/>
  </si>
  <si>
    <t>鹿屋市</t>
    <rPh sb="0" eb="3">
      <t>カノヤシ</t>
    </rPh>
    <phoneticPr fontId="10"/>
  </si>
  <si>
    <t>夕張市</t>
    <rPh sb="0" eb="3">
      <t>ユウバリシ</t>
    </rPh>
    <phoneticPr fontId="10"/>
  </si>
  <si>
    <t>霧島市</t>
    <rPh sb="0" eb="3">
      <t>キリシマシ</t>
    </rPh>
    <phoneticPr fontId="10"/>
  </si>
  <si>
    <t>北見市</t>
    <rPh sb="0" eb="3">
      <t>キタミシ</t>
    </rPh>
    <phoneticPr fontId="10"/>
  </si>
  <si>
    <t>垂水市</t>
    <rPh sb="0" eb="3">
      <t>タルミズシ</t>
    </rPh>
    <phoneticPr fontId="10"/>
  </si>
  <si>
    <t>帯広市</t>
    <rPh sb="0" eb="3">
      <t>オビヒロシ</t>
    </rPh>
    <phoneticPr fontId="10"/>
  </si>
  <si>
    <t>鹿児島市</t>
    <rPh sb="0" eb="4">
      <t>カゴシマシ</t>
    </rPh>
    <phoneticPr fontId="10"/>
  </si>
  <si>
    <t>旭川市</t>
    <rPh sb="0" eb="3">
      <t>アサヒカワシ</t>
    </rPh>
    <phoneticPr fontId="10"/>
  </si>
  <si>
    <t>降灰除去費</t>
    <rPh sb="0" eb="2">
      <t>コウハイ</t>
    </rPh>
    <rPh sb="2" eb="4">
      <t>ジョキョ</t>
    </rPh>
    <rPh sb="4" eb="5">
      <t>ヒ</t>
    </rPh>
    <phoneticPr fontId="10"/>
  </si>
  <si>
    <t>除雪費</t>
    <rPh sb="0" eb="2">
      <t>ジョセツ</t>
    </rPh>
    <rPh sb="2" eb="3">
      <t>ヒ</t>
    </rPh>
    <phoneticPr fontId="10"/>
  </si>
  <si>
    <t>寒冷地</t>
    <rPh sb="0" eb="3">
      <t>カンレイチ</t>
    </rPh>
    <phoneticPr fontId="10"/>
  </si>
  <si>
    <t>講師配置加算</t>
    <rPh sb="0" eb="1">
      <t>コウシ</t>
    </rPh>
    <rPh sb="1" eb="3">
      <t>ハイチ</t>
    </rPh>
    <phoneticPr fontId="8"/>
  </si>
  <si>
    <t>　（６）講師配置加算</t>
    <phoneticPr fontId="8"/>
  </si>
  <si>
    <t>　（７）チーム保育加配加算</t>
    <rPh sb="7" eb="9">
      <t>ホイク</t>
    </rPh>
    <rPh sb="9" eb="11">
      <t>カハイ</t>
    </rPh>
    <rPh sb="11" eb="13">
      <t>カサン</t>
    </rPh>
    <phoneticPr fontId="10"/>
  </si>
  <si>
    <t>　（８）通園送迎加算</t>
    <rPh sb="4" eb="6">
      <t>ツウエン</t>
    </rPh>
    <rPh sb="6" eb="8">
      <t>ソウゲイ</t>
    </rPh>
    <rPh sb="8" eb="10">
      <t>カサン</t>
    </rPh>
    <phoneticPr fontId="10"/>
  </si>
  <si>
    <t>　（１０）休日保育加算</t>
    <rPh sb="5" eb="7">
      <t>キュウジツ</t>
    </rPh>
    <rPh sb="7" eb="9">
      <t>ホイク</t>
    </rPh>
    <rPh sb="9" eb="11">
      <t>カサン</t>
    </rPh>
    <phoneticPr fontId="10"/>
  </si>
  <si>
    <t>　（１１）夜間保育加算</t>
    <rPh sb="5" eb="7">
      <t>ヤカン</t>
    </rPh>
    <rPh sb="7" eb="9">
      <t>ホイク</t>
    </rPh>
    <rPh sb="9" eb="11">
      <t>カサン</t>
    </rPh>
    <phoneticPr fontId="10"/>
  </si>
  <si>
    <t>　（１２）減価償却費加算</t>
    <rPh sb="5" eb="7">
      <t>ゲンカ</t>
    </rPh>
    <rPh sb="7" eb="10">
      <t>ショウキャクヒ</t>
    </rPh>
    <rPh sb="10" eb="12">
      <t>カサン</t>
    </rPh>
    <phoneticPr fontId="10"/>
  </si>
  <si>
    <t>　（１３）賃借料加算</t>
    <rPh sb="5" eb="8">
      <t>チンシャクリョウ</t>
    </rPh>
    <rPh sb="8" eb="10">
      <t>カサン</t>
    </rPh>
    <phoneticPr fontId="10"/>
  </si>
  <si>
    <t>　（１４）外部監査費加算</t>
    <rPh sb="5" eb="7">
      <t>ガイブ</t>
    </rPh>
    <rPh sb="7" eb="9">
      <t>カンサ</t>
    </rPh>
    <rPh sb="9" eb="10">
      <t>ヒ</t>
    </rPh>
    <rPh sb="10" eb="12">
      <t>カサン</t>
    </rPh>
    <phoneticPr fontId="10"/>
  </si>
  <si>
    <t>　副食費免除対象子ども※がいる場合は「あり」を選択</t>
    <rPh sb="1" eb="4">
      <t>フクショクヒ</t>
    </rPh>
    <rPh sb="4" eb="6">
      <t>メンジョ</t>
    </rPh>
    <rPh sb="6" eb="8">
      <t>タイショウ</t>
    </rPh>
    <rPh sb="8" eb="9">
      <t>コ</t>
    </rPh>
    <rPh sb="15" eb="17">
      <t>バアイ</t>
    </rPh>
    <rPh sb="23" eb="25">
      <t>センタク</t>
    </rPh>
    <phoneticPr fontId="10"/>
  </si>
  <si>
    <t>←</t>
    <phoneticPr fontId="10"/>
  </si>
  <si>
    <t>副食費徴収免除加算</t>
    <rPh sb="0" eb="2">
      <t>フクショク</t>
    </rPh>
    <rPh sb="2" eb="3">
      <t>ヒ</t>
    </rPh>
    <rPh sb="3" eb="5">
      <t>チョウシュウ</t>
    </rPh>
    <rPh sb="5" eb="7">
      <t>メンジョ</t>
    </rPh>
    <rPh sb="7" eb="9">
      <t>カサン</t>
    </rPh>
    <phoneticPr fontId="8"/>
  </si>
  <si>
    <t>－</t>
    <phoneticPr fontId="10"/>
  </si>
  <si>
    <t>※３月初日の利用子どもの単価に加算</t>
    <rPh sb="3" eb="5">
      <t>ショニチ</t>
    </rPh>
    <rPh sb="6" eb="8">
      <t>リヨウ</t>
    </rPh>
    <rPh sb="8" eb="9">
      <t>コ</t>
    </rPh>
    <phoneticPr fontId="8"/>
  </si>
  <si>
    <t>第三者評価受審加算</t>
    <rPh sb="0" eb="3">
      <t>ダイサンシャ</t>
    </rPh>
    <rPh sb="3" eb="5">
      <t>ヒョウカ</t>
    </rPh>
    <rPh sb="5" eb="7">
      <t>ジュシン</t>
    </rPh>
    <rPh sb="7" eb="9">
      <t>カサン</t>
    </rPh>
    <phoneticPr fontId="8"/>
  </si>
  <si>
    <t>小学校接続加算</t>
    <rPh sb="0" eb="3">
      <t>ショウガッコウ</t>
    </rPh>
    <rPh sb="3" eb="5">
      <t>セツゾク</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</si>
  <si>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</si>
  <si>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1200時間以上　　　　　　</t>
    <rPh sb="4" eb="6">
      <t>ジカン</t>
    </rPh>
    <rPh sb="6" eb="8">
      <t>イジョウ</t>
    </rPh>
    <phoneticPr fontId="8"/>
  </si>
  <si>
    <t xml:space="preserve"> 800時間以上1200時間未満</t>
    <rPh sb="4" eb="6">
      <t>ジカン</t>
    </rPh>
    <rPh sb="6" eb="8">
      <t>イジョウ</t>
    </rPh>
    <rPh sb="12" eb="14">
      <t>ジカン</t>
    </rPh>
    <rPh sb="14" eb="16">
      <t>ミマン</t>
    </rPh>
    <phoneticPr fontId="8"/>
  </si>
  <si>
    <t xml:space="preserve"> 400時間以上 800時間未満</t>
    <rPh sb="4" eb="6">
      <t>ジカン</t>
    </rPh>
    <rPh sb="6" eb="8">
      <t>イジョウ</t>
    </rPh>
    <rPh sb="12" eb="14">
      <t>ジカン</t>
    </rPh>
    <rPh sb="14" eb="16">
      <t>ミマン</t>
    </rPh>
    <phoneticPr fontId="8"/>
  </si>
  <si>
    <t>降灰除去費加算</t>
    <rPh sb="0" eb="2">
      <t>コウカイ</t>
    </rPh>
    <rPh sb="2" eb="4">
      <t>ジョキョ</t>
    </rPh>
    <rPh sb="4" eb="5">
      <t>ヒ</t>
    </rPh>
    <rPh sb="5" eb="7">
      <t>カサン</t>
    </rPh>
    <phoneticPr fontId="8"/>
  </si>
  <si>
    <t>除雪費加算</t>
    <rPh sb="0" eb="2">
      <t>ジョセツ</t>
    </rPh>
    <rPh sb="2" eb="3">
      <t>ヒ</t>
    </rPh>
    <rPh sb="3" eb="5">
      <t>カサン</t>
    </rPh>
    <phoneticPr fontId="8"/>
  </si>
  <si>
    <t>施設関係者評価加算</t>
    <rPh sb="0" eb="2">
      <t>シセツ</t>
    </rPh>
    <rPh sb="2" eb="5">
      <t>カンケイシャ</t>
    </rPh>
    <rPh sb="5" eb="7">
      <t>ヒョウカ</t>
    </rPh>
    <rPh sb="7" eb="9">
      <t>カサン</t>
    </rPh>
    <phoneticPr fontId="8"/>
  </si>
  <si>
    <t>３級地</t>
    <rPh sb="1" eb="3">
      <t>キュウチ</t>
    </rPh>
    <phoneticPr fontId="8"/>
  </si>
  <si>
    <t>その他地域</t>
    <rPh sb="2" eb="3">
      <t>タ</t>
    </rPh>
    <rPh sb="3" eb="5">
      <t>チイキ</t>
    </rPh>
    <phoneticPr fontId="8"/>
  </si>
  <si>
    <t>２級地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</si>
  <si>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</si>
  <si>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４級地</t>
    <rPh sb="1" eb="3">
      <t>キュウチ</t>
    </rPh>
    <phoneticPr fontId="8"/>
  </si>
  <si>
    <t>１級地</t>
    <rPh sb="1" eb="3">
      <t>キュウチ</t>
    </rPh>
    <phoneticPr fontId="8"/>
  </si>
  <si>
    <t>冷暖房費加算</t>
    <rPh sb="0" eb="3">
      <t>レイダンボウ</t>
    </rPh>
    <rPh sb="3" eb="4">
      <t>ヒ</t>
    </rPh>
    <rPh sb="4" eb="6">
      <t>カサン</t>
    </rPh>
    <phoneticPr fontId="8"/>
  </si>
  <si>
    <t>人数Ｂ</t>
    <rPh sb="0" eb="2">
      <t>ニンズウ</t>
    </rPh>
    <phoneticPr fontId="8"/>
  </si>
  <si>
    <t>人数Ａ</t>
    <rPh sb="0" eb="2">
      <t>ニンズウ</t>
    </rPh>
    <phoneticPr fontId="8"/>
  </si>
  <si>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8"/>
  </si>
  <si>
    <t>療育支援加算</t>
    <rPh sb="0" eb="2">
      <t>リョウイク</t>
    </rPh>
    <rPh sb="2" eb="4">
      <t>シエン</t>
    </rPh>
    <rPh sb="4" eb="6">
      <t>カサン</t>
    </rPh>
    <phoneticPr fontId="8"/>
  </si>
  <si>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8"/>
  </si>
  <si>
    <t>栄養管理加算</t>
    <rPh sb="0" eb="2">
      <t>エイヨウ</t>
    </rPh>
    <rPh sb="2" eb="4">
      <t>カンリ</t>
    </rPh>
    <rPh sb="4" eb="6">
      <t>カサン</t>
    </rPh>
    <phoneticPr fontId="10"/>
  </si>
  <si>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8"/>
  </si>
  <si>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8"/>
  </si>
  <si>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8"/>
  </si>
  <si>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8"/>
  </si>
  <si>
    <r>
      <t>療育支援加算</t>
    </r>
    <r>
      <rPr>
        <vertAlign val="superscript"/>
        <sz val="11"/>
        <rFont val="HGｺﾞｼｯｸM"/>
        <family val="3"/>
        <charset val="128"/>
      </rPr>
      <t>(注２)</t>
    </r>
    <rPh sb="0" eb="2">
      <t>リョウイク</t>
    </rPh>
    <rPh sb="2" eb="4">
      <t>シエン</t>
    </rPh>
    <rPh sb="4" eb="6">
      <t>カサン</t>
    </rPh>
    <rPh sb="7" eb="8">
      <t>チュウ</t>
    </rPh>
    <phoneticPr fontId="8"/>
  </si>
  <si>
    <t>←</t>
    <phoneticPr fontId="10"/>
  </si>
  <si>
    <t>上行で「あり」を選択した場合に、当該月の給食実施日数を記入してください</t>
    <rPh sb="20" eb="22">
      <t>キュウショク</t>
    </rPh>
    <rPh sb="22" eb="24">
      <t>ジッシ</t>
    </rPh>
    <rPh sb="24" eb="26">
      <t>ニッスウ</t>
    </rPh>
    <phoneticPr fontId="10"/>
  </si>
  <si>
    <t>【１号部分】</t>
    <rPh sb="2" eb="3">
      <t>ゴウ</t>
    </rPh>
    <rPh sb="3" eb="5">
      <t>ブブン</t>
    </rPh>
    <phoneticPr fontId="8"/>
  </si>
  <si>
    <t>【２・３号部分】</t>
    <phoneticPr fontId="8"/>
  </si>
  <si>
    <t>－</t>
    <phoneticPr fontId="8"/>
  </si>
  <si>
    <t>丹波篠山市</t>
    <rPh sb="0" eb="2">
      <t>タンバ</t>
    </rPh>
    <phoneticPr fontId="8"/>
  </si>
  <si>
    <t>　（３）指導充実加配加算</t>
    <rPh sb="4" eb="6">
      <t>シドウ</t>
    </rPh>
    <rPh sb="6" eb="8">
      <t>ジュウジツ</t>
    </rPh>
    <rPh sb="8" eb="10">
      <t>カハイ</t>
    </rPh>
    <rPh sb="10" eb="12">
      <t>カサン</t>
    </rPh>
    <phoneticPr fontId="10"/>
  </si>
  <si>
    <t>　（４）事務負担対応加配加算</t>
    <rPh sb="4" eb="6">
      <t>ジム</t>
    </rPh>
    <rPh sb="6" eb="8">
      <t>フタン</t>
    </rPh>
    <rPh sb="8" eb="10">
      <t>タイオウ</t>
    </rPh>
    <rPh sb="10" eb="12">
      <t>カハイ</t>
    </rPh>
    <rPh sb="12" eb="14">
      <t>カサン</t>
    </rPh>
    <phoneticPr fontId="10"/>
  </si>
  <si>
    <t>栄養管理加算</t>
    <rPh sb="0" eb="2">
      <t>エイヨウ</t>
    </rPh>
    <rPh sb="2" eb="4">
      <t>カンリ</t>
    </rPh>
    <rPh sb="4" eb="6">
      <t>カサン</t>
    </rPh>
    <phoneticPr fontId="8"/>
  </si>
  <si>
    <t>事務職員配置加算（Ｈ３０）、講師配置加算に対応</t>
    <rPh sb="0" eb="2">
      <t>ジム</t>
    </rPh>
    <rPh sb="2" eb="4">
      <t>ショクイン</t>
    </rPh>
    <rPh sb="4" eb="6">
      <t>ハイチ</t>
    </rPh>
    <rPh sb="6" eb="8">
      <t>カサン</t>
    </rPh>
    <rPh sb="14" eb="16">
      <t>コウシ</t>
    </rPh>
    <rPh sb="16" eb="18">
      <t>ハイチ</t>
    </rPh>
    <rPh sb="18" eb="20">
      <t>カサン</t>
    </rPh>
    <rPh sb="21" eb="23">
      <t>タイオウ</t>
    </rPh>
    <phoneticPr fontId="8"/>
  </si>
  <si>
    <t>Ver.3.4.0 をリリース（令和元年度１０月～用）</t>
    <rPh sb="16" eb="18">
      <t>レイワ</t>
    </rPh>
    <rPh sb="18" eb="21">
      <t>ガンネンド</t>
    </rPh>
    <rPh sb="23" eb="24">
      <t>ガツ</t>
    </rPh>
    <rPh sb="25" eb="26">
      <t>ヨウ</t>
    </rPh>
    <phoneticPr fontId="10"/>
  </si>
  <si>
    <t>Ver.3.3.0 をリリース（平成３１年度４月～９月用）</t>
    <rPh sb="16" eb="18">
      <t>ヘイセイ</t>
    </rPh>
    <rPh sb="20" eb="22">
      <t>ネンド</t>
    </rPh>
    <rPh sb="23" eb="24">
      <t>ガツ</t>
    </rPh>
    <rPh sb="26" eb="27">
      <t>ガツ</t>
    </rPh>
    <rPh sb="27" eb="28">
      <t>ヨウ</t>
    </rPh>
    <phoneticPr fontId="10"/>
  </si>
  <si>
    <t>※</t>
    <phoneticPr fontId="10"/>
  </si>
  <si>
    <t>以下に該当する子どもとして、副食費の徴収が免除されることについて市町村から通知がされた子ども</t>
    <phoneticPr fontId="10"/>
  </si>
  <si>
    <t>①</t>
    <rPh sb="0" eb="1">
      <t>ダイジョウキテイサトオヤイタクコ</t>
    </rPh>
    <phoneticPr fontId="10"/>
  </si>
  <si>
    <t>②</t>
    <phoneticPr fontId="10"/>
  </si>
  <si>
    <t>③</t>
    <phoneticPr fontId="10"/>
  </si>
  <si>
    <t>　教育標準時間認定子どもに係る利用定員が35人以下または121人以上の場合であって、必要教員数（基本分単価及び他の加算の認定に当たって求められる数）を超えて非常勤講師（幼稚園教諭免許状を有し、教諭等の発令を受けている者）が配置している場合は「あり」を選択</t>
    <phoneticPr fontId="10"/>
  </si>
  <si>
    <t>　満３歳児（１号）の配置基準を６：１により実施する場合は「あり」
配置基準上加算の要件を満たすが、当該加算を適用しない場合は「なし」を選択</t>
    <rPh sb="1" eb="2">
      <t>マン</t>
    </rPh>
    <rPh sb="3" eb="5">
      <t>サイジ</t>
    </rPh>
    <rPh sb="7" eb="8">
      <t>ゴウ</t>
    </rPh>
    <rPh sb="10" eb="12">
      <t>ハイチ</t>
    </rPh>
    <rPh sb="12" eb="14">
      <t>キジュン</t>
    </rPh>
    <rPh sb="21" eb="23">
      <t>ジッシ</t>
    </rPh>
    <rPh sb="25" eb="27">
      <t>バアイ</t>
    </rPh>
    <phoneticPr fontId="10"/>
  </si>
  <si>
    <t>　（分園がない場合は本園の在籍園児数欄のみ入力）</t>
  </si>
  <si>
    <t>本園の在籍園児数（２・３号）</t>
    <rPh sb="12" eb="13">
      <t>ゴウ</t>
    </rPh>
    <phoneticPr fontId="10"/>
  </si>
  <si>
    <t>分園の在籍園児数（２・３号）</t>
    <rPh sb="12" eb="13">
      <t>ゴウ</t>
    </rPh>
    <phoneticPr fontId="10"/>
  </si>
  <si>
    <t>※３　当該年度中に満３歳に達することにより１号認定を受けている園児。</t>
    <rPh sb="3" eb="5">
      <t>トウガイ</t>
    </rPh>
    <rPh sb="5" eb="7">
      <t>ネンド</t>
    </rPh>
    <rPh sb="7" eb="8">
      <t>チュウ</t>
    </rPh>
    <rPh sb="9" eb="10">
      <t>マン</t>
    </rPh>
    <rPh sb="11" eb="12">
      <t>サイ</t>
    </rPh>
    <rPh sb="13" eb="14">
      <t>タッ</t>
    </rPh>
    <rPh sb="22" eb="23">
      <t>ゴウ</t>
    </rPh>
    <rPh sb="23" eb="25">
      <t>ニンテイ</t>
    </rPh>
    <rPh sb="26" eb="27">
      <t>ウ</t>
    </rPh>
    <rPh sb="31" eb="33">
      <t>エンジ</t>
    </rPh>
    <phoneticPr fontId="10"/>
  </si>
  <si>
    <t>加配可能人数の範囲内で、留意事項通知別表第３Ⅲ７．（１）注２を参照の上、選択。</t>
    <rPh sb="18" eb="20">
      <t>ベッピョウ</t>
    </rPh>
    <rPh sb="20" eb="21">
      <t>ダイ</t>
    </rPh>
    <phoneticPr fontId="10"/>
  </si>
  <si>
    <t>※　上記加配可能人数については、留意事項通知別表第３Ⅱ１．（２）（ア）ⅱｂ及びｃを除く</t>
    <rPh sb="2" eb="4">
      <t>ジョウキ</t>
    </rPh>
    <rPh sb="4" eb="6">
      <t>カハイ</t>
    </rPh>
    <rPh sb="6" eb="8">
      <t>カノウ</t>
    </rPh>
    <rPh sb="8" eb="10">
      <t>ニンズウ</t>
    </rPh>
    <rPh sb="16" eb="18">
      <t>リュウイ</t>
    </rPh>
    <rPh sb="18" eb="20">
      <t>ジコウ</t>
    </rPh>
    <rPh sb="20" eb="22">
      <t>ツウチ</t>
    </rPh>
    <rPh sb="22" eb="24">
      <t>ベッピョウ</t>
    </rPh>
    <rPh sb="24" eb="25">
      <t>ダイ</t>
    </rPh>
    <rPh sb="37" eb="38">
      <t>オヨ</t>
    </rPh>
    <rPh sb="41" eb="42">
      <t>ノゾ</t>
    </rPh>
    <phoneticPr fontId="10"/>
  </si>
  <si>
    <t>　（２）主幹保育教諭等の専任化により子育て支援の取組みを実施していない場合</t>
    <rPh sb="10" eb="11">
      <t>トウ</t>
    </rPh>
    <rPh sb="12" eb="14">
      <t>センニン</t>
    </rPh>
    <rPh sb="14" eb="15">
      <t>カ</t>
    </rPh>
    <rPh sb="18" eb="20">
      <t>コソダ</t>
    </rPh>
    <rPh sb="21" eb="23">
      <t>シエン</t>
    </rPh>
    <rPh sb="24" eb="26">
      <t>トリク</t>
    </rPh>
    <rPh sb="28" eb="30">
      <t>ジッシ</t>
    </rPh>
    <rPh sb="35" eb="37">
      <t>バアイ</t>
    </rPh>
    <phoneticPr fontId="10"/>
  </si>
  <si>
    <t>　主幹保育教諭等の専任化により子育て支援の取組みを実施していない場合は「あり」を選択</t>
    <rPh sb="40" eb="42">
      <t>センタク</t>
    </rPh>
    <phoneticPr fontId="10"/>
  </si>
  <si>
    <t>※３（２）主幹保育教諭等の専任化により子育て支援の取組みを実施していない場合が「あり」の場合は対象外</t>
    <rPh sb="44" eb="46">
      <t>バアイ</t>
    </rPh>
    <rPh sb="47" eb="50">
      <t>タイショウガイ</t>
    </rPh>
    <phoneticPr fontId="10"/>
  </si>
  <si>
    <t>　公定価格（基本分）における配置基準上の職員について、</t>
    <rPh sb="1" eb="3">
      <t>コウテイ</t>
    </rPh>
    <rPh sb="3" eb="5">
      <t>カカク</t>
    </rPh>
    <rPh sb="6" eb="9">
      <t>キホンブン</t>
    </rPh>
    <rPh sb="14" eb="16">
      <t>ハイチ</t>
    </rPh>
    <rPh sb="16" eb="18">
      <t>キジュン</t>
    </rPh>
    <rPh sb="18" eb="19">
      <t>ジョウ</t>
    </rPh>
    <rPh sb="20" eb="22">
      <t>ショクイン</t>
    </rPh>
    <phoneticPr fontId="10"/>
  </si>
  <si>
    <t>　１号／２・３号ごとに、連続する過去２年度（２・３号は５年度）間常に利用定員を超過</t>
    <rPh sb="2" eb="3">
      <t>ゴウ</t>
    </rPh>
    <rPh sb="7" eb="8">
      <t>ゴウ</t>
    </rPh>
    <rPh sb="12" eb="14">
      <t>レンゾク</t>
    </rPh>
    <rPh sb="16" eb="18">
      <t>カコ</t>
    </rPh>
    <rPh sb="19" eb="21">
      <t>ネンド</t>
    </rPh>
    <rPh sb="25" eb="26">
      <t>ゴウ</t>
    </rPh>
    <rPh sb="28" eb="30">
      <t>ネンド</t>
    </rPh>
    <rPh sb="31" eb="32">
      <t>カン</t>
    </rPh>
    <rPh sb="32" eb="33">
      <t>ツネ</t>
    </rPh>
    <rPh sb="34" eb="36">
      <t>リヨウ</t>
    </rPh>
    <rPh sb="36" eb="38">
      <t>テイイン</t>
    </rPh>
    <phoneticPr fontId="10"/>
  </si>
  <si>
    <t>しており、かつ、各年度の年間平均在所率が１２０％以上の状態にある場合は「あり」を選択</t>
    <phoneticPr fontId="10"/>
  </si>
  <si>
    <t>施設関係者評価加算</t>
    <rPh sb="0" eb="2">
      <t>シセツ</t>
    </rPh>
    <rPh sb="7" eb="9">
      <t>カサン</t>
    </rPh>
    <phoneticPr fontId="10"/>
  </si>
  <si>
    <t>　（１５）副食費徴収免除加算</t>
    <rPh sb="5" eb="8">
      <t>フクショクヒ</t>
    </rPh>
    <rPh sb="8" eb="10">
      <t>チョウシュウ</t>
    </rPh>
    <rPh sb="10" eb="12">
      <t>メンジョ</t>
    </rPh>
    <rPh sb="12" eb="14">
      <t>カサン</t>
    </rPh>
    <phoneticPr fontId="10"/>
  </si>
  <si>
    <t>上行で「あり」を選択した場合に、当該月の副食費免除対象子どもの人数を記入してください</t>
    <phoneticPr fontId="10"/>
  </si>
  <si>
    <t>あって、実際に保育教諭等が配置されている場合は「あり」を選択</t>
    <rPh sb="4" eb="6">
      <t>ジッサイ</t>
    </rPh>
    <rPh sb="7" eb="9">
      <t>ホイク</t>
    </rPh>
    <rPh sb="9" eb="11">
      <t>キョウユ</t>
    </rPh>
    <rPh sb="11" eb="12">
      <t>トウ</t>
    </rPh>
    <rPh sb="13" eb="15">
      <t>ハイチ</t>
    </rPh>
    <rPh sb="20" eb="22">
      <t>バアイ</t>
    </rPh>
    <rPh sb="28" eb="30">
      <t>センタク</t>
    </rPh>
    <phoneticPr fontId="10"/>
  </si>
  <si>
    <t>　高齢者等の雇用の促進を図るため、これらの者を活用して利用子どもの処遇の向上を図る</t>
    <rPh sb="1" eb="4">
      <t>コウレイシャ</t>
    </rPh>
    <rPh sb="4" eb="5">
      <t>トウ</t>
    </rPh>
    <rPh sb="6" eb="8">
      <t>コヨウ</t>
    </rPh>
    <rPh sb="9" eb="11">
      <t>ソクシン</t>
    </rPh>
    <rPh sb="12" eb="13">
      <t>ハカ</t>
    </rPh>
    <rPh sb="21" eb="22">
      <t>モノ</t>
    </rPh>
    <rPh sb="23" eb="25">
      <t>カツヨウ</t>
    </rPh>
    <rPh sb="27" eb="29">
      <t>リヨウ</t>
    </rPh>
    <rPh sb="29" eb="30">
      <t>コ</t>
    </rPh>
    <rPh sb="33" eb="35">
      <t>ショグウ</t>
    </rPh>
    <rPh sb="36" eb="38">
      <t>コウジョウ</t>
    </rPh>
    <rPh sb="39" eb="40">
      <t>ハカ</t>
    </rPh>
    <phoneticPr fontId="10"/>
  </si>
  <si>
    <t>場合は、高齢者等の年間総雇用時間数の該当するものを選択</t>
    <rPh sb="18" eb="20">
      <t>ガイトウ</t>
    </rPh>
    <phoneticPr fontId="10"/>
  </si>
  <si>
    <t>利用子ども数/日</t>
    <rPh sb="7" eb="8">
      <t>ニチ</t>
    </rPh>
    <phoneticPr fontId="10"/>
  </si>
  <si>
    <t>　休日保育を実施する施設は「あり」を選択し、１日当たりの休日保育の利用子ども数を入力</t>
    <phoneticPr fontId="10"/>
  </si>
  <si>
    <t>A×72</t>
    <phoneticPr fontId="10"/>
  </si>
  <si>
    <t>※副食費徴収免除加算対象子どもの１人当たり単価については、左記園児１人当たりの金額に当該加算額を加えた額となります。</t>
    <rPh sb="1" eb="4">
      <t>フクショクヒ</t>
    </rPh>
    <rPh sb="4" eb="6">
      <t>チョウシュウ</t>
    </rPh>
    <rPh sb="6" eb="8">
      <t>メンジョ</t>
    </rPh>
    <rPh sb="8" eb="10">
      <t>カサン</t>
    </rPh>
    <rPh sb="10" eb="12">
      <t>タイショウ</t>
    </rPh>
    <rPh sb="12" eb="13">
      <t>コ</t>
    </rPh>
    <rPh sb="17" eb="18">
      <t>ニン</t>
    </rPh>
    <rPh sb="18" eb="19">
      <t>ア</t>
    </rPh>
    <rPh sb="21" eb="23">
      <t>タンカ</t>
    </rPh>
    <rPh sb="29" eb="31">
      <t>サキ</t>
    </rPh>
    <rPh sb="31" eb="33">
      <t>エンジ</t>
    </rPh>
    <rPh sb="34" eb="35">
      <t>ニン</t>
    </rPh>
    <rPh sb="35" eb="36">
      <t>ア</t>
    </rPh>
    <rPh sb="39" eb="41">
      <t>キンガク</t>
    </rPh>
    <rPh sb="42" eb="44">
      <t>トウガイ</t>
    </rPh>
    <rPh sb="44" eb="47">
      <t>カサンガク</t>
    </rPh>
    <rPh sb="48" eb="49">
      <t>クワ</t>
    </rPh>
    <rPh sb="51" eb="52">
      <t>ガク</t>
    </rPh>
    <phoneticPr fontId="8"/>
  </si>
  <si>
    <t>副食費徴収免除加算に対応</t>
    <rPh sb="0" eb="3">
      <t>フクショクヒ</t>
    </rPh>
    <rPh sb="3" eb="5">
      <t>チョウシュウ</t>
    </rPh>
    <rPh sb="5" eb="7">
      <t>メンジョ</t>
    </rPh>
    <rPh sb="7" eb="9">
      <t>カサン</t>
    </rPh>
    <rPh sb="10" eb="12">
      <t>タイオウ</t>
    </rPh>
    <phoneticPr fontId="8"/>
  </si>
  <si>
    <t>特定教育・保育施設及び特定地域型保育事業並びに特定子ども・子育て支援施設等の運営に関する基準（平成26年内閣府令第39条。以下「特定教育・保育施設等運営基準」という。）第13条第４項第３号イの(１)又は(２)に規定する年収360万円未満相当世帯に属する子ども</t>
    <phoneticPr fontId="10"/>
  </si>
  <si>
    <t>特定教育・保育施設等運営基準第13条第４項第３号ロの(１)又は(２)に規定する第３子以降の子ども（①の子どもを除く。）</t>
    <phoneticPr fontId="10"/>
  </si>
  <si>
    <t>保護者及び当該保護者と同一の世帯に属する者が子ども・子育て支援法施行令（平成26年政令第213号）第15条の３第２項に規定する市町村民税を課税されない者に準ずる者である子ども</t>
    <rPh sb="0" eb="3">
      <t>ホゴシャ</t>
    </rPh>
    <rPh sb="3" eb="4">
      <t>オヨ</t>
    </rPh>
    <rPh sb="5" eb="7">
      <t>トウガイ</t>
    </rPh>
    <rPh sb="7" eb="10">
      <t>ホゴシャ</t>
    </rPh>
    <rPh sb="11" eb="13">
      <t>ドウイツ</t>
    </rPh>
    <rPh sb="14" eb="16">
      <t>セタイ</t>
    </rPh>
    <rPh sb="17" eb="18">
      <t>ゾク</t>
    </rPh>
    <rPh sb="20" eb="21">
      <t>モノ</t>
    </rPh>
    <rPh sb="22" eb="23">
      <t>コ</t>
    </rPh>
    <rPh sb="26" eb="28">
      <t>コソダ</t>
    </rPh>
    <rPh sb="29" eb="31">
      <t>シエン</t>
    </rPh>
    <rPh sb="31" eb="32">
      <t>ホウ</t>
    </rPh>
    <rPh sb="32" eb="34">
      <t>セコウ</t>
    </rPh>
    <rPh sb="34" eb="35">
      <t>レイ</t>
    </rPh>
    <rPh sb="36" eb="38">
      <t>ヘイセイ</t>
    </rPh>
    <rPh sb="40" eb="41">
      <t>ネン</t>
    </rPh>
    <rPh sb="41" eb="43">
      <t>セイレイ</t>
    </rPh>
    <rPh sb="43" eb="44">
      <t>ダイ</t>
    </rPh>
    <rPh sb="47" eb="48">
      <t>ゴウ</t>
    </rPh>
    <rPh sb="49" eb="50">
      <t>ダイ</t>
    </rPh>
    <rPh sb="52" eb="53">
      <t>ジョウ</t>
    </rPh>
    <rPh sb="55" eb="56">
      <t>ダイ</t>
    </rPh>
    <rPh sb="57" eb="58">
      <t>コウ</t>
    </rPh>
    <rPh sb="59" eb="61">
      <t>キテイ</t>
    </rPh>
    <rPh sb="63" eb="66">
      <t>シチョウソン</t>
    </rPh>
    <rPh sb="66" eb="67">
      <t>ミン</t>
    </rPh>
    <rPh sb="67" eb="68">
      <t>ゼイ</t>
    </rPh>
    <rPh sb="69" eb="71">
      <t>カゼイ</t>
    </rPh>
    <rPh sb="75" eb="76">
      <t>シャ</t>
    </rPh>
    <rPh sb="77" eb="78">
      <t>ジュン</t>
    </rPh>
    <rPh sb="80" eb="81">
      <t>モノ</t>
    </rPh>
    <rPh sb="84" eb="85">
      <t>コ</t>
    </rPh>
    <phoneticPr fontId="10"/>
  </si>
  <si>
    <t>2019.10.9</t>
    <phoneticPr fontId="10"/>
  </si>
  <si>
    <t>Ver.3.4.1 講師配置加算におけるエラーメッセージ表示要件を修正</t>
    <rPh sb="10" eb="12">
      <t>コウシ</t>
    </rPh>
    <rPh sb="12" eb="14">
      <t>ハイチ</t>
    </rPh>
    <rPh sb="14" eb="16">
      <t>カサン</t>
    </rPh>
    <rPh sb="28" eb="30">
      <t>ヒョウジ</t>
    </rPh>
    <rPh sb="30" eb="32">
      <t>ヨウケン</t>
    </rPh>
    <rPh sb="33" eb="35">
      <t>シュウセイ</t>
    </rPh>
    <phoneticPr fontId="10"/>
  </si>
  <si>
    <t>副食費徴収免除加算の計算式（端数処理）を修正</t>
    <rPh sb="0" eb="2">
      <t>フクショク</t>
    </rPh>
    <rPh sb="2" eb="3">
      <t>ヒ</t>
    </rPh>
    <rPh sb="3" eb="5">
      <t>チョウシュウ</t>
    </rPh>
    <rPh sb="5" eb="7">
      <t>メンジョ</t>
    </rPh>
    <rPh sb="7" eb="9">
      <t>カサン</t>
    </rPh>
    <rPh sb="10" eb="13">
      <t>ケイサンシキ</t>
    </rPh>
    <rPh sb="14" eb="16">
      <t>ハスウ</t>
    </rPh>
    <rPh sb="16" eb="18">
      <t>ショリ</t>
    </rPh>
    <rPh sb="20" eb="22">
      <t>シュウセイ</t>
    </rPh>
    <phoneticPr fontId="8"/>
  </si>
  <si>
    <t>2019.11.7</t>
    <phoneticPr fontId="8"/>
  </si>
  <si>
    <t>秩父別町</t>
    <phoneticPr fontId="10"/>
  </si>
  <si>
    <t>雨竜町</t>
    <phoneticPr fontId="10"/>
  </si>
  <si>
    <t>北竜町</t>
    <phoneticPr fontId="10"/>
  </si>
  <si>
    <t>沼田町</t>
    <phoneticPr fontId="10"/>
  </si>
  <si>
    <t>幌加内町</t>
    <phoneticPr fontId="10"/>
  </si>
  <si>
    <t>美幌町</t>
    <phoneticPr fontId="10"/>
  </si>
  <si>
    <t>津別町</t>
    <phoneticPr fontId="10"/>
  </si>
  <si>
    <t>鰺ヶ沢町</t>
    <phoneticPr fontId="10"/>
  </si>
  <si>
    <t>由仁町</t>
    <phoneticPr fontId="10"/>
  </si>
  <si>
    <t>長沼町</t>
    <phoneticPr fontId="10"/>
  </si>
  <si>
    <t>壮瞥町</t>
    <phoneticPr fontId="10"/>
  </si>
  <si>
    <t>10/100地域</t>
    <rPh sb="6" eb="8">
      <t>チイキ</t>
    </rPh>
    <phoneticPr fontId="10"/>
  </si>
  <si>
    <t>原村</t>
    <phoneticPr fontId="10"/>
  </si>
  <si>
    <t>大多喜町</t>
    <phoneticPr fontId="10"/>
  </si>
  <si>
    <t>池田町</t>
    <phoneticPr fontId="10"/>
  </si>
  <si>
    <t>松川村</t>
    <phoneticPr fontId="10"/>
  </si>
  <si>
    <t>白馬村</t>
    <phoneticPr fontId="10"/>
  </si>
  <si>
    <t>坂城町</t>
    <phoneticPr fontId="10"/>
  </si>
  <si>
    <t>高山村</t>
    <phoneticPr fontId="10"/>
  </si>
  <si>
    <t>山ノ内町</t>
    <phoneticPr fontId="10"/>
  </si>
  <si>
    <t>信濃町</t>
    <phoneticPr fontId="10"/>
  </si>
  <si>
    <t>飯綱町</t>
    <phoneticPr fontId="10"/>
  </si>
  <si>
    <t>栄村</t>
    <phoneticPr fontId="10"/>
  </si>
  <si>
    <t>新庄村</t>
    <phoneticPr fontId="10"/>
  </si>
  <si>
    <t>6/100地域</t>
    <rPh sb="5" eb="7">
      <t>チイキ</t>
    </rPh>
    <phoneticPr fontId="10"/>
  </si>
  <si>
    <t xml:space="preserve"> 　　 ～　15人</t>
  </si>
  <si>
    <t xml:space="preserve">  16人～　25人</t>
  </si>
  <si>
    <t xml:space="preserve">  26人～　35人</t>
  </si>
  <si>
    <t xml:space="preserve">  36人～　45人</t>
  </si>
  <si>
    <t xml:space="preserve">  46人～　60人</t>
  </si>
  <si>
    <t xml:space="preserve">  61人～　75人</t>
  </si>
  <si>
    <t xml:space="preserve">  76人～　90人</t>
  </si>
  <si>
    <t xml:space="preserve">  91人～ 105人</t>
  </si>
  <si>
    <t xml:space="preserve"> 106人～ 120人</t>
  </si>
  <si>
    <t xml:space="preserve"> 121人～ 135人</t>
  </si>
  <si>
    <t xml:space="preserve"> 136人～ 150人</t>
  </si>
  <si>
    <t xml:space="preserve"> 151人～ 180人</t>
  </si>
  <si>
    <t xml:space="preserve"> 181人～ 210人</t>
  </si>
  <si>
    <t xml:space="preserve"> 211人～ 240人</t>
  </si>
  <si>
    <t xml:space="preserve"> 241人～ 270人</t>
  </si>
  <si>
    <t xml:space="preserve"> 271人～ 300人</t>
  </si>
  <si>
    <t xml:space="preserve"> 301人～</t>
  </si>
  <si>
    <t>㉑</t>
  </si>
  <si>
    <t>処遇改善等加算Ⅰ</t>
    <rPh sb="0" eb="2">
      <t>ショグウ</t>
    </rPh>
    <rPh sb="2" eb="4">
      <t>カイゼン</t>
    </rPh>
    <rPh sb="4" eb="5">
      <t>トウ</t>
    </rPh>
    <rPh sb="5" eb="7">
      <t>カサン</t>
    </rPh>
    <phoneticPr fontId="8"/>
  </si>
  <si>
    <t>㉒</t>
  </si>
  <si>
    <t>㉓</t>
  </si>
  <si>
    <t>㉔</t>
  </si>
  <si>
    <t>㉕</t>
  </si>
  <si>
    <t>(⑥～㉑（⑮を除く。）)</t>
  </si>
  <si>
    <t>高齢者等活躍促進加算</t>
    <rPh sb="0" eb="3">
      <t>コウレイシャ</t>
    </rPh>
    <rPh sb="3" eb="4">
      <t>トウ</t>
    </rPh>
    <rPh sb="4" eb="6">
      <t>カツヤク</t>
    </rPh>
    <rPh sb="6" eb="8">
      <t>ソクシン</t>
    </rPh>
    <rPh sb="8" eb="10">
      <t>カサン</t>
    </rPh>
    <phoneticPr fontId="8"/>
  </si>
  <si>
    <t>÷各月初日の利用子ども数</t>
  </si>
  <si>
    <t>閉所する日数</t>
    <rPh sb="0" eb="2">
      <t>ヘイショ</t>
    </rPh>
    <rPh sb="4" eb="6">
      <t>ニッスウ</t>
    </rPh>
    <phoneticPr fontId="10"/>
  </si>
  <si>
    <t>全て</t>
    <rPh sb="0" eb="1">
      <t>スベ</t>
    </rPh>
    <phoneticPr fontId="10"/>
  </si>
  <si>
    <t>土曜日閉所</t>
    <rPh sb="0" eb="3">
      <t>ドヨウビ</t>
    </rPh>
    <rPh sb="3" eb="5">
      <t>ヘイショ</t>
    </rPh>
    <phoneticPr fontId="10"/>
  </si>
  <si>
    <t>3日以上</t>
    <rPh sb="1" eb="2">
      <t>ニチ</t>
    </rPh>
    <rPh sb="2" eb="4">
      <t>イジョウ</t>
    </rPh>
    <phoneticPr fontId="10"/>
  </si>
  <si>
    <t>チーム保育１号２号定員合計</t>
    <rPh sb="3" eb="5">
      <t>ホイク</t>
    </rPh>
    <rPh sb="6" eb="7">
      <t>ゴウ</t>
    </rPh>
    <rPh sb="8" eb="9">
      <t>ゴウ</t>
    </rPh>
    <rPh sb="9" eb="11">
      <t>テイイン</t>
    </rPh>
    <rPh sb="11" eb="13">
      <t>ゴウケイ</t>
    </rPh>
    <phoneticPr fontId="8"/>
  </si>
  <si>
    <t>〇チーム保育加配</t>
    <rPh sb="4" eb="6">
      <t>ホイク</t>
    </rPh>
    <rPh sb="6" eb="8">
      <t>カハイ</t>
    </rPh>
    <phoneticPr fontId="8"/>
  </si>
  <si>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10"/>
  </si>
  <si>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10"/>
  </si>
  <si>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10"/>
  </si>
  <si>
    <t>Ｃ：Ａ又はＢを除き、栄養士と嘱託契約にある場合</t>
    <rPh sb="3" eb="4">
      <t>マタ</t>
    </rPh>
    <rPh sb="7" eb="8">
      <t>ノゾ</t>
    </rPh>
    <rPh sb="10" eb="13">
      <t>エイヨウシ</t>
    </rPh>
    <rPh sb="14" eb="16">
      <t>ショクタク</t>
    </rPh>
    <rPh sb="16" eb="18">
      <t>ケイヤク</t>
    </rPh>
    <rPh sb="21" eb="23">
      <t>バアイ</t>
    </rPh>
    <phoneticPr fontId="10"/>
  </si>
  <si>
    <t>給食実施加算（給食の状況）</t>
    <rPh sb="0" eb="2">
      <t>キュウショク</t>
    </rPh>
    <rPh sb="2" eb="4">
      <t>ジッシ</t>
    </rPh>
    <rPh sb="4" eb="6">
      <t>カサン</t>
    </rPh>
    <rPh sb="7" eb="9">
      <t>キュウショク</t>
    </rPh>
    <rPh sb="10" eb="12">
      <t>ジョウキョウ</t>
    </rPh>
    <phoneticPr fontId="8"/>
  </si>
  <si>
    <t>なし</t>
    <phoneticPr fontId="8"/>
  </si>
  <si>
    <t>施設内の調理設備を使用してきめ細やかに調理を行っている場合</t>
    <rPh sb="0" eb="3">
      <t>シセツナイ</t>
    </rPh>
    <rPh sb="4" eb="6">
      <t>チョウリ</t>
    </rPh>
    <rPh sb="6" eb="8">
      <t>セツビ</t>
    </rPh>
    <rPh sb="9" eb="11">
      <t>シヨウ</t>
    </rPh>
    <rPh sb="15" eb="16">
      <t>コマ</t>
    </rPh>
    <rPh sb="19" eb="21">
      <t>チョウリ</t>
    </rPh>
    <rPh sb="22" eb="23">
      <t>オコナ</t>
    </rPh>
    <rPh sb="27" eb="29">
      <t>バアイ</t>
    </rPh>
    <phoneticPr fontId="8"/>
  </si>
  <si>
    <t>施設外で調理して施設に搬入する方法により給食を実施している場合</t>
    <rPh sb="0" eb="2">
      <t>シセツ</t>
    </rPh>
    <rPh sb="2" eb="3">
      <t>ガイ</t>
    </rPh>
    <rPh sb="4" eb="6">
      <t>チョウリ</t>
    </rPh>
    <rPh sb="8" eb="10">
      <t>シセツ</t>
    </rPh>
    <rPh sb="11" eb="13">
      <t>ハンニュウ</t>
    </rPh>
    <rPh sb="15" eb="17">
      <t>ホウホウ</t>
    </rPh>
    <rPh sb="20" eb="22">
      <t>キュウショク</t>
    </rPh>
    <rPh sb="23" eb="25">
      <t>ジッシ</t>
    </rPh>
    <rPh sb="29" eb="31">
      <t>バアイ</t>
    </rPh>
    <phoneticPr fontId="8"/>
  </si>
  <si>
    <t>公開保育と一体的に実施</t>
    <rPh sb="0" eb="2">
      <t>コウカイ</t>
    </rPh>
    <rPh sb="2" eb="4">
      <t>ホイク</t>
    </rPh>
    <rPh sb="5" eb="8">
      <t>イッタイテキ</t>
    </rPh>
    <rPh sb="9" eb="11">
      <t>ジッシ</t>
    </rPh>
    <phoneticPr fontId="8"/>
  </si>
  <si>
    <t>なし（自己評価なしを含む）</t>
    <rPh sb="3" eb="5">
      <t>ジコ</t>
    </rPh>
    <rPh sb="5" eb="7">
      <t>ヒョウカ</t>
    </rPh>
    <rPh sb="10" eb="11">
      <t>フク</t>
    </rPh>
    <phoneticPr fontId="8"/>
  </si>
  <si>
    <t>公開保育の実施なし</t>
    <rPh sb="0" eb="2">
      <t>コウカイ</t>
    </rPh>
    <rPh sb="2" eb="4">
      <t>ホイク</t>
    </rPh>
    <rPh sb="5" eb="7">
      <t>ジッシ</t>
    </rPh>
    <phoneticPr fontId="8"/>
  </si>
  <si>
    <t>保育短時間</t>
    <phoneticPr fontId="10"/>
  </si>
  <si>
    <t>基本額</t>
    <rPh sb="0" eb="2">
      <t>キホン</t>
    </rPh>
    <rPh sb="2" eb="3">
      <t>ガク</t>
    </rPh>
    <phoneticPr fontId="8"/>
  </si>
  <si>
    <t>×</t>
    <phoneticPr fontId="8"/>
  </si>
  <si>
    <t>基本額</t>
    <rPh sb="0" eb="3">
      <t>キホンガク</t>
    </rPh>
    <phoneticPr fontId="10"/>
  </si>
  <si>
    <t>処遇改善等加算Ⅰ</t>
    <phoneticPr fontId="8"/>
  </si>
  <si>
    <t>月額</t>
    <rPh sb="0" eb="2">
      <t>ゲツガク</t>
    </rPh>
    <phoneticPr fontId="10"/>
  </si>
  <si>
    <t>　（１２）栄養管理加算</t>
    <rPh sb="5" eb="7">
      <t>エイヨウ</t>
    </rPh>
    <rPh sb="7" eb="9">
      <t>カンリ</t>
    </rPh>
    <rPh sb="9" eb="11">
      <t>カサン</t>
    </rPh>
    <phoneticPr fontId="10"/>
  </si>
  <si>
    <t>　（９）給食実施加算</t>
    <rPh sb="4" eb="6">
      <t>キュウショク</t>
    </rPh>
    <rPh sb="6" eb="8">
      <t>ジッシ</t>
    </rPh>
    <rPh sb="8" eb="10">
      <t>カサン</t>
    </rPh>
    <phoneticPr fontId="10"/>
  </si>
  <si>
    <t>　（２）事務職員配置加算</t>
    <rPh sb="4" eb="6">
      <t>ジム</t>
    </rPh>
    <rPh sb="6" eb="8">
      <t>ショクイン</t>
    </rPh>
    <rPh sb="8" eb="10">
      <t>ハイチ</t>
    </rPh>
    <rPh sb="10" eb="12">
      <t>カサン</t>
    </rPh>
    <phoneticPr fontId="10"/>
  </si>
  <si>
    <t>　（６）施設関係者評価加算</t>
    <rPh sb="4" eb="6">
      <t>シセツ</t>
    </rPh>
    <rPh sb="6" eb="9">
      <t>カンケイシャ</t>
    </rPh>
    <rPh sb="9" eb="11">
      <t>ヒョウカ</t>
    </rPh>
    <rPh sb="11" eb="13">
      <t>カサン</t>
    </rPh>
    <phoneticPr fontId="10"/>
  </si>
  <si>
    <t>袖ケ浦市</t>
    <phoneticPr fontId="10"/>
  </si>
  <si>
    <r>
      <t>15/100</t>
    </r>
    <r>
      <rPr>
        <sz val="11"/>
        <color indexed="8"/>
        <rFont val="ＭＳ Ｐゴシック"/>
        <family val="3"/>
        <charset val="128"/>
      </rPr>
      <t>地域</t>
    </r>
    <phoneticPr fontId="10"/>
  </si>
  <si>
    <r>
      <t>15/100</t>
    </r>
    <r>
      <rPr>
        <sz val="11"/>
        <color indexed="8"/>
        <rFont val="ＭＳ Ｐゴシック"/>
        <family val="3"/>
        <charset val="128"/>
      </rPr>
      <t>地域</t>
    </r>
    <phoneticPr fontId="10"/>
  </si>
  <si>
    <r>
      <t>15/100</t>
    </r>
    <r>
      <rPr>
        <sz val="11"/>
        <color indexed="8"/>
        <rFont val="ＭＳ Ｐゴシック"/>
        <family val="3"/>
        <charset val="128"/>
      </rPr>
      <t>地域</t>
    </r>
    <phoneticPr fontId="10"/>
  </si>
  <si>
    <r>
      <t>15/100</t>
    </r>
    <r>
      <rPr>
        <sz val="11"/>
        <color rgb="FFFF0000"/>
        <rFont val="ＭＳ Ｐゴシック"/>
        <family val="3"/>
        <charset val="128"/>
      </rPr>
      <t>地域</t>
    </r>
    <phoneticPr fontId="10"/>
  </si>
  <si>
    <r>
      <t>12/100</t>
    </r>
    <r>
      <rPr>
        <sz val="11"/>
        <color indexed="8"/>
        <rFont val="ＭＳ Ｐゴシック"/>
        <family val="3"/>
        <charset val="128"/>
      </rPr>
      <t>地域</t>
    </r>
    <phoneticPr fontId="10"/>
  </si>
  <si>
    <r>
      <t>12/100</t>
    </r>
    <r>
      <rPr>
        <sz val="11"/>
        <color indexed="8"/>
        <rFont val="ＭＳ Ｐゴシック"/>
        <family val="3"/>
        <charset val="128"/>
      </rPr>
      <t>地域</t>
    </r>
    <phoneticPr fontId="10"/>
  </si>
  <si>
    <r>
      <t>10/100</t>
    </r>
    <r>
      <rPr>
        <sz val="11"/>
        <color indexed="8"/>
        <rFont val="ＭＳ Ｐゴシック"/>
        <family val="3"/>
        <charset val="128"/>
      </rPr>
      <t>地域</t>
    </r>
    <phoneticPr fontId="10"/>
  </si>
  <si>
    <r>
      <t>10/100</t>
    </r>
    <r>
      <rPr>
        <sz val="11"/>
        <color indexed="8"/>
        <rFont val="ＭＳ Ｐゴシック"/>
        <family val="3"/>
        <charset val="128"/>
      </rPr>
      <t>地域</t>
    </r>
    <phoneticPr fontId="10"/>
  </si>
  <si>
    <t>龍ケ崎市</t>
    <phoneticPr fontId="10"/>
  </si>
  <si>
    <r>
      <t>10/100</t>
    </r>
    <r>
      <rPr>
        <sz val="11"/>
        <color indexed="8"/>
        <rFont val="ＭＳ Ｐゴシック"/>
        <family val="3"/>
        <charset val="128"/>
      </rPr>
      <t>地域</t>
    </r>
    <phoneticPr fontId="10"/>
  </si>
  <si>
    <r>
      <t>10/100</t>
    </r>
    <r>
      <rPr>
        <sz val="11"/>
        <color indexed="8"/>
        <rFont val="ＭＳ Ｐゴシック"/>
        <family val="3"/>
        <charset val="128"/>
      </rPr>
      <t>地域</t>
    </r>
    <phoneticPr fontId="10"/>
  </si>
  <si>
    <r>
      <t>10/100</t>
    </r>
    <r>
      <rPr>
        <sz val="11"/>
        <color indexed="8"/>
        <rFont val="ＭＳ Ｐゴシック"/>
        <family val="3"/>
        <charset val="128"/>
      </rPr>
      <t>地域</t>
    </r>
    <phoneticPr fontId="10"/>
  </si>
  <si>
    <t>鎌ケ谷市</t>
    <phoneticPr fontId="10"/>
  </si>
  <si>
    <t>四條畷市</t>
    <phoneticPr fontId="10"/>
  </si>
  <si>
    <t>豊能町</t>
    <phoneticPr fontId="10"/>
  </si>
  <si>
    <r>
      <rPr>
        <sz val="11"/>
        <color rgb="FFFF0000"/>
        <rFont val="ＭＳ Ｐゴシック"/>
        <family val="3"/>
        <charset val="128"/>
        <scheme val="minor"/>
      </rPr>
      <t>丹波</t>
    </r>
    <r>
      <rPr>
        <sz val="11"/>
        <color theme="1"/>
        <rFont val="ＭＳ Ｐゴシック"/>
        <family val="3"/>
        <charset val="128"/>
        <scheme val="minor"/>
      </rPr>
      <t>篠山市</t>
    </r>
    <rPh sb="0" eb="2">
      <t>タンバ</t>
    </rPh>
    <rPh sb="2" eb="5">
      <t>ササヤマシ</t>
    </rPh>
    <phoneticPr fontId="10"/>
  </si>
  <si>
    <r>
      <t>那珂川</t>
    </r>
    <r>
      <rPr>
        <sz val="11"/>
        <color rgb="FFFF0000"/>
        <rFont val="ＭＳ Ｐゴシック"/>
        <family val="3"/>
        <charset val="128"/>
        <scheme val="minor"/>
      </rPr>
      <t>市</t>
    </r>
    <rPh sb="0" eb="3">
      <t>ナカガワ</t>
    </rPh>
    <rPh sb="3" eb="4">
      <t>シ</t>
    </rPh>
    <phoneticPr fontId="10"/>
  </si>
  <si>
    <t>塩竈市</t>
    <phoneticPr fontId="10"/>
  </si>
  <si>
    <t>阿久比町</t>
    <phoneticPr fontId="10"/>
  </si>
  <si>
    <t>(⑥＋⑦＋⑧＋⑩)</t>
  </si>
  <si>
    <r>
      <rPr>
        <sz val="11"/>
        <rFont val="HGｺﾞｼｯｸM"/>
        <family val="3"/>
        <charset val="128"/>
      </rPr>
      <t>【公定価格試算シート（認定こども園）】</t>
    </r>
    <rPh sb="1" eb="3">
      <t>コウテイ</t>
    </rPh>
    <rPh sb="3" eb="5">
      <t>カカク</t>
    </rPh>
    <rPh sb="5" eb="7">
      <t>シサン</t>
    </rPh>
    <rPh sb="11" eb="13">
      <t>ニンテイ</t>
    </rPh>
    <rPh sb="16" eb="17">
      <t>エン</t>
    </rPh>
    <phoneticPr fontId="10"/>
  </si>
  <si>
    <r>
      <rPr>
        <sz val="11"/>
        <rFont val="HGｺﾞｼｯｸM"/>
        <family val="3"/>
        <charset val="128"/>
      </rPr>
      <t>凡例：</t>
    </r>
    <rPh sb="0" eb="2">
      <t>ハンレイ</t>
    </rPh>
    <phoneticPr fontId="10"/>
  </si>
  <si>
    <r>
      <rPr>
        <sz val="11"/>
        <rFont val="HGｺﾞｼｯｸM"/>
        <family val="3"/>
        <charset val="128"/>
      </rPr>
      <t>リストから選択</t>
    </r>
    <rPh sb="5" eb="7">
      <t>センタク</t>
    </rPh>
    <phoneticPr fontId="10"/>
  </si>
  <si>
    <r>
      <rPr>
        <sz val="11"/>
        <rFont val="HGｺﾞｼｯｸM"/>
        <family val="3"/>
        <charset val="128"/>
      </rPr>
      <t>数を直接入力（０以上の整数）</t>
    </r>
    <rPh sb="0" eb="1">
      <t>スウ</t>
    </rPh>
    <rPh sb="2" eb="4">
      <t>チョクセツ</t>
    </rPh>
    <rPh sb="4" eb="6">
      <t>ニュウリョク</t>
    </rPh>
    <rPh sb="8" eb="10">
      <t>イジョウ</t>
    </rPh>
    <rPh sb="11" eb="13">
      <t>セイスウ</t>
    </rPh>
    <phoneticPr fontId="10"/>
  </si>
  <si>
    <r>
      <rPr>
        <sz val="11"/>
        <rFont val="HGｺﾞｼｯｸM"/>
        <family val="3"/>
        <charset val="128"/>
      </rPr>
      <t>○前提条件</t>
    </r>
    <rPh sb="1" eb="3">
      <t>ゼンテイ</t>
    </rPh>
    <rPh sb="3" eb="5">
      <t>ジョウケン</t>
    </rPh>
    <phoneticPr fontId="10"/>
  </si>
  <si>
    <r>
      <rPr>
        <b/>
        <sz val="11"/>
        <rFont val="HGｺﾞｼｯｸM"/>
        <family val="3"/>
        <charset val="128"/>
      </rPr>
      <t>設定項目</t>
    </r>
    <rPh sb="0" eb="2">
      <t>セッテイ</t>
    </rPh>
    <rPh sb="2" eb="4">
      <t>コウモク</t>
    </rPh>
    <phoneticPr fontId="10"/>
  </si>
  <si>
    <r>
      <rPr>
        <b/>
        <sz val="11"/>
        <rFont val="HGｺﾞｼｯｸM"/>
        <family val="3"/>
        <charset val="128"/>
      </rPr>
      <t>設定</t>
    </r>
    <rPh sb="0" eb="2">
      <t>セッテイ</t>
    </rPh>
    <phoneticPr fontId="10"/>
  </si>
  <si>
    <r>
      <rPr>
        <b/>
        <sz val="11"/>
        <rFont val="HGｺﾞｼｯｸM"/>
        <family val="3"/>
        <charset val="128"/>
      </rPr>
      <t>フラグ</t>
    </r>
    <phoneticPr fontId="10"/>
  </si>
  <si>
    <r>
      <rPr>
        <sz val="11"/>
        <rFont val="HGｺﾞｼｯｸM"/>
        <family val="3"/>
        <charset val="128"/>
      </rPr>
      <t>加算率</t>
    </r>
    <rPh sb="0" eb="2">
      <t>カサン</t>
    </rPh>
    <rPh sb="2" eb="3">
      <t>リツ</t>
    </rPh>
    <phoneticPr fontId="10"/>
  </si>
  <si>
    <r>
      <rPr>
        <sz val="11"/>
        <rFont val="HGｺﾞｼｯｸM"/>
        <family val="3"/>
        <charset val="128"/>
      </rPr>
      <t>加算率（補正）</t>
    </r>
    <rPh sb="0" eb="2">
      <t>カサン</t>
    </rPh>
    <rPh sb="2" eb="3">
      <t>リツ</t>
    </rPh>
    <rPh sb="4" eb="6">
      <t>ホセイ</t>
    </rPh>
    <phoneticPr fontId="10"/>
  </si>
  <si>
    <r>
      <rPr>
        <sz val="11"/>
        <rFont val="HGｺﾞｼｯｸM"/>
        <family val="3"/>
        <charset val="128"/>
      </rPr>
      <t>○利用定員</t>
    </r>
    <rPh sb="1" eb="3">
      <t>リヨウ</t>
    </rPh>
    <rPh sb="3" eb="5">
      <t>テイイン</t>
    </rPh>
    <phoneticPr fontId="10"/>
  </si>
  <si>
    <r>
      <rPr>
        <sz val="11"/>
        <rFont val="HGｺﾞｼｯｸM"/>
        <family val="3"/>
        <charset val="128"/>
      </rPr>
      <t>１号</t>
    </r>
    <rPh sb="1" eb="2">
      <t>ゴウ</t>
    </rPh>
    <phoneticPr fontId="10"/>
  </si>
  <si>
    <r>
      <rPr>
        <sz val="11"/>
        <rFont val="HGｺﾞｼｯｸM"/>
        <family val="3"/>
        <charset val="128"/>
      </rPr>
      <t>←１号子どもの利用定員を設定しない場合に「２」を乗じる加算用</t>
    </r>
    <rPh sb="2" eb="3">
      <t>ゴウ</t>
    </rPh>
    <rPh sb="3" eb="4">
      <t>コ</t>
    </rPh>
    <rPh sb="7" eb="9">
      <t>リヨウ</t>
    </rPh>
    <rPh sb="9" eb="11">
      <t>テイイン</t>
    </rPh>
    <rPh sb="12" eb="14">
      <t>セッテイ</t>
    </rPh>
    <rPh sb="17" eb="19">
      <t>バアイ</t>
    </rPh>
    <rPh sb="24" eb="25">
      <t>ジョウ</t>
    </rPh>
    <rPh sb="27" eb="29">
      <t>カサン</t>
    </rPh>
    <rPh sb="29" eb="30">
      <t>ヨウ</t>
    </rPh>
    <phoneticPr fontId="10"/>
  </si>
  <si>
    <r>
      <rPr>
        <sz val="11"/>
        <rFont val="HGｺﾞｼｯｸM"/>
        <family val="3"/>
        <charset val="128"/>
      </rPr>
      <t>全体</t>
    </r>
    <rPh sb="0" eb="2">
      <t>ゼンタイ</t>
    </rPh>
    <phoneticPr fontId="10"/>
  </si>
  <si>
    <r>
      <rPr>
        <sz val="11"/>
        <rFont val="HGｺﾞｼｯｸM"/>
        <family val="3"/>
        <charset val="128"/>
      </rPr>
      <t>本園</t>
    </r>
    <rPh sb="0" eb="2">
      <t>ホンエン</t>
    </rPh>
    <phoneticPr fontId="10"/>
  </si>
  <si>
    <r>
      <rPr>
        <sz val="11"/>
        <rFont val="HGｺﾞｼｯｸM"/>
        <family val="3"/>
        <charset val="128"/>
      </rPr>
      <t>分園</t>
    </r>
    <rPh sb="0" eb="2">
      <t>ブンエン</t>
    </rPh>
    <phoneticPr fontId="10"/>
  </si>
  <si>
    <r>
      <rPr>
        <sz val="11"/>
        <rFont val="HGｺﾞｼｯｸM"/>
        <family val="3"/>
        <charset val="128"/>
      </rPr>
      <t>２号</t>
    </r>
    <rPh sb="1" eb="2">
      <t>ゴウ</t>
    </rPh>
    <phoneticPr fontId="10"/>
  </si>
  <si>
    <r>
      <rPr>
        <sz val="11"/>
        <rFont val="HGｺﾞｼｯｸM"/>
        <family val="3"/>
        <charset val="128"/>
      </rPr>
      <t>３号</t>
    </r>
    <rPh sb="1" eb="2">
      <t>ゴウ</t>
    </rPh>
    <phoneticPr fontId="10"/>
  </si>
  <si>
    <r>
      <rPr>
        <sz val="11"/>
        <rFont val="HGｺﾞｼｯｸM"/>
        <family val="3"/>
        <charset val="128"/>
      </rPr>
      <t>１号＋２号</t>
    </r>
    <rPh sb="1" eb="2">
      <t>ゴウ</t>
    </rPh>
    <rPh sb="4" eb="5">
      <t>ゴウ</t>
    </rPh>
    <phoneticPr fontId="10"/>
  </si>
  <si>
    <r>
      <rPr>
        <sz val="11"/>
        <rFont val="HGｺﾞｼｯｸM"/>
        <family val="3"/>
        <charset val="128"/>
      </rPr>
      <t>２号＋３号</t>
    </r>
    <rPh sb="1" eb="2">
      <t>ゴウ</t>
    </rPh>
    <rPh sb="4" eb="5">
      <t>ゴウ</t>
    </rPh>
    <phoneticPr fontId="10"/>
  </si>
  <si>
    <r>
      <rPr>
        <sz val="11"/>
        <rFont val="HGｺﾞｼｯｸM"/>
        <family val="3"/>
        <charset val="128"/>
      </rPr>
      <t>←基準セル用</t>
    </r>
    <rPh sb="1" eb="3">
      <t>キジュン</t>
    </rPh>
    <rPh sb="5" eb="6">
      <t>ヨウ</t>
    </rPh>
    <phoneticPr fontId="10"/>
  </si>
  <si>
    <r>
      <rPr>
        <sz val="11"/>
        <rFont val="HGｺﾞｼｯｸM"/>
        <family val="3"/>
        <charset val="128"/>
      </rPr>
      <t>１号＋２号＋３号</t>
    </r>
    <rPh sb="1" eb="2">
      <t>ゴウ</t>
    </rPh>
    <rPh sb="4" eb="5">
      <t>ゴウ</t>
    </rPh>
    <rPh sb="7" eb="8">
      <t>ゴウ</t>
    </rPh>
    <phoneticPr fontId="10"/>
  </si>
  <si>
    <r>
      <rPr>
        <sz val="11"/>
        <rFont val="HGｺﾞｼｯｸM"/>
        <family val="3"/>
        <charset val="128"/>
      </rPr>
      <t>←外部監査費加算用</t>
    </r>
    <phoneticPr fontId="10"/>
  </si>
  <si>
    <r>
      <rPr>
        <sz val="11"/>
        <rFont val="HGｺﾞｼｯｸM"/>
        <family val="3"/>
        <charset val="128"/>
      </rPr>
      <t>○在籍園児数</t>
    </r>
    <rPh sb="1" eb="3">
      <t>ザイセキ</t>
    </rPh>
    <rPh sb="3" eb="6">
      <t>エンジスウ</t>
    </rPh>
    <phoneticPr fontId="10"/>
  </si>
  <si>
    <r>
      <rPr>
        <sz val="11"/>
        <rFont val="HGｺﾞｼｯｸM"/>
        <family val="3"/>
        <charset val="128"/>
      </rPr>
      <t>保育標準時間</t>
    </r>
    <rPh sb="0" eb="2">
      <t>ホイク</t>
    </rPh>
    <rPh sb="2" eb="4">
      <t>ヒョウジュン</t>
    </rPh>
    <rPh sb="4" eb="6">
      <t>ジカン</t>
    </rPh>
    <phoneticPr fontId="10"/>
  </si>
  <si>
    <r>
      <rPr>
        <sz val="11"/>
        <rFont val="HGｺﾞｼｯｸM"/>
        <family val="3"/>
        <charset val="128"/>
      </rPr>
      <t>保育短時間</t>
    </r>
    <rPh sb="0" eb="5">
      <t>ホイクタンジカン</t>
    </rPh>
    <phoneticPr fontId="10"/>
  </si>
  <si>
    <r>
      <rPr>
        <sz val="11"/>
        <rFont val="HGｺﾞｼｯｸM"/>
        <family val="3"/>
        <charset val="128"/>
      </rPr>
      <t>　５歳児数（１号）</t>
    </r>
    <rPh sb="2" eb="3">
      <t>サイ</t>
    </rPh>
    <rPh sb="4" eb="5">
      <t>スウ</t>
    </rPh>
    <rPh sb="7" eb="8">
      <t>ゴウ</t>
    </rPh>
    <phoneticPr fontId="10"/>
  </si>
  <si>
    <r>
      <rPr>
        <sz val="11"/>
        <rFont val="HGｺﾞｼｯｸM"/>
        <family val="3"/>
        <charset val="128"/>
      </rPr>
      <t>　５歳児数（２号）</t>
    </r>
    <rPh sb="2" eb="3">
      <t>サイ</t>
    </rPh>
    <rPh sb="4" eb="5">
      <t>スウ</t>
    </rPh>
    <rPh sb="7" eb="8">
      <t>ゴウ</t>
    </rPh>
    <phoneticPr fontId="10"/>
  </si>
  <si>
    <r>
      <rPr>
        <sz val="11"/>
        <rFont val="HGｺﾞｼｯｸM"/>
        <family val="3"/>
        <charset val="128"/>
      </rPr>
      <t>　４歳児数（１号）</t>
    </r>
    <rPh sb="2" eb="3">
      <t>サイ</t>
    </rPh>
    <rPh sb="4" eb="5">
      <t>スウ</t>
    </rPh>
    <phoneticPr fontId="10"/>
  </si>
  <si>
    <r>
      <rPr>
        <sz val="11"/>
        <rFont val="HGｺﾞｼｯｸM"/>
        <family val="3"/>
        <charset val="128"/>
      </rPr>
      <t>　４歳児数（２号）</t>
    </r>
    <rPh sb="2" eb="3">
      <t>サイ</t>
    </rPh>
    <rPh sb="4" eb="5">
      <t>スウ</t>
    </rPh>
    <phoneticPr fontId="10"/>
  </si>
  <si>
    <r>
      <rPr>
        <sz val="11"/>
        <rFont val="HGｺﾞｼｯｸM"/>
        <family val="3"/>
        <charset val="128"/>
      </rPr>
      <t>　３歳児（満３歳児除く）数（１号）</t>
    </r>
    <rPh sb="2" eb="4">
      <t>サイジ</t>
    </rPh>
    <rPh sb="5" eb="6">
      <t>マン</t>
    </rPh>
    <rPh sb="7" eb="9">
      <t>サイジ</t>
    </rPh>
    <rPh sb="9" eb="10">
      <t>ノゾ</t>
    </rPh>
    <rPh sb="12" eb="13">
      <t>スウ</t>
    </rPh>
    <phoneticPr fontId="10"/>
  </si>
  <si>
    <r>
      <rPr>
        <sz val="11"/>
        <rFont val="HGｺﾞｼｯｸM"/>
        <family val="3"/>
        <charset val="128"/>
      </rPr>
      <t>　３歳児数（２号）</t>
    </r>
    <rPh sb="2" eb="4">
      <t>サイジ</t>
    </rPh>
    <rPh sb="4" eb="5">
      <t>スウ</t>
    </rPh>
    <phoneticPr fontId="10"/>
  </si>
  <si>
    <r>
      <rPr>
        <sz val="11"/>
        <rFont val="HGｺﾞｼｯｸM"/>
        <family val="3"/>
        <charset val="128"/>
      </rPr>
      <t>　満３歳児数（１号・年度末時点）</t>
    </r>
    <rPh sb="1" eb="2">
      <t>マン</t>
    </rPh>
    <rPh sb="3" eb="5">
      <t>サイジ</t>
    </rPh>
    <rPh sb="5" eb="6">
      <t>スウ</t>
    </rPh>
    <rPh sb="8" eb="9">
      <t>ゴウ</t>
    </rPh>
    <rPh sb="10" eb="13">
      <t>ネンドマツ</t>
    </rPh>
    <rPh sb="13" eb="15">
      <t>ジテン</t>
    </rPh>
    <phoneticPr fontId="10"/>
  </si>
  <si>
    <r>
      <rPr>
        <sz val="11"/>
        <rFont val="HGｺﾞｼｯｸM"/>
        <family val="3"/>
        <charset val="128"/>
      </rPr>
      <t>　２歳児数（３号）</t>
    </r>
    <rPh sb="2" eb="4">
      <t>サイジ</t>
    </rPh>
    <rPh sb="4" eb="5">
      <t>スウ</t>
    </rPh>
    <rPh sb="7" eb="8">
      <t>ゴウ</t>
    </rPh>
    <phoneticPr fontId="10"/>
  </si>
  <si>
    <r>
      <rPr>
        <sz val="11"/>
        <rFont val="HGｺﾞｼｯｸM"/>
        <family val="3"/>
        <charset val="128"/>
      </rPr>
      <t>　満３歳児数（１号・年換算）</t>
    </r>
    <rPh sb="1" eb="2">
      <t>マン</t>
    </rPh>
    <rPh sb="3" eb="5">
      <t>サイジ</t>
    </rPh>
    <rPh sb="5" eb="6">
      <t>スウ</t>
    </rPh>
    <rPh sb="8" eb="9">
      <t>ゴウ</t>
    </rPh>
    <rPh sb="10" eb="13">
      <t>ネンカンサン</t>
    </rPh>
    <phoneticPr fontId="10"/>
  </si>
  <si>
    <r>
      <rPr>
        <sz val="11"/>
        <rFont val="HGｺﾞｼｯｸM"/>
        <family val="3"/>
        <charset val="128"/>
      </rPr>
      <t>　１歳児数（３号）</t>
    </r>
    <rPh sb="2" eb="4">
      <t>サイジ</t>
    </rPh>
    <rPh sb="4" eb="5">
      <t>スウ</t>
    </rPh>
    <rPh sb="7" eb="8">
      <t>ゴウ</t>
    </rPh>
    <phoneticPr fontId="10"/>
  </si>
  <si>
    <r>
      <rPr>
        <sz val="11"/>
        <rFont val="HGｺﾞｼｯｸM"/>
        <family val="3"/>
        <charset val="128"/>
      </rPr>
      <t>　乳児数（３号）</t>
    </r>
    <rPh sb="1" eb="3">
      <t>ニュウジ</t>
    </rPh>
    <rPh sb="2" eb="3">
      <t>ジ</t>
    </rPh>
    <rPh sb="3" eb="4">
      <t>スウ</t>
    </rPh>
    <rPh sb="6" eb="7">
      <t>ゴウ</t>
    </rPh>
    <phoneticPr fontId="10"/>
  </si>
  <si>
    <r>
      <rPr>
        <sz val="11"/>
        <rFont val="HGｺﾞｼｯｸM"/>
        <family val="3"/>
        <charset val="128"/>
      </rPr>
      <t>１号園児数合計</t>
    </r>
    <rPh sb="1" eb="2">
      <t>ゴウ</t>
    </rPh>
    <rPh sb="2" eb="5">
      <t>エンジスウ</t>
    </rPh>
    <rPh sb="5" eb="7">
      <t>ゴウケイ</t>
    </rPh>
    <phoneticPr fontId="10"/>
  </si>
  <si>
    <r>
      <rPr>
        <sz val="11"/>
        <rFont val="HGｺﾞｼｯｸM"/>
        <family val="3"/>
        <charset val="128"/>
      </rPr>
      <t>２号園児数合計</t>
    </r>
    <rPh sb="1" eb="2">
      <t>ゴウ</t>
    </rPh>
    <rPh sb="2" eb="5">
      <t>エンジスウ</t>
    </rPh>
    <rPh sb="5" eb="7">
      <t>ゴウケイ</t>
    </rPh>
    <phoneticPr fontId="10"/>
  </si>
  <si>
    <r>
      <rPr>
        <sz val="11"/>
        <rFont val="HGｺﾞｼｯｸM"/>
        <family val="3"/>
        <charset val="128"/>
      </rPr>
      <t>３号園児数合計</t>
    </r>
    <rPh sb="1" eb="2">
      <t>ゴウ</t>
    </rPh>
    <rPh sb="2" eb="5">
      <t>エンジスウ</t>
    </rPh>
    <rPh sb="5" eb="7">
      <t>ゴウケイ</t>
    </rPh>
    <phoneticPr fontId="10"/>
  </si>
  <si>
    <r>
      <rPr>
        <sz val="11"/>
        <rFont val="HGｺﾞｼｯｸM"/>
        <family val="3"/>
        <charset val="128"/>
      </rPr>
      <t>１号＋２号園児数合計</t>
    </r>
    <rPh sb="1" eb="2">
      <t>ゴウ</t>
    </rPh>
    <rPh sb="4" eb="5">
      <t>ゴウ</t>
    </rPh>
    <rPh sb="5" eb="8">
      <t>エンジスウ</t>
    </rPh>
    <rPh sb="8" eb="10">
      <t>ゴウケイ</t>
    </rPh>
    <phoneticPr fontId="10"/>
  </si>
  <si>
    <r>
      <rPr>
        <sz val="11"/>
        <rFont val="HGｺﾞｼｯｸM"/>
        <family val="3"/>
        <charset val="128"/>
      </rPr>
      <t>２号＋３号園児数合計</t>
    </r>
    <rPh sb="1" eb="2">
      <t>ゴウ</t>
    </rPh>
    <rPh sb="4" eb="5">
      <t>ゴウ</t>
    </rPh>
    <rPh sb="5" eb="8">
      <t>エンジスウ</t>
    </rPh>
    <rPh sb="8" eb="10">
      <t>ゴウケイ</t>
    </rPh>
    <phoneticPr fontId="10"/>
  </si>
  <si>
    <r>
      <rPr>
        <sz val="11"/>
        <rFont val="HGｺﾞｼｯｸM"/>
        <family val="3"/>
        <charset val="128"/>
      </rPr>
      <t>１号＋２号＋３号園児数合計</t>
    </r>
    <rPh sb="1" eb="2">
      <t>ゴウ</t>
    </rPh>
    <rPh sb="4" eb="5">
      <t>ゴウ</t>
    </rPh>
    <rPh sb="7" eb="8">
      <t>ゴウ</t>
    </rPh>
    <rPh sb="8" eb="11">
      <t>エンジスウ</t>
    </rPh>
    <rPh sb="11" eb="13">
      <t>ゴウケイ</t>
    </rPh>
    <phoneticPr fontId="10"/>
  </si>
  <si>
    <r>
      <rPr>
        <sz val="11"/>
        <rFont val="HGｺﾞｼｯｸM"/>
        <family val="3"/>
        <charset val="128"/>
      </rPr>
      <t>○配置計算</t>
    </r>
    <rPh sb="1" eb="3">
      <t>ハイチ</t>
    </rPh>
    <rPh sb="3" eb="5">
      <t>ケイサン</t>
    </rPh>
    <phoneticPr fontId="10"/>
  </si>
  <si>
    <r>
      <rPr>
        <sz val="11"/>
        <rFont val="HGｺﾞｼｯｸM"/>
        <family val="3"/>
        <charset val="128"/>
      </rPr>
      <t>基本配置数</t>
    </r>
    <rPh sb="0" eb="4">
      <t>キホンハイチ</t>
    </rPh>
    <rPh sb="4" eb="5">
      <t>スウ</t>
    </rPh>
    <phoneticPr fontId="10"/>
  </si>
  <si>
    <r>
      <rPr>
        <sz val="11"/>
        <rFont val="HGｺﾞｼｯｸM"/>
        <family val="3"/>
        <charset val="128"/>
      </rPr>
      <t>↓３歳児加算・満３歳児加算フラグ</t>
    </r>
    <rPh sb="2" eb="3">
      <t>サイ</t>
    </rPh>
    <rPh sb="3" eb="4">
      <t>ジ</t>
    </rPh>
    <rPh sb="4" eb="6">
      <t>カサン</t>
    </rPh>
    <rPh sb="7" eb="8">
      <t>マン</t>
    </rPh>
    <rPh sb="9" eb="10">
      <t>サイ</t>
    </rPh>
    <rPh sb="10" eb="11">
      <t>ジ</t>
    </rPh>
    <rPh sb="11" eb="13">
      <t>カサン</t>
    </rPh>
    <phoneticPr fontId="10"/>
  </si>
  <si>
    <r>
      <rPr>
        <sz val="11"/>
        <rFont val="HGｺﾞｼｯｸM"/>
        <family val="3"/>
        <charset val="128"/>
      </rPr>
      <t>３歳児加算あり、満３歳児加算ありの場合</t>
    </r>
    <rPh sb="1" eb="3">
      <t>サイジ</t>
    </rPh>
    <rPh sb="3" eb="5">
      <t>カサン</t>
    </rPh>
    <rPh sb="8" eb="9">
      <t>マン</t>
    </rPh>
    <rPh sb="10" eb="12">
      <t>サイジ</t>
    </rPh>
    <rPh sb="12" eb="14">
      <t>カサン</t>
    </rPh>
    <rPh sb="17" eb="19">
      <t>バアイ</t>
    </rPh>
    <phoneticPr fontId="10"/>
  </si>
  <si>
    <r>
      <rPr>
        <sz val="11"/>
        <rFont val="HGｺﾞｼｯｸM"/>
        <family val="3"/>
        <charset val="128"/>
      </rPr>
      <t>３歳児加算あり、満３歳児加算なしの場合</t>
    </r>
    <rPh sb="1" eb="3">
      <t>サイジ</t>
    </rPh>
    <rPh sb="3" eb="5">
      <t>カサン</t>
    </rPh>
    <rPh sb="8" eb="9">
      <t>マン</t>
    </rPh>
    <rPh sb="10" eb="12">
      <t>サイジ</t>
    </rPh>
    <rPh sb="12" eb="14">
      <t>カサン</t>
    </rPh>
    <rPh sb="17" eb="19">
      <t>バアイ</t>
    </rPh>
    <phoneticPr fontId="10"/>
  </si>
  <si>
    <r>
      <rPr>
        <sz val="11"/>
        <rFont val="HGｺﾞｼｯｸM"/>
        <family val="3"/>
        <charset val="128"/>
      </rPr>
      <t>３歳児加算なし、満３歳児加算ありの場合</t>
    </r>
    <rPh sb="1" eb="3">
      <t>サイジ</t>
    </rPh>
    <rPh sb="3" eb="5">
      <t>カサン</t>
    </rPh>
    <rPh sb="8" eb="9">
      <t>マン</t>
    </rPh>
    <rPh sb="10" eb="12">
      <t>サイジ</t>
    </rPh>
    <rPh sb="12" eb="14">
      <t>カサン</t>
    </rPh>
    <rPh sb="17" eb="19">
      <t>バアイ</t>
    </rPh>
    <phoneticPr fontId="10"/>
  </si>
  <si>
    <r>
      <rPr>
        <sz val="11"/>
        <rFont val="HGｺﾞｼｯｸM"/>
        <family val="3"/>
        <charset val="128"/>
      </rPr>
      <t>３歳児加算なし、満３歳児加算なしの場合</t>
    </r>
    <rPh sb="1" eb="3">
      <t>サイジ</t>
    </rPh>
    <rPh sb="3" eb="5">
      <t>カサン</t>
    </rPh>
    <rPh sb="8" eb="9">
      <t>マン</t>
    </rPh>
    <rPh sb="10" eb="12">
      <t>サイジ</t>
    </rPh>
    <rPh sb="12" eb="14">
      <t>カサン</t>
    </rPh>
    <rPh sb="17" eb="19">
      <t>バアイ</t>
    </rPh>
    <phoneticPr fontId="10"/>
  </si>
  <si>
    <t>（常勤）休けい保育士数（利用定員90人以下）</t>
    <rPh sb="12" eb="14">
      <t>リヨウ</t>
    </rPh>
    <rPh sb="14" eb="16">
      <t>テイイン</t>
    </rPh>
    <rPh sb="18" eb="21">
      <t>ニンイカ</t>
    </rPh>
    <phoneticPr fontId="10"/>
  </si>
  <si>
    <r>
      <rPr>
        <sz val="11"/>
        <rFont val="HGｺﾞｼｯｸM"/>
        <family val="3"/>
        <charset val="128"/>
      </rPr>
      <t>○その他</t>
    </r>
    <rPh sb="3" eb="4">
      <t>タ</t>
    </rPh>
    <phoneticPr fontId="10"/>
  </si>
  <si>
    <r>
      <rPr>
        <sz val="11"/>
        <rFont val="HGｺﾞｼｯｸM"/>
        <family val="3"/>
        <charset val="128"/>
      </rPr>
      <t>休日保育の</t>
    </r>
    <r>
      <rPr>
        <sz val="11"/>
        <rFont val="Verdana"/>
        <family val="2"/>
      </rPr>
      <t>1</t>
    </r>
    <r>
      <rPr>
        <sz val="11"/>
        <rFont val="HGｺﾞｼｯｸM"/>
        <family val="3"/>
        <charset val="128"/>
      </rPr>
      <t>日当たりの利用子ども数</t>
    </r>
    <rPh sb="0" eb="2">
      <t>キュウジツ</t>
    </rPh>
    <rPh sb="2" eb="4">
      <t>ホイク</t>
    </rPh>
    <rPh sb="6" eb="7">
      <t>ニチ</t>
    </rPh>
    <rPh sb="7" eb="8">
      <t>ア</t>
    </rPh>
    <rPh sb="11" eb="13">
      <t>リヨウ</t>
    </rPh>
    <rPh sb="13" eb="14">
      <t>コ</t>
    </rPh>
    <rPh sb="16" eb="17">
      <t>カズ</t>
    </rPh>
    <phoneticPr fontId="10"/>
  </si>
  <si>
    <r>
      <rPr>
        <sz val="11"/>
        <rFont val="HGｺﾞｼｯｸM"/>
        <family val="3"/>
        <charset val="128"/>
      </rPr>
      <t>休日保育の年間延べ利用子ども数</t>
    </r>
    <phoneticPr fontId="10"/>
  </si>
  <si>
    <r>
      <rPr>
        <sz val="11"/>
        <rFont val="HGｺﾞｼｯｸM"/>
        <family val="3"/>
        <charset val="128"/>
      </rPr>
      <t>年齢別配置基準を下回る保育教諭等数</t>
    </r>
    <rPh sb="11" eb="17">
      <t>ホイクキョウユトウスウ</t>
    </rPh>
    <phoneticPr fontId="10"/>
  </si>
  <si>
    <r>
      <rPr>
        <sz val="11"/>
        <rFont val="HGｺﾞｼｯｸM"/>
        <family val="3"/>
        <charset val="128"/>
      </rPr>
      <t>配置基準上求められる職員資格を有しない職員数</t>
    </r>
    <rPh sb="19" eb="22">
      <t>ショクインスウ</t>
    </rPh>
    <phoneticPr fontId="10"/>
  </si>
  <si>
    <r>
      <t>0</t>
    </r>
    <r>
      <rPr>
        <sz val="11"/>
        <rFont val="ＭＳ Ｐゴシック"/>
        <family val="3"/>
        <charset val="128"/>
      </rPr>
      <t>人の場合の判定</t>
    </r>
    <rPh sb="1" eb="2">
      <t>ニン</t>
    </rPh>
    <rPh sb="3" eb="5">
      <t>バアイ</t>
    </rPh>
    <rPh sb="6" eb="8">
      <t>ハンテイ</t>
    </rPh>
    <phoneticPr fontId="10"/>
  </si>
  <si>
    <r>
      <rPr>
        <sz val="11"/>
        <rFont val="HGｺﾞｼｯｸM"/>
        <family val="3"/>
        <charset val="128"/>
      </rPr>
      <t>２・３号</t>
    </r>
    <rPh sb="3" eb="4">
      <t>ゴウ</t>
    </rPh>
    <phoneticPr fontId="10"/>
  </si>
  <si>
    <r>
      <rPr>
        <b/>
        <sz val="11"/>
        <rFont val="HGｺﾞｼｯｸM"/>
        <family val="3"/>
        <charset val="128"/>
      </rPr>
      <t>１号（１人当たり）</t>
    </r>
    <rPh sb="1" eb="2">
      <t>ゴウ</t>
    </rPh>
    <rPh sb="4" eb="5">
      <t>ニン</t>
    </rPh>
    <rPh sb="5" eb="6">
      <t>ア</t>
    </rPh>
    <phoneticPr fontId="10"/>
  </si>
  <si>
    <r>
      <rPr>
        <b/>
        <sz val="11"/>
        <rFont val="HGｺﾞｼｯｸM"/>
        <family val="3"/>
        <charset val="128"/>
      </rPr>
      <t>本園　２・３号（１人当たり）</t>
    </r>
    <rPh sb="0" eb="2">
      <t>ホンエン</t>
    </rPh>
    <rPh sb="6" eb="7">
      <t>ゴウ</t>
    </rPh>
    <rPh sb="9" eb="10">
      <t>ニン</t>
    </rPh>
    <rPh sb="10" eb="11">
      <t>ア</t>
    </rPh>
    <phoneticPr fontId="10"/>
  </si>
  <si>
    <r>
      <rPr>
        <b/>
        <sz val="11"/>
        <rFont val="HGｺﾞｼｯｸM"/>
        <family val="3"/>
        <charset val="128"/>
      </rPr>
      <t>分園　２・３号（１人当たり）</t>
    </r>
    <rPh sb="0" eb="2">
      <t>ブンエン</t>
    </rPh>
    <rPh sb="6" eb="7">
      <t>ゴウ</t>
    </rPh>
    <rPh sb="9" eb="10">
      <t>ニン</t>
    </rPh>
    <rPh sb="10" eb="11">
      <t>ア</t>
    </rPh>
    <phoneticPr fontId="10"/>
  </si>
  <si>
    <r>
      <rPr>
        <b/>
        <sz val="11"/>
        <rFont val="HGｺﾞｼｯｸM"/>
        <family val="3"/>
        <charset val="128"/>
      </rPr>
      <t>加算等項目</t>
    </r>
    <rPh sb="0" eb="2">
      <t>カサン</t>
    </rPh>
    <rPh sb="2" eb="3">
      <t>トウ</t>
    </rPh>
    <rPh sb="3" eb="5">
      <t>コウモク</t>
    </rPh>
    <phoneticPr fontId="10"/>
  </si>
  <si>
    <r>
      <rPr>
        <b/>
        <sz val="11"/>
        <rFont val="HGｺﾞｼｯｸM"/>
        <family val="3"/>
        <charset val="128"/>
      </rPr>
      <t>月額</t>
    </r>
    <r>
      <rPr>
        <b/>
        <sz val="11"/>
        <rFont val="Verdana"/>
        <family val="2"/>
      </rPr>
      <t>/</t>
    </r>
    <r>
      <rPr>
        <b/>
        <sz val="11"/>
        <rFont val="HGｺﾞｼｯｸM"/>
        <family val="3"/>
        <charset val="128"/>
      </rPr>
      <t>年額</t>
    </r>
    <rPh sb="0" eb="2">
      <t>ゲツガク</t>
    </rPh>
    <rPh sb="3" eb="5">
      <t>ネンガク</t>
    </rPh>
    <phoneticPr fontId="10"/>
  </si>
  <si>
    <r>
      <rPr>
        <b/>
        <sz val="11"/>
        <rFont val="HGｺﾞｼｯｸM"/>
        <family val="3"/>
        <charset val="128"/>
      </rPr>
      <t>基本額</t>
    </r>
    <r>
      <rPr>
        <b/>
        <sz val="11"/>
        <rFont val="Verdana"/>
        <family val="2"/>
      </rPr>
      <t>/</t>
    </r>
    <r>
      <rPr>
        <b/>
        <sz val="11"/>
        <rFont val="HGｺﾞｼｯｸM"/>
        <family val="3"/>
        <charset val="128"/>
      </rPr>
      <t>処遇改善等加算</t>
    </r>
    <rPh sb="0" eb="3">
      <t>キホンガク</t>
    </rPh>
    <rPh sb="4" eb="6">
      <t>ショグウ</t>
    </rPh>
    <rPh sb="6" eb="8">
      <t>カイゼン</t>
    </rPh>
    <rPh sb="8" eb="9">
      <t>トウ</t>
    </rPh>
    <rPh sb="9" eb="11">
      <t>カサン</t>
    </rPh>
    <phoneticPr fontId="10"/>
  </si>
  <si>
    <r>
      <rPr>
        <b/>
        <sz val="11"/>
        <rFont val="HGｺﾞｼｯｸM"/>
        <family val="3"/>
        <charset val="128"/>
      </rPr>
      <t>４歳以上児</t>
    </r>
    <phoneticPr fontId="10"/>
  </si>
  <si>
    <r>
      <rPr>
        <b/>
        <sz val="11"/>
        <rFont val="HGｺﾞｼｯｸM"/>
        <family val="3"/>
        <charset val="128"/>
      </rPr>
      <t>３歳児</t>
    </r>
    <rPh sb="0" eb="2">
      <t>サイジ</t>
    </rPh>
    <phoneticPr fontId="10"/>
  </si>
  <si>
    <r>
      <rPr>
        <b/>
        <sz val="11"/>
        <rFont val="HGｺﾞｼｯｸM"/>
        <family val="3"/>
        <charset val="128"/>
      </rPr>
      <t>満３歳児</t>
    </r>
    <rPh sb="0" eb="2">
      <t>サイジ</t>
    </rPh>
    <phoneticPr fontId="10"/>
  </si>
  <si>
    <r>
      <rPr>
        <b/>
        <sz val="11"/>
        <rFont val="HGｺﾞｼｯｸM"/>
        <family val="3"/>
        <charset val="128"/>
      </rPr>
      <t>１施設当たり</t>
    </r>
    <rPh sb="1" eb="4">
      <t>シセツア</t>
    </rPh>
    <phoneticPr fontId="10"/>
  </si>
  <si>
    <r>
      <rPr>
        <b/>
        <sz val="11"/>
        <rFont val="HGｺﾞｼｯｸM"/>
        <family val="3"/>
        <charset val="128"/>
      </rPr>
      <t>１、２歳児</t>
    </r>
    <rPh sb="3" eb="5">
      <t>サイジ</t>
    </rPh>
    <phoneticPr fontId="10"/>
  </si>
  <si>
    <r>
      <rPr>
        <b/>
        <sz val="11"/>
        <rFont val="HGｺﾞｼｯｸM"/>
        <family val="3"/>
        <charset val="128"/>
      </rPr>
      <t>乳児</t>
    </r>
    <rPh sb="0" eb="2">
      <t>ニュウジ</t>
    </rPh>
    <phoneticPr fontId="10"/>
  </si>
  <si>
    <r>
      <rPr>
        <b/>
        <sz val="11"/>
        <rFont val="HGｺﾞｼｯｸM"/>
        <family val="3"/>
        <charset val="128"/>
      </rPr>
      <t>４歳以上児</t>
    </r>
    <phoneticPr fontId="10"/>
  </si>
  <si>
    <r>
      <rPr>
        <b/>
        <sz val="11"/>
        <rFont val="HGｺﾞｼｯｸM"/>
        <family val="3"/>
        <charset val="128"/>
      </rPr>
      <t>備考</t>
    </r>
    <rPh sb="0" eb="2">
      <t>ビコウ</t>
    </rPh>
    <phoneticPr fontId="10"/>
  </si>
  <si>
    <r>
      <rPr>
        <sz val="11"/>
        <rFont val="HGｺﾞｼｯｸM"/>
        <family val="3"/>
        <charset val="128"/>
      </rPr>
      <t>－</t>
    </r>
    <phoneticPr fontId="10"/>
  </si>
  <si>
    <r>
      <rPr>
        <sz val="11"/>
        <rFont val="HGｺﾞｼｯｸM"/>
        <family val="3"/>
        <charset val="128"/>
      </rPr>
      <t>月額</t>
    </r>
    <rPh sb="0" eb="2">
      <t>ゲツガク</t>
    </rPh>
    <phoneticPr fontId="10"/>
  </si>
  <si>
    <r>
      <rPr>
        <sz val="11"/>
        <rFont val="HGｺﾞｼｯｸM"/>
        <family val="3"/>
        <charset val="128"/>
      </rPr>
      <t>基本額</t>
    </r>
    <rPh sb="0" eb="3">
      <t>キホンガク</t>
    </rPh>
    <phoneticPr fontId="10"/>
  </si>
  <si>
    <r>
      <rPr>
        <sz val="11"/>
        <rFont val="HGｺﾞｼｯｸM"/>
        <family val="3"/>
        <charset val="128"/>
      </rPr>
      <t>－</t>
    </r>
    <phoneticPr fontId="10"/>
  </si>
  <si>
    <r>
      <rPr>
        <sz val="11"/>
        <rFont val="HGｺﾞｼｯｸM"/>
        <family val="3"/>
        <charset val="128"/>
      </rPr>
      <t>－</t>
    </r>
    <phoneticPr fontId="10"/>
  </si>
  <si>
    <r>
      <rPr>
        <sz val="11"/>
        <rFont val="HGｺﾞｼｯｸM"/>
        <family val="3"/>
        <charset val="128"/>
      </rPr>
      <t>－</t>
    </r>
    <phoneticPr fontId="10"/>
  </si>
  <si>
    <r>
      <rPr>
        <sz val="11"/>
        <rFont val="HGｺﾞｼｯｸM"/>
        <family val="3"/>
        <charset val="128"/>
      </rPr>
      <t>加算部分１</t>
    </r>
    <rPh sb="0" eb="4">
      <t>カサンブブン</t>
    </rPh>
    <phoneticPr fontId="10"/>
  </si>
  <si>
    <r>
      <rPr>
        <sz val="11"/>
        <rFont val="HGｺﾞｼｯｸM"/>
        <family val="3"/>
        <charset val="128"/>
      </rPr>
      <t>認定こども園全体の３歳以上児（１号・２号）の利用定員３６人以上３００人以下の施設が加算対象</t>
    </r>
    <rPh sb="0" eb="2">
      <t>ニンテイ</t>
    </rPh>
    <rPh sb="5" eb="6">
      <t>エン</t>
    </rPh>
    <rPh sb="6" eb="8">
      <t>ゼンタイ</t>
    </rPh>
    <rPh sb="10" eb="14">
      <t>サイイジョウジ</t>
    </rPh>
    <rPh sb="16" eb="17">
      <t>ゴウ</t>
    </rPh>
    <rPh sb="19" eb="20">
      <t>ゴウ</t>
    </rPh>
    <rPh sb="22" eb="26">
      <t>リヨウテイイン</t>
    </rPh>
    <rPh sb="28" eb="31">
      <t>ニンイジョウ</t>
    </rPh>
    <rPh sb="34" eb="37">
      <t>ニンイカ</t>
    </rPh>
    <rPh sb="38" eb="40">
      <t>シセツ</t>
    </rPh>
    <rPh sb="41" eb="43">
      <t>カサン</t>
    </rPh>
    <rPh sb="43" eb="45">
      <t>タイショウ</t>
    </rPh>
    <phoneticPr fontId="10"/>
  </si>
  <si>
    <r>
      <t>H31</t>
    </r>
    <r>
      <rPr>
        <sz val="11"/>
        <rFont val="ＭＳ Ｐゴシック"/>
        <family val="3"/>
        <charset val="128"/>
      </rPr>
      <t>追加</t>
    </r>
    <rPh sb="3" eb="5">
      <t>ツイカ</t>
    </rPh>
    <phoneticPr fontId="8"/>
  </si>
  <si>
    <r>
      <rPr>
        <sz val="11"/>
        <rFont val="HGｺﾞｼｯｸM"/>
        <family val="3"/>
        <charset val="128"/>
      </rPr>
      <t>週当たり給食実施日数を選択</t>
    </r>
    <phoneticPr fontId="10"/>
  </si>
  <si>
    <r>
      <rPr>
        <sz val="11"/>
        <rFont val="HGｺﾞｼｯｸM"/>
        <family val="3"/>
        <charset val="128"/>
      </rPr>
      <t>年額</t>
    </r>
    <rPh sb="0" eb="2">
      <t>ネンガク</t>
    </rPh>
    <phoneticPr fontId="10"/>
  </si>
  <si>
    <r>
      <t>R1.10</t>
    </r>
    <r>
      <rPr>
        <sz val="11"/>
        <rFont val="ＭＳ Ｐゴシック"/>
        <family val="3"/>
        <charset val="128"/>
      </rPr>
      <t>～追加</t>
    </r>
    <phoneticPr fontId="8"/>
  </si>
  <si>
    <r>
      <rPr>
        <sz val="11"/>
        <rFont val="HGｺﾞｼｯｸM"/>
        <family val="3"/>
        <charset val="128"/>
      </rPr>
      <t>調整部分</t>
    </r>
    <rPh sb="0" eb="4">
      <t>チョウセイブブン</t>
    </rPh>
    <phoneticPr fontId="10"/>
  </si>
  <si>
    <r>
      <rPr>
        <sz val="11"/>
        <rFont val="HGｺﾞｼｯｸM"/>
        <family val="3"/>
        <charset val="128"/>
      </rPr>
      <t>主幹教諭等の専任化により子育て支援の取り組みを実施していない場合</t>
    </r>
    <phoneticPr fontId="10"/>
  </si>
  <si>
    <r>
      <rPr>
        <sz val="11"/>
        <rFont val="HGｺﾞｼｯｸM"/>
        <family val="3"/>
        <charset val="128"/>
      </rPr>
      <t>年齢別配置基準を下回る場合</t>
    </r>
    <phoneticPr fontId="10"/>
  </si>
  <si>
    <r>
      <rPr>
        <sz val="11"/>
        <rFont val="HGｺﾞｼｯｸM"/>
        <family val="3"/>
        <charset val="128"/>
      </rPr>
      <t>配置基準上求められる職員資格を有しない場合</t>
    </r>
    <phoneticPr fontId="10"/>
  </si>
  <si>
    <r>
      <rPr>
        <sz val="11"/>
        <rFont val="HGｺﾞｼｯｸM"/>
        <family val="3"/>
        <charset val="128"/>
      </rPr>
      <t>基本額
＋処遇改善等加算</t>
    </r>
    <rPh sb="0" eb="3">
      <t>キホンガク</t>
    </rPh>
    <phoneticPr fontId="10"/>
  </si>
  <si>
    <r>
      <rPr>
        <sz val="11"/>
        <rFont val="HGｺﾞｼｯｸM"/>
        <family val="3"/>
        <charset val="128"/>
      </rPr>
      <t>加算部分２</t>
    </r>
    <rPh sb="0" eb="4">
      <t>カサンブブン</t>
    </rPh>
    <phoneticPr fontId="10"/>
  </si>
  <si>
    <r>
      <rPr>
        <sz val="11"/>
        <rFont val="HGｺﾞｼｯｸM"/>
        <family val="3"/>
        <charset val="128"/>
      </rPr>
      <t>療育支援加算</t>
    </r>
    <phoneticPr fontId="10"/>
  </si>
  <si>
    <r>
      <rPr>
        <sz val="11"/>
        <rFont val="HGｺﾞｼｯｸM"/>
        <family val="3"/>
        <charset val="128"/>
      </rPr>
      <t>　Ａ：特別児童扶養手当支給対象児童受入施設</t>
    </r>
    <phoneticPr fontId="10"/>
  </si>
  <si>
    <r>
      <rPr>
        <sz val="11"/>
        <rFont val="HGｺﾞｼｯｸM"/>
        <family val="3"/>
        <charset val="128"/>
      </rPr>
      <t>月額</t>
    </r>
    <phoneticPr fontId="10"/>
  </si>
  <si>
    <r>
      <rPr>
        <sz val="11"/>
        <rFont val="HGｺﾞｼｯｸM"/>
        <family val="3"/>
        <charset val="128"/>
      </rPr>
      <t>（※２）</t>
    </r>
    <phoneticPr fontId="10"/>
  </si>
  <si>
    <r>
      <rPr>
        <sz val="11"/>
        <rFont val="HGｺﾞｼｯｸM"/>
        <family val="3"/>
        <charset val="128"/>
      </rPr>
      <t>　Ｂ：それ以外の障害児受入施設</t>
    </r>
    <phoneticPr fontId="10"/>
  </si>
  <si>
    <r>
      <rPr>
        <sz val="11"/>
        <rFont val="HGｺﾞｼｯｸM"/>
        <family val="3"/>
        <charset val="128"/>
      </rPr>
      <t>冷暖房費加算</t>
    </r>
    <phoneticPr fontId="10"/>
  </si>
  <si>
    <r>
      <rPr>
        <sz val="11"/>
        <rFont val="HGｺﾞｼｯｸM"/>
        <family val="3"/>
        <charset val="128"/>
      </rPr>
      <t>地域区分を選択</t>
    </r>
    <phoneticPr fontId="10"/>
  </si>
  <si>
    <r>
      <rPr>
        <sz val="11"/>
        <rFont val="HGｺﾞｼｯｸM"/>
        <family val="3"/>
        <charset val="128"/>
      </rPr>
      <t>（※１）（※２）</t>
    </r>
    <phoneticPr fontId="10"/>
  </si>
  <si>
    <r>
      <rPr>
        <sz val="11"/>
        <rFont val="HGｺﾞｼｯｸM"/>
        <family val="3"/>
        <charset val="128"/>
      </rPr>
      <t>除雪費加算</t>
    </r>
    <phoneticPr fontId="10"/>
  </si>
  <si>
    <r>
      <rPr>
        <sz val="11"/>
        <rFont val="HGｺﾞｼｯｸM"/>
        <family val="3"/>
        <charset val="128"/>
      </rPr>
      <t>（※１）</t>
    </r>
    <phoneticPr fontId="10"/>
  </si>
  <si>
    <r>
      <rPr>
        <sz val="11"/>
        <rFont val="HGｺﾞｼｯｸM"/>
        <family val="3"/>
        <charset val="128"/>
      </rPr>
      <t>高齢者者等の年間総雇用時間数を選択
（※１）</t>
    </r>
    <rPh sb="15" eb="17">
      <t>センタク</t>
    </rPh>
    <phoneticPr fontId="10"/>
  </si>
  <si>
    <r>
      <rPr>
        <sz val="11"/>
        <rFont val="HGｺﾞｼｯｸM"/>
        <family val="3"/>
        <charset val="128"/>
      </rPr>
      <t>施設機能強化推進費加算</t>
    </r>
    <phoneticPr fontId="10"/>
  </si>
  <si>
    <r>
      <rPr>
        <sz val="11"/>
        <rFont val="HGｺﾞｼｯｸM"/>
        <family val="3"/>
        <charset val="128"/>
      </rPr>
      <t>小学校接続加算</t>
    </r>
    <phoneticPr fontId="10"/>
  </si>
  <si>
    <r>
      <rPr>
        <sz val="11"/>
        <rFont val="HGｺﾞｼｯｸM"/>
        <family val="3"/>
        <charset val="128"/>
      </rPr>
      <t>栄養管理加算</t>
    </r>
    <phoneticPr fontId="10"/>
  </si>
  <si>
    <r>
      <rPr>
        <sz val="11"/>
        <rFont val="HGｺﾞｼｯｸM"/>
        <family val="3"/>
        <charset val="128"/>
      </rPr>
      <t>第三者評価受審加算</t>
    </r>
    <phoneticPr fontId="10"/>
  </si>
  <si>
    <r>
      <rPr>
        <sz val="11"/>
        <rFont val="HGｺﾞｼｯｸM"/>
        <family val="3"/>
        <charset val="128"/>
      </rPr>
      <t>（※１）（※２）</t>
    </r>
    <phoneticPr fontId="10"/>
  </si>
  <si>
    <r>
      <rPr>
        <sz val="11"/>
        <rFont val="HGｺﾞｼｯｸM"/>
        <family val="3"/>
        <charset val="128"/>
      </rPr>
      <t>（※１）３月初日の利用子どもの単価に加算</t>
    </r>
    <phoneticPr fontId="10"/>
  </si>
  <si>
    <r>
      <rPr>
        <sz val="11"/>
        <rFont val="HGｺﾞｼｯｸM"/>
        <family val="3"/>
        <charset val="128"/>
      </rPr>
      <t>（※２）１号認定子どもの利用定員を設定しない場合、「２」を乗じて算定</t>
    </r>
    <phoneticPr fontId="10"/>
  </si>
  <si>
    <r>
      <rPr>
        <sz val="11"/>
        <rFont val="HGｺﾞｼｯｸM"/>
        <family val="3"/>
        <charset val="128"/>
      </rPr>
      <t>　単価合計（年額）</t>
    </r>
    <rPh sb="1" eb="3">
      <t>タンカ</t>
    </rPh>
    <rPh sb="3" eb="5">
      <t>ゴウケイ</t>
    </rPh>
    <rPh sb="6" eb="8">
      <t>ネンガク</t>
    </rPh>
    <phoneticPr fontId="10"/>
  </si>
  <si>
    <r>
      <rPr>
        <sz val="11"/>
        <rFont val="HGｺﾞｼｯｸM"/>
        <family val="3"/>
        <charset val="128"/>
      </rPr>
      <t>総額（１号、２・３号（本園・分園）別）</t>
    </r>
    <rPh sb="0" eb="2">
      <t>ソウガク</t>
    </rPh>
    <rPh sb="4" eb="5">
      <t>ゴウ</t>
    </rPh>
    <rPh sb="9" eb="10">
      <t>ゴウ</t>
    </rPh>
    <rPh sb="11" eb="13">
      <t>ホンエン</t>
    </rPh>
    <rPh sb="14" eb="16">
      <t>ブンエン</t>
    </rPh>
    <rPh sb="17" eb="18">
      <t>ベツ</t>
    </rPh>
    <phoneticPr fontId="10"/>
  </si>
  <si>
    <r>
      <rPr>
        <sz val="11"/>
        <rFont val="HGｺﾞｼｯｸM"/>
        <family val="3"/>
        <charset val="128"/>
      </rPr>
      <t>１号１人当たり</t>
    </r>
    <rPh sb="1" eb="2">
      <t>ゴウ</t>
    </rPh>
    <rPh sb="2" eb="5">
      <t>ヒトリア</t>
    </rPh>
    <phoneticPr fontId="10"/>
  </si>
  <si>
    <r>
      <rPr>
        <sz val="11"/>
        <rFont val="HGｺﾞｼｯｸM"/>
        <family val="3"/>
        <charset val="128"/>
      </rPr>
      <t>２・３号１人当たり</t>
    </r>
    <rPh sb="3" eb="4">
      <t>ゴウ</t>
    </rPh>
    <rPh sb="4" eb="7">
      <t>ヒトリア</t>
    </rPh>
    <phoneticPr fontId="10"/>
  </si>
  <si>
    <r>
      <rPr>
        <sz val="11"/>
        <rFont val="HGｺﾞｼｯｸM"/>
        <family val="3"/>
        <charset val="128"/>
      </rPr>
      <t>総額（２・３号）</t>
    </r>
    <rPh sb="0" eb="2">
      <t>ソウガク</t>
    </rPh>
    <rPh sb="6" eb="7">
      <t>ゴウ</t>
    </rPh>
    <phoneticPr fontId="10"/>
  </si>
  <si>
    <r>
      <rPr>
        <sz val="11"/>
        <rFont val="HGｺﾞｼｯｸM"/>
        <family val="3"/>
        <charset val="128"/>
      </rPr>
      <t>２・３号１人当たり</t>
    </r>
    <phoneticPr fontId="10"/>
  </si>
  <si>
    <r>
      <rPr>
        <sz val="11"/>
        <rFont val="HGｺﾞｼｯｸM"/>
        <family val="3"/>
        <charset val="128"/>
      </rPr>
      <t>総額（１～３号）</t>
    </r>
    <rPh sb="0" eb="2">
      <t>ソウガク</t>
    </rPh>
    <rPh sb="6" eb="7">
      <t>ゴウ</t>
    </rPh>
    <phoneticPr fontId="10"/>
  </si>
  <si>
    <r>
      <rPr>
        <sz val="11"/>
        <rFont val="HGｺﾞｼｯｸM"/>
        <family val="3"/>
        <charset val="128"/>
      </rPr>
      <t>１～３号１人当たり</t>
    </r>
    <phoneticPr fontId="10"/>
  </si>
  <si>
    <r>
      <t>c=a</t>
    </r>
    <r>
      <rPr>
        <sz val="11"/>
        <rFont val="ＭＳ Ｐゴシック"/>
        <family val="3"/>
        <charset val="128"/>
      </rPr>
      <t>×</t>
    </r>
    <r>
      <rPr>
        <sz val="11"/>
        <rFont val="Verdana"/>
        <family val="2"/>
      </rPr>
      <t>11+b</t>
    </r>
    <phoneticPr fontId="10"/>
  </si>
  <si>
    <r>
      <t>c'=a'</t>
    </r>
    <r>
      <rPr>
        <sz val="11"/>
        <rFont val="ＭＳ Ｐゴシック"/>
        <family val="3"/>
        <charset val="128"/>
      </rPr>
      <t>×</t>
    </r>
    <r>
      <rPr>
        <sz val="11"/>
        <rFont val="Verdana"/>
        <family val="2"/>
      </rPr>
      <t>11+b'</t>
    </r>
    <phoneticPr fontId="10"/>
  </si>
  <si>
    <r>
      <rPr>
        <sz val="11"/>
        <rFont val="HGｺﾞｼｯｸM"/>
        <family val="3"/>
        <charset val="128"/>
      </rPr>
      <t>○設定</t>
    </r>
    <rPh sb="1" eb="3">
      <t>セッテイ</t>
    </rPh>
    <phoneticPr fontId="10"/>
  </si>
  <si>
    <r>
      <rPr>
        <sz val="11"/>
        <rFont val="HGｺﾞｼｯｸM"/>
        <family val="3"/>
        <charset val="128"/>
      </rPr>
      <t>基準列</t>
    </r>
    <rPh sb="0" eb="2">
      <t>キジュン</t>
    </rPh>
    <rPh sb="2" eb="3">
      <t>レツ</t>
    </rPh>
    <phoneticPr fontId="10"/>
  </si>
  <si>
    <r>
      <rPr>
        <sz val="11"/>
        <rFont val="HGｺﾞｼｯｸM"/>
        <family val="3"/>
        <charset val="128"/>
      </rPr>
      <t>基準セル</t>
    </r>
    <rPh sb="0" eb="2">
      <t>キジュン</t>
    </rPh>
    <phoneticPr fontId="10"/>
  </si>
  <si>
    <r>
      <t>'</t>
    </r>
    <r>
      <rPr>
        <sz val="11"/>
        <rFont val="ＭＳ Ｐゴシック"/>
        <family val="3"/>
        <charset val="128"/>
      </rPr>
      <t>１号単価表①</t>
    </r>
    <r>
      <rPr>
        <sz val="11"/>
        <rFont val="Verdana"/>
        <family val="2"/>
      </rPr>
      <t>'!F</t>
    </r>
    <phoneticPr fontId="10"/>
  </si>
  <si>
    <r>
      <t>'</t>
    </r>
    <r>
      <rPr>
        <sz val="11"/>
        <rFont val="ＭＳ Ｐゴシック"/>
        <family val="3"/>
        <charset val="128"/>
      </rPr>
      <t>２・３号単価表①</t>
    </r>
    <r>
      <rPr>
        <sz val="11"/>
        <rFont val="Verdana"/>
        <family val="2"/>
      </rPr>
      <t>'!F</t>
    </r>
    <phoneticPr fontId="10"/>
  </si>
  <si>
    <r>
      <t>'</t>
    </r>
    <r>
      <rPr>
        <sz val="11"/>
        <rFont val="ＭＳ Ｐゴシック"/>
        <family val="3"/>
        <charset val="128"/>
      </rPr>
      <t>１号単価表①</t>
    </r>
    <r>
      <rPr>
        <sz val="11"/>
        <rFont val="Verdana"/>
        <family val="2"/>
      </rPr>
      <t>'!AJ</t>
    </r>
    <phoneticPr fontId="10"/>
  </si>
  <si>
    <r>
      <t>'</t>
    </r>
    <r>
      <rPr>
        <sz val="11"/>
        <rFont val="ＭＳ Ｐゴシック"/>
        <family val="3"/>
        <charset val="128"/>
      </rPr>
      <t>２・３号単価表①</t>
    </r>
    <r>
      <rPr>
        <sz val="11"/>
        <rFont val="Verdana"/>
        <family val="2"/>
      </rPr>
      <t>'!F</t>
    </r>
    <phoneticPr fontId="10"/>
  </si>
  <si>
    <t>土曜日に閉所する場合（標準時間認定）</t>
    <rPh sb="11" eb="13">
      <t>ヒョウジュン</t>
    </rPh>
    <rPh sb="13" eb="15">
      <t>ジカン</t>
    </rPh>
    <rPh sb="15" eb="17">
      <t>ニンテイ</t>
    </rPh>
    <phoneticPr fontId="10"/>
  </si>
  <si>
    <t>土曜日に閉所する場合（短時間認定）</t>
    <phoneticPr fontId="8"/>
  </si>
  <si>
    <t>を選択し、施設の所在する地域の区分(標準・都市部)×2区分(認可施設・機能部分)を選択</t>
    <rPh sb="1" eb="3">
      <t>センタク</t>
    </rPh>
    <rPh sb="5" eb="7">
      <t>シセツ</t>
    </rPh>
    <rPh sb="8" eb="10">
      <t>ショザイ</t>
    </rPh>
    <rPh sb="12" eb="14">
      <t>チイキ</t>
    </rPh>
    <rPh sb="15" eb="17">
      <t>クブン</t>
    </rPh>
    <rPh sb="30" eb="32">
      <t>ニンカ</t>
    </rPh>
    <phoneticPr fontId="10"/>
  </si>
  <si>
    <t>　（５）定員を恒常的に超過する場合</t>
    <rPh sb="4" eb="6">
      <t>テイイン</t>
    </rPh>
    <rPh sb="7" eb="10">
      <t>コウジョウテキ</t>
    </rPh>
    <rPh sb="11" eb="13">
      <t>チョウカ</t>
    </rPh>
    <rPh sb="15" eb="17">
      <t>バアイ</t>
    </rPh>
    <phoneticPr fontId="10"/>
  </si>
  <si>
    <t>　（５）施設全体の教育・保育従事者数（常勤換算）を入力</t>
    <rPh sb="4" eb="8">
      <t>シセツゼンタイ</t>
    </rPh>
    <rPh sb="9" eb="11">
      <t>キョウイク</t>
    </rPh>
    <rPh sb="12" eb="14">
      <t>ホイク</t>
    </rPh>
    <rPh sb="14" eb="18">
      <t>ジュウジシャスウ</t>
    </rPh>
    <rPh sb="19" eb="23">
      <t>ジョウキンカンサン</t>
    </rPh>
    <rPh sb="25" eb="27">
      <t>ニュウリョク</t>
    </rPh>
    <phoneticPr fontId="10"/>
  </si>
  <si>
    <t>　通園送迎を行う場合は「あり」を選択</t>
    <rPh sb="1" eb="3">
      <t>ツウエン</t>
    </rPh>
    <rPh sb="3" eb="5">
      <t>ソウゲイ</t>
    </rPh>
    <rPh sb="6" eb="7">
      <t>オコナ</t>
    </rPh>
    <rPh sb="8" eb="10">
      <t>バアイ</t>
    </rPh>
    <rPh sb="16" eb="18">
      <t>センタク</t>
    </rPh>
    <phoneticPr fontId="10"/>
  </si>
  <si>
    <t>　週当たりの給食実施日数と、給食の実施状況を選択</t>
    <rPh sb="1" eb="2">
      <t>シュウ</t>
    </rPh>
    <rPh sb="2" eb="3">
      <t>ア</t>
    </rPh>
    <rPh sb="6" eb="8">
      <t>キュウショク</t>
    </rPh>
    <rPh sb="8" eb="10">
      <t>ジッシ</t>
    </rPh>
    <rPh sb="10" eb="12">
      <t>ニッスウ</t>
    </rPh>
    <rPh sb="14" eb="16">
      <t>キュウショク</t>
    </rPh>
    <rPh sb="17" eb="19">
      <t>ジッシ</t>
    </rPh>
    <rPh sb="19" eb="21">
      <t>ジョウキョウ</t>
    </rPh>
    <rPh sb="22" eb="24">
      <t>センタク</t>
    </rPh>
    <phoneticPr fontId="10"/>
  </si>
  <si>
    <t>地域の区分</t>
    <rPh sb="0" eb="2">
      <t>チイキ</t>
    </rPh>
    <rPh sb="3" eb="5">
      <t>クブン</t>
    </rPh>
    <phoneticPr fontId="10"/>
  </si>
  <si>
    <t>　（１）土曜日に閉所する場合</t>
    <rPh sb="4" eb="7">
      <t>ドヨウビ</t>
    </rPh>
    <rPh sb="8" eb="10">
      <t>ヘイショ</t>
    </rPh>
    <rPh sb="12" eb="14">
      <t>バアイ</t>
    </rPh>
    <phoneticPr fontId="10"/>
  </si>
  <si>
    <t>　土曜日に閉所する場合は「あり」を選択（※ただし共同で土曜日保育を実施する場合は「なし」を選択）</t>
    <rPh sb="1" eb="4">
      <t>ドヨウビ</t>
    </rPh>
    <rPh sb="5" eb="7">
      <t>ヘイショ</t>
    </rPh>
    <rPh sb="9" eb="11">
      <t>バアイ</t>
    </rPh>
    <rPh sb="17" eb="19">
      <t>センタク</t>
    </rPh>
    <rPh sb="24" eb="26">
      <t>キョウドウ</t>
    </rPh>
    <rPh sb="27" eb="30">
      <t>ドヨウビ</t>
    </rPh>
    <rPh sb="30" eb="32">
      <t>ホイク</t>
    </rPh>
    <rPh sb="33" eb="35">
      <t>ジッシ</t>
    </rPh>
    <rPh sb="37" eb="39">
      <t>バアイ</t>
    </rPh>
    <rPh sb="45" eb="47">
      <t>センタク</t>
    </rPh>
    <phoneticPr fontId="10"/>
  </si>
  <si>
    <t>　自己評価を実施するとともに、施設関係者評価を実施する場合は、その取組状況を選択</t>
    <rPh sb="1" eb="3">
      <t>ジコ</t>
    </rPh>
    <rPh sb="3" eb="5">
      <t>ヒョウカ</t>
    </rPh>
    <rPh sb="6" eb="8">
      <t>ジッシ</t>
    </rPh>
    <rPh sb="15" eb="17">
      <t>シセツ</t>
    </rPh>
    <rPh sb="17" eb="20">
      <t>カンケイシャ</t>
    </rPh>
    <rPh sb="20" eb="22">
      <t>ヒョウカ</t>
    </rPh>
    <rPh sb="23" eb="25">
      <t>ジッシ</t>
    </rPh>
    <rPh sb="27" eb="29">
      <t>バアイ</t>
    </rPh>
    <rPh sb="33" eb="34">
      <t>ト</t>
    </rPh>
    <rPh sb="34" eb="35">
      <t>ク</t>
    </rPh>
    <rPh sb="35" eb="37">
      <t>ジョウキョウ</t>
    </rPh>
    <rPh sb="38" eb="40">
      <t>センタク</t>
    </rPh>
    <phoneticPr fontId="10"/>
  </si>
  <si>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10"/>
  </si>
  <si>
    <t>2020.4.1</t>
    <phoneticPr fontId="8"/>
  </si>
  <si>
    <t>Ver.3.5.0 をリリース（令和２年度用）</t>
    <rPh sb="16" eb="18">
      <t>レイワ</t>
    </rPh>
    <rPh sb="19" eb="21">
      <t>ネンド</t>
    </rPh>
    <rPh sb="21" eb="22">
      <t>ヨウ</t>
    </rPh>
    <phoneticPr fontId="10"/>
  </si>
  <si>
    <t>休けい保育士の算定方法を修正</t>
    <rPh sb="0" eb="1">
      <t>キュウ</t>
    </rPh>
    <rPh sb="3" eb="6">
      <t>ホイクシ</t>
    </rPh>
    <rPh sb="7" eb="9">
      <t>サンテイ</t>
    </rPh>
    <rPh sb="9" eb="11">
      <t>ホウホウ</t>
    </rPh>
    <rPh sb="12" eb="14">
      <t>シュウセイ</t>
    </rPh>
    <phoneticPr fontId="8"/>
  </si>
  <si>
    <t>地域
区分</t>
    <rPh sb="0" eb="2">
      <t>チイキ</t>
    </rPh>
    <rPh sb="3" eb="5">
      <t>クブン</t>
    </rPh>
    <phoneticPr fontId="13"/>
  </si>
  <si>
    <t>定員区分</t>
    <rPh sb="0" eb="2">
      <t>テイイン</t>
    </rPh>
    <rPh sb="2" eb="4">
      <t>クブン</t>
    </rPh>
    <phoneticPr fontId="13"/>
  </si>
  <si>
    <t>認定
区分</t>
    <rPh sb="0" eb="2">
      <t>ニンテイ</t>
    </rPh>
    <rPh sb="3" eb="5">
      <t>クブン</t>
    </rPh>
    <phoneticPr fontId="6"/>
  </si>
  <si>
    <t>年齢区分</t>
    <rPh sb="0" eb="2">
      <t>ネンレイ</t>
    </rPh>
    <rPh sb="2" eb="4">
      <t>クブン</t>
    </rPh>
    <phoneticPr fontId="13"/>
  </si>
  <si>
    <t>処遇改善等加算Ⅰ</t>
  </si>
  <si>
    <t>副園長・教頭配置加算</t>
    <rPh sb="0" eb="3">
      <t>フクエンチョウ</t>
    </rPh>
    <rPh sb="4" eb="6">
      <t>キョウトウ</t>
    </rPh>
    <rPh sb="6" eb="8">
      <t>ハイチ</t>
    </rPh>
    <rPh sb="8" eb="10">
      <t>カサン</t>
    </rPh>
    <phoneticPr fontId="6"/>
  </si>
  <si>
    <t>３歳児配置改善加算</t>
    <rPh sb="1" eb="3">
      <t>サイジ</t>
    </rPh>
    <rPh sb="3" eb="5">
      <t>ハイチ</t>
    </rPh>
    <rPh sb="5" eb="7">
      <t>カイゼン</t>
    </rPh>
    <rPh sb="7" eb="9">
      <t>カサン</t>
    </rPh>
    <phoneticPr fontId="6"/>
  </si>
  <si>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6"/>
  </si>
  <si>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6"/>
  </si>
  <si>
    <t>講師配置加算</t>
    <rPh sb="0" eb="2">
      <t>コウシ</t>
    </rPh>
    <rPh sb="2" eb="4">
      <t>ハイチ</t>
    </rPh>
    <rPh sb="4" eb="6">
      <t>カサン</t>
    </rPh>
    <phoneticPr fontId="6"/>
  </si>
  <si>
    <t>チーム保育加配加算
※1号・2号の利用定員合計に応じて利用子どもの単価に加算</t>
    <rPh sb="3" eb="5">
      <t>ホイク</t>
    </rPh>
    <rPh sb="5" eb="7">
      <t>カハイ</t>
    </rPh>
    <rPh sb="7" eb="9">
      <t>カサン</t>
    </rPh>
    <phoneticPr fontId="6"/>
  </si>
  <si>
    <t>通園送迎加算</t>
    <rPh sb="0" eb="2">
      <t>ツウエン</t>
    </rPh>
    <rPh sb="2" eb="4">
      <t>ソウゲイ</t>
    </rPh>
    <rPh sb="4" eb="6">
      <t>カサン</t>
    </rPh>
    <phoneticPr fontId="6"/>
  </si>
  <si>
    <t>減価償却費
加算</t>
    <rPh sb="0" eb="2">
      <t>ゲンカ</t>
    </rPh>
    <rPh sb="2" eb="5">
      <t>ショウキャクヒ</t>
    </rPh>
    <rPh sb="6" eb="8">
      <t>カサン</t>
    </rPh>
    <phoneticPr fontId="6"/>
  </si>
  <si>
    <t>賃借料
加算</t>
    <rPh sb="0" eb="3">
      <t>チンシャクリョウ</t>
    </rPh>
    <rPh sb="4" eb="6">
      <t>カサン</t>
    </rPh>
    <phoneticPr fontId="6"/>
  </si>
  <si>
    <t>事務職員雇上費
加算</t>
    <rPh sb="0" eb="2">
      <t>ジム</t>
    </rPh>
    <rPh sb="2" eb="4">
      <t>ショクイン</t>
    </rPh>
    <rPh sb="4" eb="5">
      <t>ヤト</t>
    </rPh>
    <rPh sb="5" eb="6">
      <t>ア</t>
    </rPh>
    <rPh sb="6" eb="7">
      <t>ヒ</t>
    </rPh>
    <rPh sb="8" eb="10">
      <t>カサン</t>
    </rPh>
    <phoneticPr fontId="6"/>
  </si>
  <si>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6"/>
  </si>
  <si>
    <t>年齢別配置基準を
下回る場合</t>
    <rPh sb="0" eb="2">
      <t>ネンレイ</t>
    </rPh>
    <rPh sb="2" eb="3">
      <t>ベツ</t>
    </rPh>
    <rPh sb="3" eb="5">
      <t>ハイチ</t>
    </rPh>
    <rPh sb="5" eb="7">
      <t>キジュン</t>
    </rPh>
    <rPh sb="9" eb="11">
      <t>シタマワ</t>
    </rPh>
    <rPh sb="12" eb="14">
      <t>バアイ</t>
    </rPh>
    <phoneticPr fontId="6"/>
  </si>
  <si>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6"/>
  </si>
  <si>
    <t>定員を恒常的に超過する場合</t>
  </si>
  <si>
    <t>処遇改善等
加算Ⅰ</t>
  </si>
  <si>
    <t>①</t>
  </si>
  <si>
    <t>②</t>
  </si>
  <si>
    <t>③</t>
  </si>
  <si>
    <t>④</t>
  </si>
  <si>
    <t>⑦</t>
  </si>
  <si>
    <t>⑧</t>
  </si>
  <si>
    <t>⑨</t>
  </si>
  <si>
    <t>⑩</t>
  </si>
  <si>
    <t>⑩’</t>
  </si>
  <si>
    <t>⑪</t>
  </si>
  <si>
    <t>⑫</t>
  </si>
  <si>
    <t>⑬</t>
  </si>
  <si>
    <t>⑯</t>
  </si>
  <si>
    <t>⑰</t>
  </si>
  <si>
    <t>⑱</t>
  </si>
  <si>
    <t>⑲</t>
  </si>
  <si>
    <t>⑳</t>
  </si>
  <si>
    <t>20/100
地域</t>
  </si>
  <si>
    <t>　15人
　　まで</t>
    <rPh sb="3" eb="4">
      <t>ニン</t>
    </rPh>
    <phoneticPr fontId="13"/>
  </si>
  <si>
    <t>1号</t>
    <rPh sb="1" eb="2">
      <t>ゴウ</t>
    </rPh>
    <phoneticPr fontId="6"/>
  </si>
  <si>
    <t>４歳以上児</t>
    <rPh sb="1" eb="2">
      <t>サイ</t>
    </rPh>
    <rPh sb="2" eb="4">
      <t>イジョウ</t>
    </rPh>
    <rPh sb="4" eb="5">
      <t>ジ</t>
    </rPh>
    <phoneticPr fontId="13"/>
  </si>
  <si>
    <t>×加算率</t>
    <rPh sb="1" eb="4">
      <t>カサンリツ</t>
    </rPh>
    <phoneticPr fontId="6"/>
  </si>
  <si>
    <t>～15人</t>
    <rPh sb="3" eb="4">
      <t>ニン</t>
    </rPh>
    <phoneticPr fontId="6"/>
  </si>
  <si>
    <t>A</t>
  </si>
  <si>
    <t>標　準</t>
    <rPh sb="0" eb="1">
      <t>シルベ</t>
    </rPh>
    <rPh sb="2" eb="3">
      <t>ジュン</t>
    </rPh>
    <phoneticPr fontId="6"/>
  </si>
  <si>
    <t>３歳児</t>
    <rPh sb="1" eb="3">
      <t>サイジ</t>
    </rPh>
    <phoneticPr fontId="13"/>
  </si>
  <si>
    <t>都市部</t>
    <rPh sb="0" eb="3">
      <t>トシブ</t>
    </rPh>
    <phoneticPr fontId="6"/>
  </si>
  <si>
    <t>　16人
　　から
　25人
　　まで</t>
    <rPh sb="3" eb="4">
      <t>ニン</t>
    </rPh>
    <rPh sb="13" eb="14">
      <t>ニン</t>
    </rPh>
    <phoneticPr fontId="13"/>
  </si>
  <si>
    <t>B</t>
  </si>
  <si>
    <t>　26人
　　から
　35人
　　まで</t>
    <rPh sb="3" eb="4">
      <t>ニン</t>
    </rPh>
    <rPh sb="13" eb="14">
      <t>ニン</t>
    </rPh>
    <phoneticPr fontId="13"/>
  </si>
  <si>
    <t>C</t>
  </si>
  <si>
    <t>　36人
　　から
　45人
　　まで</t>
    <rPh sb="3" eb="4">
      <t>ニン</t>
    </rPh>
    <rPh sb="13" eb="14">
      <t>ニン</t>
    </rPh>
    <phoneticPr fontId="13"/>
  </si>
  <si>
    <t>D</t>
  </si>
  <si>
    <t>　46人
　　から
　60人
　　まで</t>
    <rPh sb="3" eb="4">
      <t>ニン</t>
    </rPh>
    <rPh sb="13" eb="14">
      <t>ニン</t>
    </rPh>
    <phoneticPr fontId="13"/>
  </si>
  <si>
    <t>16人
～
25人</t>
    <rPh sb="2" eb="3">
      <t>ニン</t>
    </rPh>
    <rPh sb="8" eb="9">
      <t>ニン</t>
    </rPh>
    <phoneticPr fontId="6"/>
  </si>
  <si>
    <t>　61人
　　から
　75人
　　まで</t>
    <rPh sb="3" eb="4">
      <t>ニン</t>
    </rPh>
    <rPh sb="13" eb="14">
      <t>ニン</t>
    </rPh>
    <phoneticPr fontId="13"/>
  </si>
  <si>
    <t>　76人
　　から
　90人
　　まで</t>
    <rPh sb="3" eb="4">
      <t>ニン</t>
    </rPh>
    <rPh sb="13" eb="14">
      <t>ニン</t>
    </rPh>
    <phoneticPr fontId="13"/>
  </si>
  <si>
    <t>　91人
　　から
　105人
　　まで</t>
    <rPh sb="3" eb="4">
      <t>ニン</t>
    </rPh>
    <rPh sb="14" eb="15">
      <t>ニン</t>
    </rPh>
    <phoneticPr fontId="13"/>
  </si>
  <si>
    <t>　106人
　　から
　120人
　　まで</t>
    <rPh sb="4" eb="5">
      <t>ニン</t>
    </rPh>
    <rPh sb="15" eb="16">
      <t>ニン</t>
    </rPh>
    <phoneticPr fontId="13"/>
  </si>
  <si>
    <t>26人
～
35人</t>
    <rPh sb="2" eb="3">
      <t>ニン</t>
    </rPh>
    <rPh sb="8" eb="9">
      <t>ニン</t>
    </rPh>
    <phoneticPr fontId="6"/>
  </si>
  <si>
    <t>　121人
　　から
　135人
　　まで</t>
    <rPh sb="4" eb="5">
      <t>ニン</t>
    </rPh>
    <rPh sb="15" eb="16">
      <t>ニン</t>
    </rPh>
    <phoneticPr fontId="13"/>
  </si>
  <si>
    <t>　136人
　　から
　150人
　　まで</t>
    <rPh sb="4" eb="5">
      <t>ニン</t>
    </rPh>
    <rPh sb="15" eb="16">
      <t>ニン</t>
    </rPh>
    <phoneticPr fontId="13"/>
  </si>
  <si>
    <t>　151人
　　から
　180人
　　まで</t>
    <rPh sb="4" eb="5">
      <t>ニン</t>
    </rPh>
    <rPh sb="15" eb="16">
      <t>ニン</t>
    </rPh>
    <phoneticPr fontId="13"/>
  </si>
  <si>
    <t>　181人
　　から
　210人
　　まで</t>
    <rPh sb="4" eb="5">
      <t>ニン</t>
    </rPh>
    <rPh sb="15" eb="16">
      <t>ニン</t>
    </rPh>
    <phoneticPr fontId="13"/>
  </si>
  <si>
    <t>36人
～
45人</t>
    <rPh sb="2" eb="3">
      <t>ニン</t>
    </rPh>
    <rPh sb="8" eb="9">
      <t>ニン</t>
    </rPh>
    <phoneticPr fontId="6"/>
  </si>
  <si>
    <t>　211人
　　から
　240人
　　まで</t>
    <rPh sb="4" eb="5">
      <t>ニン</t>
    </rPh>
    <rPh sb="15" eb="16">
      <t>ニン</t>
    </rPh>
    <phoneticPr fontId="13"/>
  </si>
  <si>
    <t>　241人
　　から
　270人
　　まで</t>
    <rPh sb="4" eb="5">
      <t>ニン</t>
    </rPh>
    <rPh sb="15" eb="16">
      <t>ニン</t>
    </rPh>
    <phoneticPr fontId="13"/>
  </si>
  <si>
    <t>　271人
　　から
　300人
　　まで</t>
    <rPh sb="4" eb="5">
      <t>ニン</t>
    </rPh>
    <rPh sb="15" eb="16">
      <t>ニン</t>
    </rPh>
    <phoneticPr fontId="13"/>
  </si>
  <si>
    <t>　301人
　　以上</t>
  </si>
  <si>
    <t>46人
～
60人</t>
    <rPh sb="2" eb="3">
      <t>ニン</t>
    </rPh>
    <rPh sb="8" eb="9">
      <t>ニン</t>
    </rPh>
    <phoneticPr fontId="6"/>
  </si>
  <si>
    <t>16/100
地域</t>
  </si>
  <si>
    <t>61人
～
75人</t>
    <rPh sb="2" eb="3">
      <t>ニン</t>
    </rPh>
    <rPh sb="8" eb="9">
      <t>ニン</t>
    </rPh>
    <phoneticPr fontId="6"/>
  </si>
  <si>
    <t>76人
～
90人</t>
    <rPh sb="2" eb="3">
      <t>ニン</t>
    </rPh>
    <rPh sb="8" eb="9">
      <t>ニン</t>
    </rPh>
    <phoneticPr fontId="6"/>
  </si>
  <si>
    <t>91人
～
105人</t>
    <rPh sb="2" eb="3">
      <t>ニン</t>
    </rPh>
    <rPh sb="9" eb="10">
      <t>ニン</t>
    </rPh>
    <phoneticPr fontId="6"/>
  </si>
  <si>
    <t>106人
～
120人</t>
    <rPh sb="3" eb="4">
      <t>ニン</t>
    </rPh>
    <rPh sb="10" eb="11">
      <t>ニン</t>
    </rPh>
    <phoneticPr fontId="6"/>
  </si>
  <si>
    <t>15/100
地域</t>
  </si>
  <si>
    <t>121人
～
135人</t>
    <rPh sb="3" eb="4">
      <t>ニン</t>
    </rPh>
    <rPh sb="10" eb="11">
      <t>ニン</t>
    </rPh>
    <phoneticPr fontId="6"/>
  </si>
  <si>
    <t>136人
～
150人</t>
    <rPh sb="3" eb="4">
      <t>ニン</t>
    </rPh>
    <rPh sb="10" eb="11">
      <t>ニン</t>
    </rPh>
    <phoneticPr fontId="6"/>
  </si>
  <si>
    <t>151人
～
180人</t>
    <rPh sb="3" eb="4">
      <t>ニン</t>
    </rPh>
    <rPh sb="10" eb="11">
      <t>ニン</t>
    </rPh>
    <phoneticPr fontId="6"/>
  </si>
  <si>
    <t>181人
～
210人</t>
    <rPh sb="3" eb="4">
      <t>ニン</t>
    </rPh>
    <rPh sb="10" eb="11">
      <t>ニン</t>
    </rPh>
    <phoneticPr fontId="6"/>
  </si>
  <si>
    <t>12/100
地域</t>
  </si>
  <si>
    <t>211人
～
240人</t>
    <rPh sb="3" eb="4">
      <t>ニン</t>
    </rPh>
    <rPh sb="10" eb="11">
      <t>ニン</t>
    </rPh>
    <phoneticPr fontId="6"/>
  </si>
  <si>
    <t>241人
～
270人</t>
    <rPh sb="3" eb="4">
      <t>ニン</t>
    </rPh>
    <rPh sb="10" eb="11">
      <t>ニン</t>
    </rPh>
    <phoneticPr fontId="6"/>
  </si>
  <si>
    <t>271人
～
300人</t>
    <rPh sb="3" eb="4">
      <t>ニン</t>
    </rPh>
    <rPh sb="10" eb="11">
      <t>ニン</t>
    </rPh>
    <phoneticPr fontId="6"/>
  </si>
  <si>
    <t>301人～</t>
    <rPh sb="3" eb="4">
      <t>ニン</t>
    </rPh>
    <phoneticPr fontId="6"/>
  </si>
  <si>
    <t>10/100
地域</t>
  </si>
  <si>
    <t>6/100
地域</t>
  </si>
  <si>
    <t>3/100
地域</t>
  </si>
  <si>
    <t>その他地域</t>
    <rPh sb="2" eb="3">
      <t>ホカ</t>
    </rPh>
    <rPh sb="3" eb="5">
      <t>チイキ</t>
    </rPh>
    <phoneticPr fontId="13"/>
  </si>
  <si>
    <t>基本額</t>
    <phoneticPr fontId="8"/>
  </si>
  <si>
    <t>※各月初日の利用子どもの単価に加算</t>
    <phoneticPr fontId="10"/>
  </si>
  <si>
    <t>（</t>
    <phoneticPr fontId="8"/>
  </si>
  <si>
    <t>＋</t>
    <phoneticPr fontId="8"/>
  </si>
  <si>
    <t>）</t>
    <phoneticPr fontId="8"/>
  </si>
  <si>
    <t>÷各月初日の利用子ども数</t>
    <phoneticPr fontId="8"/>
  </si>
  <si>
    <t>Ａ</t>
    <phoneticPr fontId="8"/>
  </si>
  <si>
    <t>Ｂ</t>
    <phoneticPr fontId="8"/>
  </si>
  <si>
    <t>・処遇改善等加算Ⅱ－①</t>
    <phoneticPr fontId="10"/>
  </si>
  <si>
    <t>1/2</t>
    <phoneticPr fontId="37"/>
  </si>
  <si>
    <t>・処遇改善等加算Ⅱ－②</t>
    <phoneticPr fontId="10"/>
  </si>
  <si>
    <t>A</t>
    <phoneticPr fontId="37"/>
  </si>
  <si>
    <t>※以下の区分に応じて、３月初日の利用子どもの単価に加算
　A:公開保育の取組と組み合わせて施設関係者評価を実施する施設
　B:それ以外の施設</t>
    <phoneticPr fontId="8"/>
  </si>
  <si>
    <t>B</t>
    <phoneticPr fontId="37"/>
  </si>
  <si>
    <t>÷３月初日の利用子ども数</t>
    <phoneticPr fontId="10"/>
  </si>
  <si>
    <t>　</t>
    <phoneticPr fontId="8"/>
  </si>
  <si>
    <t>（ 注 ）年度の初日の前日における満年齢に応じて月額を調整</t>
    <phoneticPr fontId="10"/>
  </si>
  <si>
    <t>定員区分</t>
    <rPh sb="0" eb="2">
      <t>テイイン</t>
    </rPh>
    <rPh sb="2" eb="4">
      <t>クブン</t>
    </rPh>
    <phoneticPr fontId="9"/>
  </si>
  <si>
    <t>認定
区分</t>
    <rPh sb="0" eb="2">
      <t>ニンテイ</t>
    </rPh>
    <rPh sb="3" eb="5">
      <t>クブン</t>
    </rPh>
    <phoneticPr fontId="8"/>
  </si>
  <si>
    <t>年齢区分</t>
    <rPh sb="0" eb="2">
      <t>ネンレイ</t>
    </rPh>
    <rPh sb="2" eb="4">
      <t>クブン</t>
    </rPh>
    <phoneticPr fontId="9"/>
  </si>
  <si>
    <t>３歳児配置改善加算</t>
    <rPh sb="1" eb="3">
      <t>サイジ</t>
    </rPh>
    <rPh sb="3" eb="5">
      <t>ハイチ</t>
    </rPh>
    <rPh sb="5" eb="7">
      <t>カイゼン</t>
    </rPh>
    <rPh sb="7" eb="9">
      <t>カサン</t>
    </rPh>
    <phoneticPr fontId="8"/>
  </si>
  <si>
    <t>休日保育加算</t>
    <rPh sb="0" eb="2">
      <t>キュウジツ</t>
    </rPh>
    <rPh sb="2" eb="4">
      <t>ホイク</t>
    </rPh>
    <rPh sb="4" eb="6">
      <t>カサン</t>
    </rPh>
    <phoneticPr fontId="8"/>
  </si>
  <si>
    <t>夜間保育加算</t>
    <rPh sb="0" eb="2">
      <t>ヤカン</t>
    </rPh>
    <rPh sb="2" eb="4">
      <t>ホイク</t>
    </rPh>
    <rPh sb="4" eb="6">
      <t>カサン</t>
    </rPh>
    <phoneticPr fontId="8"/>
  </si>
  <si>
    <t>チーム保育加配加算
※1号・2号の利用定員合計に応じて2号利用子どもの単価に加算</t>
    <rPh sb="3" eb="5">
      <t>ホイク</t>
    </rPh>
    <rPh sb="5" eb="7">
      <t>カハイ</t>
    </rPh>
    <rPh sb="7" eb="9">
      <t>カサン</t>
    </rPh>
    <phoneticPr fontId="8"/>
  </si>
  <si>
    <t>分園の場合</t>
    <rPh sb="0" eb="2">
      <t>ブンエン</t>
    </rPh>
    <rPh sb="3" eb="5">
      <t>バアイ</t>
    </rPh>
    <phoneticPr fontId="8"/>
  </si>
  <si>
    <t>土曜日に閉所する場合</t>
    <rPh sb="0" eb="3">
      <t>ドヨウビ</t>
    </rPh>
    <rPh sb="4" eb="6">
      <t>ヘイショ</t>
    </rPh>
    <rPh sb="8" eb="10">
      <t>バアイ</t>
    </rPh>
    <phoneticPr fontId="8"/>
  </si>
  <si>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8"/>
  </si>
  <si>
    <t>年齢別配置基準を下回る場合</t>
    <rPh sb="0" eb="3">
      <t>ネンレイベツ</t>
    </rPh>
    <rPh sb="3" eb="5">
      <t>ハイチ</t>
    </rPh>
    <rPh sb="5" eb="7">
      <t>キジュン</t>
    </rPh>
    <rPh sb="8" eb="10">
      <t>シタマワ</t>
    </rPh>
    <rPh sb="11" eb="13">
      <t>バアイ</t>
    </rPh>
    <phoneticPr fontId="8"/>
  </si>
  <si>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8"/>
  </si>
  <si>
    <t>定員を恒常的に
超過する場合</t>
    <rPh sb="0" eb="2">
      <t>テイイン</t>
    </rPh>
    <rPh sb="3" eb="6">
      <t>コウジョウテキ</t>
    </rPh>
    <rPh sb="8" eb="10">
      <t>チョウカ</t>
    </rPh>
    <rPh sb="12" eb="14">
      <t>バアイ</t>
    </rPh>
    <phoneticPr fontId="8"/>
  </si>
  <si>
    <t>月に１日土曜日を閉所する場合</t>
    <rPh sb="0" eb="1">
      <t>ツキ</t>
    </rPh>
    <rPh sb="3" eb="4">
      <t>ニチ</t>
    </rPh>
    <rPh sb="4" eb="7">
      <t>ドヨウビ</t>
    </rPh>
    <rPh sb="8" eb="10">
      <t>ヘイショ</t>
    </rPh>
    <rPh sb="12" eb="14">
      <t>バアイ</t>
    </rPh>
    <phoneticPr fontId="8"/>
  </si>
  <si>
    <t>月に２日土曜日を閉所する場合</t>
    <rPh sb="0" eb="1">
      <t>ツキ</t>
    </rPh>
    <rPh sb="3" eb="4">
      <t>ニチ</t>
    </rPh>
    <rPh sb="4" eb="7">
      <t>ドヨウビ</t>
    </rPh>
    <rPh sb="8" eb="10">
      <t>ヘイショ</t>
    </rPh>
    <rPh sb="12" eb="14">
      <t>バアイ</t>
    </rPh>
    <phoneticPr fontId="8"/>
  </si>
  <si>
    <t>月に３日以上土曜日を閉所する場合</t>
    <rPh sb="0" eb="1">
      <t>ツキ</t>
    </rPh>
    <rPh sb="3" eb="4">
      <t>ニチ</t>
    </rPh>
    <rPh sb="4" eb="6">
      <t>イジョウ</t>
    </rPh>
    <rPh sb="6" eb="9">
      <t>ドヨウビ</t>
    </rPh>
    <rPh sb="10" eb="12">
      <t>ヘイショ</t>
    </rPh>
    <rPh sb="14" eb="16">
      <t>バアイ</t>
    </rPh>
    <phoneticPr fontId="8"/>
  </si>
  <si>
    <t>全ての土曜日を閉所する場合</t>
    <rPh sb="0" eb="1">
      <t>スベ</t>
    </rPh>
    <rPh sb="3" eb="6">
      <t>ドヨウビ</t>
    </rPh>
    <rPh sb="7" eb="9">
      <t>ヘイショ</t>
    </rPh>
    <rPh sb="11" eb="13">
      <t>バアイ</t>
    </rPh>
    <phoneticPr fontId="8"/>
  </si>
  <si>
    <t>処遇改善等
加算Ⅰ</t>
    <rPh sb="0" eb="2">
      <t>ショグウ</t>
    </rPh>
    <rPh sb="2" eb="4">
      <t>カイゼン</t>
    </rPh>
    <rPh sb="4" eb="5">
      <t>トウ</t>
    </rPh>
    <rPh sb="6" eb="8">
      <t>カサン</t>
    </rPh>
    <phoneticPr fontId="9"/>
  </si>
  <si>
    <t xml:space="preserve">
　10人
　　まで</t>
    <rPh sb="4" eb="5">
      <t>ニン</t>
    </rPh>
    <phoneticPr fontId="9"/>
  </si>
  <si>
    <t>2号</t>
    <rPh sb="1" eb="2">
      <t>ゴウ</t>
    </rPh>
    <phoneticPr fontId="8"/>
  </si>
  <si>
    <t>４歳以上児</t>
    <rPh sb="1" eb="2">
      <t>サイ</t>
    </rPh>
    <rPh sb="2" eb="4">
      <t>イジョウ</t>
    </rPh>
    <rPh sb="4" eb="5">
      <t>ジ</t>
    </rPh>
    <phoneticPr fontId="9"/>
  </si>
  <si>
    <t>÷</t>
  </si>
  <si>
    <t>３歳児</t>
    <rPh sb="1" eb="3">
      <t>サイジ</t>
    </rPh>
    <phoneticPr fontId="9"/>
  </si>
  <si>
    <t>3号</t>
    <rPh sb="1" eb="2">
      <t>ゴウ</t>
    </rPh>
    <phoneticPr fontId="8"/>
  </si>
  <si>
    <t>１、２歳児</t>
    <rPh sb="3" eb="5">
      <t>サイジ</t>
    </rPh>
    <phoneticPr fontId="9"/>
  </si>
  <si>
    <t>乳児</t>
    <rPh sb="0" eb="2">
      <t>ニュウジ</t>
    </rPh>
    <phoneticPr fontId="9"/>
  </si>
  <si>
    <t>　11人
　　から
　20人
　　まで</t>
    <rPh sb="3" eb="4">
      <t>ニン</t>
    </rPh>
    <rPh sb="13" eb="14">
      <t>ニン</t>
    </rPh>
    <phoneticPr fontId="9"/>
  </si>
  <si>
    <t>　21人
　　から
　30人
　　まで</t>
    <rPh sb="3" eb="4">
      <t>ニン</t>
    </rPh>
    <rPh sb="13" eb="14">
      <t>ニン</t>
    </rPh>
    <phoneticPr fontId="9"/>
  </si>
  <si>
    <t>　31人
　　から
　40人
　　まで</t>
    <rPh sb="3" eb="4">
      <t>ニン</t>
    </rPh>
    <rPh sb="13" eb="14">
      <t>ニン</t>
    </rPh>
    <phoneticPr fontId="9"/>
  </si>
  <si>
    <t>休日保育の年間延べ利用子ども数</t>
    <rPh sb="0" eb="2">
      <t>キュウジツ</t>
    </rPh>
    <rPh sb="2" eb="4">
      <t>ホイク</t>
    </rPh>
    <rPh sb="5" eb="7">
      <t>ネンカン</t>
    </rPh>
    <rPh sb="7" eb="8">
      <t>ノ</t>
    </rPh>
    <rPh sb="9" eb="11">
      <t>リヨウ</t>
    </rPh>
    <rPh sb="11" eb="12">
      <t>コ</t>
    </rPh>
    <rPh sb="14" eb="15">
      <t>スウ</t>
    </rPh>
    <phoneticPr fontId="8"/>
  </si>
  <si>
    <t>　41人
　　から
　50人
　　まで</t>
    <rPh sb="3" eb="4">
      <t>ニン</t>
    </rPh>
    <rPh sb="13" eb="14">
      <t>ニン</t>
    </rPh>
    <phoneticPr fontId="9"/>
  </si>
  <si>
    <t>　51人
　　から
　60人
　　まで</t>
    <rPh sb="3" eb="4">
      <t>ニン</t>
    </rPh>
    <rPh sb="13" eb="14">
      <t>ニン</t>
    </rPh>
    <phoneticPr fontId="9"/>
  </si>
  <si>
    <t>　61人
　　から
　70人
　　まで</t>
    <rPh sb="3" eb="4">
      <t>ニン</t>
    </rPh>
    <rPh sb="13" eb="14">
      <t>ニン</t>
    </rPh>
    <phoneticPr fontId="9"/>
  </si>
  <si>
    <t>　71人
　　から
　80人
　　まで</t>
    <rPh sb="3" eb="4">
      <t>ニン</t>
    </rPh>
    <rPh sb="13" eb="14">
      <t>ニン</t>
    </rPh>
    <phoneticPr fontId="9"/>
  </si>
  <si>
    <t>　81人
　　から
　90人
　　まで</t>
    <rPh sb="3" eb="4">
      <t>ニン</t>
    </rPh>
    <rPh sb="13" eb="14">
      <t>ニン</t>
    </rPh>
    <phoneticPr fontId="9"/>
  </si>
  <si>
    <t>各月初日の</t>
    <rPh sb="0" eb="2">
      <t>カクツキ</t>
    </rPh>
    <rPh sb="2" eb="4">
      <t>ショニチ</t>
    </rPh>
    <phoneticPr fontId="8"/>
  </si>
  <si>
    <t>利用子ども数</t>
    <rPh sb="0" eb="2">
      <t>リヨウ</t>
    </rPh>
    <rPh sb="2" eb="3">
      <t>コ</t>
    </rPh>
    <rPh sb="5" eb="6">
      <t>スウ</t>
    </rPh>
    <phoneticPr fontId="8"/>
  </si>
  <si>
    <t>(⑥＋⑦)</t>
  </si>
  <si>
    <t>　91人
　　から
　100人
　　まで</t>
    <rPh sb="3" eb="4">
      <t>ニン</t>
    </rPh>
    <rPh sb="14" eb="15">
      <t>ニン</t>
    </rPh>
    <phoneticPr fontId="9"/>
  </si>
  <si>
    <t>　101人
　　から
　110人
　　まで</t>
    <rPh sb="4" eb="5">
      <t>ニン</t>
    </rPh>
    <rPh sb="15" eb="16">
      <t>ニン</t>
    </rPh>
    <phoneticPr fontId="9"/>
  </si>
  <si>
    <t>　111人
　　から
　120人
　　まで</t>
    <rPh sb="4" eb="5">
      <t>ニン</t>
    </rPh>
    <rPh sb="15" eb="16">
      <t>ニン</t>
    </rPh>
    <phoneticPr fontId="9"/>
  </si>
  <si>
    <t>　121人
　　から
　130人
　　まで</t>
    <rPh sb="4" eb="5">
      <t>ニン</t>
    </rPh>
    <rPh sb="15" eb="16">
      <t>ニン</t>
    </rPh>
    <phoneticPr fontId="9"/>
  </si>
  <si>
    <t>　131人
　　から
　140人
　　まで</t>
    <rPh sb="4" eb="5">
      <t>ニン</t>
    </rPh>
    <rPh sb="15" eb="16">
      <t>ニン</t>
    </rPh>
    <phoneticPr fontId="9"/>
  </si>
  <si>
    <t>　141人
　　から
　150人
　　まで</t>
    <rPh sb="4" eb="5">
      <t>ニン</t>
    </rPh>
    <rPh sb="15" eb="16">
      <t>ニン</t>
    </rPh>
    <phoneticPr fontId="9"/>
  </si>
  <si>
    <t>　151人
　　から
　160人
　　まで</t>
    <rPh sb="4" eb="5">
      <t>ニン</t>
    </rPh>
    <rPh sb="15" eb="16">
      <t>ニン</t>
    </rPh>
    <phoneticPr fontId="9"/>
  </si>
  <si>
    <t>　161人
　　から
　170人
　　まで</t>
    <rPh sb="4" eb="5">
      <t>ニン</t>
    </rPh>
    <rPh sb="15" eb="16">
      <t>ニン</t>
    </rPh>
    <phoneticPr fontId="9"/>
  </si>
  <si>
    <t>　171人
　　以上</t>
    <rPh sb="4" eb="5">
      <t>ニン</t>
    </rPh>
    <rPh sb="8" eb="10">
      <t>イジョウ</t>
    </rPh>
    <phoneticPr fontId="9"/>
  </si>
  <si>
    <t xml:space="preserve">
　10人
　　まで</t>
    <rPh sb="5" eb="6">
      <t>ニン</t>
    </rPh>
    <phoneticPr fontId="9"/>
  </si>
  <si>
    <t>　4１人
　　から
　50人
　　まで</t>
    <rPh sb="3" eb="4">
      <t>ニン</t>
    </rPh>
    <rPh sb="13" eb="14">
      <t>ニン</t>
    </rPh>
    <phoneticPr fontId="9"/>
  </si>
  <si>
    <t>その他
地域</t>
    <rPh sb="2" eb="3">
      <t>タ</t>
    </rPh>
    <phoneticPr fontId="9"/>
  </si>
  <si>
    <t>㉓</t>
    <phoneticPr fontId="10"/>
  </si>
  <si>
    <t>㉔</t>
    <phoneticPr fontId="10"/>
  </si>
  <si>
    <t xml:space="preserve">× 人数Ａ × 1/2 </t>
    <phoneticPr fontId="10"/>
  </si>
  <si>
    <t xml:space="preserve">× 人数Ｂ × 1/2 </t>
    <phoneticPr fontId="10"/>
  </si>
  <si>
    <t>㉘</t>
    <phoneticPr fontId="8"/>
  </si>
  <si>
    <t>㉙</t>
    <phoneticPr fontId="8"/>
  </si>
  <si>
    <t>※加算額は、高齢者等の年間総雇用時間数を基に区分
※３月初日の利用子どもの単価に加算</t>
    <phoneticPr fontId="8"/>
  </si>
  <si>
    <t>㉚</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</si>
  <si>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10"/>
  </si>
  <si>
    <t>Ｂ</t>
    <phoneticPr fontId="10"/>
  </si>
  <si>
    <t>Ｃ</t>
    <phoneticPr fontId="8"/>
  </si>
  <si>
    <t>㉝</t>
    <phoneticPr fontId="8"/>
  </si>
  <si>
    <t>（注２）１号認定子どもの利用定員を設定しない場合、それぞれの額に「２」を乗じて算定</t>
    <phoneticPr fontId="10"/>
  </si>
  <si>
    <r>
      <t>'</t>
    </r>
    <r>
      <rPr>
        <sz val="11"/>
        <rFont val="ＭＳ Ｐゴシック"/>
        <family val="3"/>
        <charset val="128"/>
      </rPr>
      <t>１号単価表①</t>
    </r>
    <r>
      <rPr>
        <sz val="11"/>
        <rFont val="Verdana"/>
        <family val="2"/>
      </rPr>
      <t>'!F</t>
    </r>
    <phoneticPr fontId="10"/>
  </si>
  <si>
    <t>×加算率</t>
    <rPh sb="1" eb="3">
      <t>カサン</t>
    </rPh>
    <rPh sb="3" eb="4">
      <t>リツ</t>
    </rPh>
    <phoneticPr fontId="36"/>
  </si>
  <si>
    <t>×加算率×加配人数</t>
    <phoneticPr fontId="36"/>
  </si>
  <si>
    <t>×加算率×加配人数</t>
    <phoneticPr fontId="36"/>
  </si>
  <si>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</si>
  <si>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</si>
  <si>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</si>
  <si>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</si>
  <si>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</si>
  <si>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</si>
  <si>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</si>
  <si>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</si>
  <si>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 xml:space="preserve">   ×各月の給食実施日数　　</t>
    <phoneticPr fontId="3"/>
  </si>
  <si>
    <t>+</t>
    <phoneticPr fontId="36"/>
  </si>
  <si>
    <t>×人数</t>
    <rPh sb="1" eb="3">
      <t>ニンズウ</t>
    </rPh>
    <phoneticPr fontId="36"/>
  </si>
  <si>
    <t>×加配人数</t>
    <rPh sb="1" eb="3">
      <t>カハイ</t>
    </rPh>
    <rPh sb="3" eb="5">
      <t>ニンズウ</t>
    </rPh>
    <phoneticPr fontId="36"/>
  </si>
  <si>
    <t>×加算率×加配人数</t>
    <rPh sb="1" eb="3">
      <t>カサン</t>
    </rPh>
    <rPh sb="3" eb="4">
      <t>リツ</t>
    </rPh>
    <rPh sb="5" eb="7">
      <t>カハイ</t>
    </rPh>
    <rPh sb="7" eb="9">
      <t>ニンズウ</t>
    </rPh>
    <phoneticPr fontId="36"/>
  </si>
  <si>
    <t>1号認定こどもの利用定員を設定しない場合</t>
    <rPh sb="1" eb="2">
      <t>ゴウ</t>
    </rPh>
    <rPh sb="2" eb="4">
      <t>ニンテイ</t>
    </rPh>
    <rPh sb="8" eb="10">
      <t>リヨウ</t>
    </rPh>
    <rPh sb="10" eb="12">
      <t>テイイン</t>
    </rPh>
    <rPh sb="13" eb="15">
      <t>セッテイ</t>
    </rPh>
    <rPh sb="18" eb="20">
      <t>バアイ</t>
    </rPh>
    <phoneticPr fontId="36"/>
  </si>
  <si>
    <t>　主幹保育教諭等の専任化により子育て支援の取組を実施していない場合であって、代替保育</t>
    <phoneticPr fontId="8"/>
  </si>
  <si>
    <t>教諭等を配置していない場合は、必要代替保育教諭等数－配置代替保育教諭等数の人数を入力</t>
    <rPh sb="2" eb="3">
      <t>トウ</t>
    </rPh>
    <rPh sb="4" eb="6">
      <t>ハイチ</t>
    </rPh>
    <rPh sb="11" eb="13">
      <t>バアイ</t>
    </rPh>
    <rPh sb="15" eb="17">
      <t>ヒツヨウ</t>
    </rPh>
    <rPh sb="17" eb="19">
      <t>ダイタイ</t>
    </rPh>
    <rPh sb="19" eb="21">
      <t>ホイク</t>
    </rPh>
    <rPh sb="21" eb="23">
      <t>キョウユ</t>
    </rPh>
    <rPh sb="23" eb="24">
      <t>トウ</t>
    </rPh>
    <rPh sb="24" eb="25">
      <t>スウ</t>
    </rPh>
    <rPh sb="26" eb="28">
      <t>ハイチ</t>
    </rPh>
    <rPh sb="28" eb="30">
      <t>ダイタイ</t>
    </rPh>
    <rPh sb="30" eb="32">
      <t>ホイク</t>
    </rPh>
    <rPh sb="32" eb="34">
      <t>キョウユ</t>
    </rPh>
    <rPh sb="34" eb="35">
      <t>トウ</t>
    </rPh>
    <rPh sb="35" eb="36">
      <t>スウ</t>
    </rPh>
    <rPh sb="37" eb="39">
      <t>ニンズウ</t>
    </rPh>
    <rPh sb="40" eb="42">
      <t>ニュウリョク</t>
    </rPh>
    <phoneticPr fontId="10"/>
  </si>
  <si>
    <t>　（９）高齢者等活躍促進加算</t>
    <rPh sb="4" eb="7">
      <t>コウレイシャ</t>
    </rPh>
    <rPh sb="7" eb="8">
      <t>トウ</t>
    </rPh>
    <rPh sb="8" eb="10">
      <t>カツヤク</t>
    </rPh>
    <rPh sb="10" eb="12">
      <t>ソクシン</t>
    </rPh>
    <rPh sb="12" eb="13">
      <t>カ</t>
    </rPh>
    <rPh sb="13" eb="14">
      <t>サン</t>
    </rPh>
    <phoneticPr fontId="10"/>
  </si>
  <si>
    <t>高齢者等活躍促進加算</t>
    <rPh sb="0" eb="3">
      <t>コウレイシャ</t>
    </rPh>
    <rPh sb="3" eb="4">
      <t>トウ</t>
    </rPh>
    <rPh sb="4" eb="6">
      <t>カツヤク</t>
    </rPh>
    <rPh sb="6" eb="8">
      <t>ソクシン</t>
    </rPh>
    <phoneticPr fontId="10"/>
  </si>
  <si>
    <t>+</t>
  </si>
  <si>
    <t>2020.10.22</t>
    <phoneticPr fontId="10"/>
  </si>
  <si>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10"/>
  </si>
  <si>
    <t>Ver.3.5.2 入力シート（冷暖房費加算）</t>
    <rPh sb="10" eb="12">
      <t>ニュウリョク</t>
    </rPh>
    <rPh sb="16" eb="19">
      <t>レイダンボウ</t>
    </rPh>
    <rPh sb="19" eb="20">
      <t>ヒ</t>
    </rPh>
    <rPh sb="20" eb="22">
      <t>カサン</t>
    </rPh>
    <phoneticPr fontId="10"/>
  </si>
  <si>
    <t>2020.12.25</t>
    <phoneticPr fontId="10"/>
  </si>
  <si>
    <t>計算シート（チーム保育加配加算、給食実施加算、土曜閉所減算、栄養管理加算）を修正</t>
    <rPh sb="23" eb="25">
      <t>ドヨウ</t>
    </rPh>
    <rPh sb="25" eb="27">
      <t>ヘイショ</t>
    </rPh>
    <rPh sb="27" eb="29">
      <t>ゲンサン</t>
    </rPh>
    <rPh sb="30" eb="32">
      <t>エイヨウ</t>
    </rPh>
    <rPh sb="32" eb="34">
      <t>カンリ</t>
    </rPh>
    <rPh sb="34" eb="36">
      <t>カサン</t>
    </rPh>
    <phoneticPr fontId="8"/>
  </si>
  <si>
    <t>2021.2.17</t>
    <phoneticPr fontId="10"/>
  </si>
  <si>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10"/>
  </si>
  <si>
    <t>2021.4.1</t>
    <phoneticPr fontId="8"/>
  </si>
  <si>
    <t>Ver.3.6.0 をリリース（令和３年度用）</t>
    <rPh sb="16" eb="18">
      <t>レイワ</t>
    </rPh>
    <rPh sb="19" eb="21">
      <t>ネンド</t>
    </rPh>
    <rPh sb="21" eb="22">
      <t>ヨウ</t>
    </rPh>
    <phoneticPr fontId="10"/>
  </si>
  <si>
    <t>保育標準時間認定を受けた子どもが利用する施設</t>
    <rPh sb="0" eb="2">
      <t>ホイク</t>
    </rPh>
    <rPh sb="2" eb="4">
      <t>ヒョウジュン</t>
    </rPh>
    <rPh sb="4" eb="6">
      <t>ジカン</t>
    </rPh>
    <rPh sb="6" eb="8">
      <t>ニンテイ</t>
    </rPh>
    <rPh sb="9" eb="10">
      <t>ウ</t>
    </rPh>
    <rPh sb="12" eb="13">
      <t>コ</t>
    </rPh>
    <rPh sb="16" eb="18">
      <t>リヨウ</t>
    </rPh>
    <rPh sb="20" eb="22">
      <t>シセツ</t>
    </rPh>
    <phoneticPr fontId="10"/>
  </si>
  <si>
    <t>認定こども園全体の利用定員の区分により算出
（※１）</t>
    <rPh sb="14" eb="16">
      <t>クブン</t>
    </rPh>
    <rPh sb="19" eb="21">
      <t>サンシュツ</t>
    </rPh>
    <phoneticPr fontId="10"/>
  </si>
  <si>
    <t>外部監査費加算数式、試算結果月額の計算式修正</t>
    <rPh sb="0" eb="2">
      <t>ガイブ</t>
    </rPh>
    <rPh sb="2" eb="4">
      <t>カンサ</t>
    </rPh>
    <rPh sb="4" eb="5">
      <t>ヒ</t>
    </rPh>
    <rPh sb="5" eb="7">
      <t>カサン</t>
    </rPh>
    <rPh sb="7" eb="9">
      <t>スウシキ</t>
    </rPh>
    <rPh sb="10" eb="12">
      <t>シサン</t>
    </rPh>
    <rPh sb="12" eb="14">
      <t>ケッカ</t>
    </rPh>
    <rPh sb="14" eb="16">
      <t>ゲツガク</t>
    </rPh>
    <rPh sb="17" eb="20">
      <t>ケイサンシキ</t>
    </rPh>
    <rPh sb="20" eb="22">
      <t>シュウセイ</t>
    </rPh>
    <phoneticPr fontId="8"/>
  </si>
  <si>
    <t>括官、文部科学省初等中等教育局長、厚生労働省雇用均等・児童家庭局長通知）</t>
    <phoneticPr fontId="10"/>
  </si>
  <si>
    <t>（以下、「留意事項通知」という。）別紙３Ⅱ１．（２）（ア）ⅱｂ及びｃに</t>
    <phoneticPr fontId="10"/>
  </si>
  <si>
    <t>該当する者を除く</t>
    <phoneticPr fontId="10"/>
  </si>
  <si>
    <t>　る。</t>
    <phoneticPr fontId="10"/>
  </si>
  <si>
    <t>←学級編制調整加配加算用及びチーム保育加配加算用</t>
    <rPh sb="12" eb="13">
      <t>オヨ</t>
    </rPh>
    <rPh sb="17" eb="19">
      <t>ホイク</t>
    </rPh>
    <rPh sb="19" eb="21">
      <t>カハイ</t>
    </rPh>
    <rPh sb="21" eb="23">
      <t>カサン</t>
    </rPh>
    <rPh sb="23" eb="24">
      <t>ヨウ</t>
    </rPh>
    <phoneticPr fontId="10"/>
  </si>
  <si>
    <t>地域
区分</t>
    <phoneticPr fontId="10"/>
  </si>
  <si>
    <t>←チーム保育加配用フラグ</t>
    <rPh sb="4" eb="6">
      <t>ホイク</t>
    </rPh>
    <rPh sb="6" eb="8">
      <t>カハイ</t>
    </rPh>
    <rPh sb="8" eb="9">
      <t>ヨウ</t>
    </rPh>
    <phoneticPr fontId="8"/>
  </si>
  <si>
    <t>2021.5.18</t>
    <phoneticPr fontId="8"/>
  </si>
  <si>
    <t>Ver.3.6.1 チーム保育加配加算の計算式を修正</t>
    <rPh sb="13" eb="15">
      <t>ホイク</t>
    </rPh>
    <rPh sb="15" eb="17">
      <t>カハイ</t>
    </rPh>
    <rPh sb="17" eb="19">
      <t>カサン</t>
    </rPh>
    <rPh sb="20" eb="23">
      <t>ケイサンシキ</t>
    </rPh>
    <rPh sb="24" eb="26">
      <t>シュウセイ</t>
    </rPh>
    <phoneticPr fontId="10"/>
  </si>
  <si>
    <t>2021.7.2</t>
    <phoneticPr fontId="8"/>
  </si>
  <si>
    <t>Ver.3.6.2</t>
    <phoneticPr fontId="10"/>
  </si>
  <si>
    <t>計算シート（チーム保育加配加算、分園の場合の調整、栄養管理加算）を修正</t>
    <rPh sb="0" eb="2">
      <t>ケイサン</t>
    </rPh>
    <phoneticPr fontId="8"/>
  </si>
  <si>
    <t>Ver.3.6.3 チーム保育加配加算の計算式を修正</t>
    <rPh sb="13" eb="15">
      <t>ホイク</t>
    </rPh>
    <rPh sb="15" eb="17">
      <t>カハイ</t>
    </rPh>
    <rPh sb="17" eb="19">
      <t>カサン</t>
    </rPh>
    <rPh sb="20" eb="23">
      <t>ケイサンシキ</t>
    </rPh>
    <rPh sb="24" eb="26">
      <t>シュウセイ</t>
    </rPh>
    <phoneticPr fontId="10"/>
  </si>
  <si>
    <t>１号認定子どもの利用定員を設定しない場合</t>
    <rPh sb="4" eb="5">
      <t>コ</t>
    </rPh>
    <phoneticPr fontId="10"/>
  </si>
  <si>
    <t>計算シート（チーム保育加配加算、減価償却費加算、１号認定子どもの利用定員を設定していない場合の調整、分園の場合の調整、土曜閉所減算、年齢別配置基準を下回る場合の減算、施設関係者評価加算、処遇改善等加算Ⅱ）を修正</t>
    <rPh sb="0" eb="2">
      <t>ケイサン</t>
    </rPh>
    <rPh sb="16" eb="18">
      <t>ゲンカ</t>
    </rPh>
    <rPh sb="18" eb="20">
      <t>ショウキャク</t>
    </rPh>
    <rPh sb="20" eb="21">
      <t>ヒ</t>
    </rPh>
    <rPh sb="21" eb="23">
      <t>カサン</t>
    </rPh>
    <rPh sb="25" eb="26">
      <t>ゴウ</t>
    </rPh>
    <rPh sb="26" eb="28">
      <t>ニンテイ</t>
    </rPh>
    <rPh sb="28" eb="29">
      <t>コ</t>
    </rPh>
    <rPh sb="32" eb="34">
      <t>リヨウ</t>
    </rPh>
    <rPh sb="34" eb="36">
      <t>テイイン</t>
    </rPh>
    <rPh sb="37" eb="39">
      <t>セッテイ</t>
    </rPh>
    <rPh sb="44" eb="46">
      <t>バアイ</t>
    </rPh>
    <rPh sb="47" eb="49">
      <t>チョウセイ</t>
    </rPh>
    <rPh sb="59" eb="61">
      <t>ドヨウ</t>
    </rPh>
    <rPh sb="61" eb="63">
      <t>ヘイショ</t>
    </rPh>
    <rPh sb="63" eb="65">
      <t>ゲンサン</t>
    </rPh>
    <rPh sb="66" eb="68">
      <t>ネンレイ</t>
    </rPh>
    <rPh sb="68" eb="69">
      <t>ベツ</t>
    </rPh>
    <rPh sb="69" eb="71">
      <t>ハイチ</t>
    </rPh>
    <rPh sb="71" eb="73">
      <t>キジュン</t>
    </rPh>
    <rPh sb="74" eb="76">
      <t>シタマワ</t>
    </rPh>
    <rPh sb="77" eb="79">
      <t>バアイ</t>
    </rPh>
    <rPh sb="80" eb="82">
      <t>ゲンサン</t>
    </rPh>
    <rPh sb="83" eb="85">
      <t>シセツ</t>
    </rPh>
    <rPh sb="85" eb="88">
      <t>カンケイシャ</t>
    </rPh>
    <rPh sb="88" eb="90">
      <t>ヒョウカ</t>
    </rPh>
    <rPh sb="90" eb="92">
      <t>カサン</t>
    </rPh>
    <rPh sb="93" eb="95">
      <t>ショグウ</t>
    </rPh>
    <rPh sb="95" eb="97">
      <t>カイゼン</t>
    </rPh>
    <rPh sb="97" eb="98">
      <t>トウ</t>
    </rPh>
    <rPh sb="98" eb="100">
      <t>カサン</t>
    </rPh>
    <phoneticPr fontId="8"/>
  </si>
  <si>
    <t>2021.7.19</t>
    <phoneticPr fontId="8"/>
  </si>
  <si>
    <t>Ver.3.7.0 をリリース（令和４年度用）</t>
    <rPh sb="16" eb="18">
      <t>レイワ</t>
    </rPh>
    <rPh sb="19" eb="21">
      <t>ネンド</t>
    </rPh>
    <rPh sb="21" eb="22">
      <t>ヨウ</t>
    </rPh>
    <phoneticPr fontId="10"/>
  </si>
  <si>
    <t>基本分単価</t>
    <rPh sb="0" eb="2">
      <t>キホン</t>
    </rPh>
    <rPh sb="2" eb="3">
      <t>ブン</t>
    </rPh>
    <rPh sb="3" eb="4">
      <t>タン</t>
    </rPh>
    <rPh sb="4" eb="5">
      <t>アタイ</t>
    </rPh>
    <phoneticPr fontId="8"/>
  </si>
  <si>
    <t>（注）</t>
    <phoneticPr fontId="10"/>
  </si>
  <si>
    <t>⑤</t>
    <phoneticPr fontId="10"/>
  </si>
  <si>
    <t>処遇改善等加算Ⅰ</t>
    <phoneticPr fontId="37"/>
  </si>
  <si>
    <t>（注）</t>
    <rPh sb="0" eb="3">
      <t>チュウ</t>
    </rPh>
    <phoneticPr fontId="8"/>
  </si>
  <si>
    <t>⑥</t>
    <phoneticPr fontId="10"/>
  </si>
  <si>
    <t>×加算率</t>
    <rPh sb="1" eb="4">
      <t>カサンリツ</t>
    </rPh>
    <phoneticPr fontId="10"/>
  </si>
  <si>
    <t>給食実施加算（施設内調理）</t>
    <rPh sb="0" eb="2">
      <t>キュウショク</t>
    </rPh>
    <rPh sb="2" eb="4">
      <t>ジッシ</t>
    </rPh>
    <rPh sb="4" eb="6">
      <t>カサン</t>
    </rPh>
    <rPh sb="7" eb="9">
      <t>シセツ</t>
    </rPh>
    <rPh sb="9" eb="10">
      <t>ナイ</t>
    </rPh>
    <rPh sb="10" eb="12">
      <t>チョウリ</t>
    </rPh>
    <phoneticPr fontId="10"/>
  </si>
  <si>
    <t>給食実施加算（外部搬入）</t>
    <rPh sb="0" eb="2">
      <t>キュウショク</t>
    </rPh>
    <rPh sb="2" eb="4">
      <t>ジッシ</t>
    </rPh>
    <rPh sb="4" eb="6">
      <t>カサン</t>
    </rPh>
    <rPh sb="7" eb="9">
      <t>ガイブ</t>
    </rPh>
    <rPh sb="9" eb="11">
      <t>ハンニュウ</t>
    </rPh>
    <phoneticPr fontId="10"/>
  </si>
  <si>
    <t>⑭</t>
    <phoneticPr fontId="10"/>
  </si>
  <si>
    <t>⑭'</t>
    <phoneticPr fontId="10"/>
  </si>
  <si>
    <t>×週当たり実施日数</t>
    <phoneticPr fontId="37"/>
  </si>
  <si>
    <t>×週当たり実施日数×加算率</t>
    <rPh sb="1" eb="2">
      <t>シュウ</t>
    </rPh>
    <rPh sb="2" eb="3">
      <t>ア</t>
    </rPh>
    <rPh sb="5" eb="7">
      <t>ジッシ</t>
    </rPh>
    <rPh sb="7" eb="9">
      <t>ニッスウ</t>
    </rPh>
    <rPh sb="10" eb="13">
      <t>カサンリツ</t>
    </rPh>
    <phoneticPr fontId="37"/>
  </si>
  <si>
    <t>⑮</t>
    <phoneticPr fontId="10"/>
  </si>
  <si>
    <t xml:space="preserve"> 　　 ～　15人</t>
    <rPh sb="8" eb="9">
      <t>ニン</t>
    </rPh>
    <phoneticPr fontId="10"/>
  </si>
  <si>
    <t xml:space="preserve">  16人～　25人</t>
    <rPh sb="4" eb="5">
      <t>ニン</t>
    </rPh>
    <rPh sb="9" eb="10">
      <t>ニン</t>
    </rPh>
    <phoneticPr fontId="10"/>
  </si>
  <si>
    <t xml:space="preserve">  26人～　35人</t>
    <rPh sb="4" eb="5">
      <t>ニン</t>
    </rPh>
    <rPh sb="9" eb="10">
      <t>ニン</t>
    </rPh>
    <phoneticPr fontId="10"/>
  </si>
  <si>
    <t xml:space="preserve">  36人～　45人</t>
    <rPh sb="4" eb="5">
      <t>ニン</t>
    </rPh>
    <rPh sb="9" eb="10">
      <t>ニン</t>
    </rPh>
    <phoneticPr fontId="10"/>
  </si>
  <si>
    <t xml:space="preserve">  46人～　60人</t>
    <rPh sb="4" eb="5">
      <t>ニン</t>
    </rPh>
    <rPh sb="9" eb="10">
      <t>ニン</t>
    </rPh>
    <phoneticPr fontId="10"/>
  </si>
  <si>
    <t xml:space="preserve">  61人～　75人</t>
    <rPh sb="4" eb="5">
      <t>ニン</t>
    </rPh>
    <rPh sb="9" eb="10">
      <t>ニン</t>
    </rPh>
    <phoneticPr fontId="10"/>
  </si>
  <si>
    <t xml:space="preserve">  76人～　90人</t>
    <rPh sb="4" eb="5">
      <t>ニン</t>
    </rPh>
    <rPh sb="9" eb="10">
      <t>ニン</t>
    </rPh>
    <phoneticPr fontId="10"/>
  </si>
  <si>
    <t xml:space="preserve">  91人～ 105人</t>
    <rPh sb="4" eb="5">
      <t>ニン</t>
    </rPh>
    <rPh sb="10" eb="11">
      <t>ニン</t>
    </rPh>
    <phoneticPr fontId="10"/>
  </si>
  <si>
    <t xml:space="preserve"> 106人～ 120人</t>
    <rPh sb="4" eb="5">
      <t>ニン</t>
    </rPh>
    <rPh sb="10" eb="11">
      <t>ニン</t>
    </rPh>
    <phoneticPr fontId="10"/>
  </si>
  <si>
    <t xml:space="preserve"> 121人～ 135人</t>
    <rPh sb="4" eb="5">
      <t>ニン</t>
    </rPh>
    <rPh sb="10" eb="11">
      <t>ニン</t>
    </rPh>
    <phoneticPr fontId="10"/>
  </si>
  <si>
    <t xml:space="preserve"> 136人～ 150人</t>
    <rPh sb="4" eb="5">
      <t>ニン</t>
    </rPh>
    <rPh sb="10" eb="11">
      <t>ニン</t>
    </rPh>
    <phoneticPr fontId="10"/>
  </si>
  <si>
    <t xml:space="preserve"> 151人～ 180人</t>
    <rPh sb="4" eb="5">
      <t>ニン</t>
    </rPh>
    <rPh sb="10" eb="11">
      <t>ニン</t>
    </rPh>
    <phoneticPr fontId="10"/>
  </si>
  <si>
    <t xml:space="preserve"> 181人～ 210人</t>
    <rPh sb="4" eb="5">
      <t>ニン</t>
    </rPh>
    <rPh sb="10" eb="11">
      <t>ニン</t>
    </rPh>
    <phoneticPr fontId="10"/>
  </si>
  <si>
    <t xml:space="preserve"> 211人～ 240人</t>
    <rPh sb="4" eb="5">
      <t>ニン</t>
    </rPh>
    <rPh sb="10" eb="11">
      <t>ニン</t>
    </rPh>
    <phoneticPr fontId="10"/>
  </si>
  <si>
    <t xml:space="preserve"> 241人～ 270人</t>
    <rPh sb="4" eb="5">
      <t>ニン</t>
    </rPh>
    <rPh sb="10" eb="11">
      <t>ニン</t>
    </rPh>
    <phoneticPr fontId="10"/>
  </si>
  <si>
    <t xml:space="preserve"> 271人～ 300人</t>
    <rPh sb="4" eb="5">
      <t>ニン</t>
    </rPh>
    <rPh sb="10" eb="11">
      <t>ニン</t>
    </rPh>
    <phoneticPr fontId="10"/>
  </si>
  <si>
    <t xml:space="preserve"> 301人～</t>
    <rPh sb="4" eb="5">
      <t>ニン</t>
    </rPh>
    <phoneticPr fontId="10"/>
  </si>
  <si>
    <t>(⑤～⑲（⑯を除く。）)</t>
    <rPh sb="7" eb="8">
      <t>ノゾ</t>
    </rPh>
    <phoneticPr fontId="5"/>
  </si>
  <si>
    <r>
      <t xml:space="preserve">学級編制調整加配加算
</t>
    </r>
    <r>
      <rPr>
        <sz val="11"/>
        <rFont val="ＭＳ Ｐゴシック"/>
        <family val="3"/>
        <charset val="128"/>
        <scheme val="minor"/>
      </rPr>
      <t>※1号･2号の利用定員の合計が
36人以上300人以下の場合に加算</t>
    </r>
    <rPh sb="0" eb="2">
      <t>ガッキュウ</t>
    </rPh>
    <rPh sb="2" eb="4">
      <t>ヘンセイ</t>
    </rPh>
    <rPh sb="4" eb="6">
      <t>チョウセイ</t>
    </rPh>
    <rPh sb="6" eb="8">
      <t>カハイ</t>
    </rPh>
    <rPh sb="8" eb="10">
      <t>カサン</t>
    </rPh>
    <phoneticPr fontId="6"/>
  </si>
  <si>
    <t>外部監査費
加算
※認定こども園全体の利用定員の区分に応じて加算
※3月分の単価に加算</t>
    <rPh sb="0" eb="2">
      <t>ガイブ</t>
    </rPh>
    <rPh sb="2" eb="4">
      <t>カンサ</t>
    </rPh>
    <rPh sb="4" eb="5">
      <t>ヒ</t>
    </rPh>
    <rPh sb="6" eb="8">
      <t>カサン</t>
    </rPh>
    <rPh sb="24" eb="26">
      <t>クブン</t>
    </rPh>
    <rPh sb="27" eb="28">
      <t>オウ</t>
    </rPh>
    <rPh sb="30" eb="32">
      <t>カサン</t>
    </rPh>
    <phoneticPr fontId="10"/>
  </si>
  <si>
    <r>
      <t xml:space="preserve">副食費徴収
免除加算
</t>
    </r>
    <r>
      <rPr>
        <sz val="11"/>
        <rFont val="ＭＳ Ｐゴシック"/>
        <family val="3"/>
        <charset val="128"/>
        <scheme val="minor"/>
      </rPr>
      <t>※副食費の徴収が免除される
子どもの単価に加算</t>
    </r>
    <rPh sb="0" eb="3">
      <t>フクショクヒ</t>
    </rPh>
    <rPh sb="3" eb="5">
      <t>チョウシュウ</t>
    </rPh>
    <rPh sb="6" eb="8">
      <t>メンジョ</t>
    </rPh>
    <rPh sb="8" eb="10">
      <t>カサン</t>
    </rPh>
    <phoneticPr fontId="3"/>
  </si>
  <si>
    <t>保育必要量区分　⑤</t>
    <rPh sb="0" eb="2">
      <t>ホイク</t>
    </rPh>
    <rPh sb="2" eb="5">
      <t>ヒツヨウリョウ</t>
    </rPh>
    <rPh sb="5" eb="7">
      <t>クブン</t>
    </rPh>
    <phoneticPr fontId="10"/>
  </si>
  <si>
    <t>保育標準時間認定</t>
    <rPh sb="0" eb="2">
      <t>ホイク</t>
    </rPh>
    <rPh sb="2" eb="4">
      <t>ヒョウジュン</t>
    </rPh>
    <rPh sb="4" eb="6">
      <t>ジカン</t>
    </rPh>
    <rPh sb="6" eb="8">
      <t>ニンテイ</t>
    </rPh>
    <phoneticPr fontId="10"/>
  </si>
  <si>
    <t>保育短時間認定</t>
    <rPh sb="0" eb="2">
      <t>ホイク</t>
    </rPh>
    <rPh sb="2" eb="3">
      <t>タン</t>
    </rPh>
    <rPh sb="3" eb="5">
      <t>ジカン</t>
    </rPh>
    <rPh sb="5" eb="7">
      <t>ニンテイ</t>
    </rPh>
    <phoneticPr fontId="10"/>
  </si>
  <si>
    <t>(注１)</t>
    <rPh sb="1" eb="2">
      <t>チュウ</t>
    </rPh>
    <phoneticPr fontId="8"/>
  </si>
  <si>
    <t>⑦</t>
    <phoneticPr fontId="10"/>
  </si>
  <si>
    <t>×加算率</t>
    <rPh sb="1" eb="3">
      <t>カサン</t>
    </rPh>
    <rPh sb="3" eb="4">
      <t>リツ</t>
    </rPh>
    <phoneticPr fontId="10"/>
  </si>
  <si>
    <t>　 　　 ～　210人</t>
    <rPh sb="10" eb="11">
      <t>ニン</t>
    </rPh>
    <phoneticPr fontId="7"/>
  </si>
  <si>
    <t>　 211人～　279人</t>
    <rPh sb="5" eb="6">
      <t>ニン</t>
    </rPh>
    <rPh sb="11" eb="12">
      <t>ニン</t>
    </rPh>
    <phoneticPr fontId="7"/>
  </si>
  <si>
    <t>　 280人～　349人</t>
    <rPh sb="5" eb="6">
      <t>ニン</t>
    </rPh>
    <rPh sb="11" eb="12">
      <t>ニン</t>
    </rPh>
    <phoneticPr fontId="7"/>
  </si>
  <si>
    <t xml:space="preserve"> 　350人～　419人</t>
    <rPh sb="5" eb="6">
      <t>ニン</t>
    </rPh>
    <rPh sb="11" eb="12">
      <t>ニン</t>
    </rPh>
    <phoneticPr fontId="7"/>
  </si>
  <si>
    <t>　 420人～　489人</t>
    <rPh sb="5" eb="6">
      <t>ニン</t>
    </rPh>
    <rPh sb="11" eb="12">
      <t>ニン</t>
    </rPh>
    <phoneticPr fontId="7"/>
  </si>
  <si>
    <t xml:space="preserve"> 　490人～　559人</t>
    <rPh sb="5" eb="6">
      <t>ニン</t>
    </rPh>
    <rPh sb="11" eb="12">
      <t>ニン</t>
    </rPh>
    <phoneticPr fontId="7"/>
  </si>
  <si>
    <t>　 560人～　629人</t>
    <rPh sb="5" eb="6">
      <t>ニン</t>
    </rPh>
    <rPh sb="11" eb="12">
      <t>ニン</t>
    </rPh>
    <phoneticPr fontId="7"/>
  </si>
  <si>
    <t>　 630人～　699人</t>
    <rPh sb="5" eb="6">
      <t>ニン</t>
    </rPh>
    <rPh sb="11" eb="12">
      <t>ニン</t>
    </rPh>
    <phoneticPr fontId="7"/>
  </si>
  <si>
    <t xml:space="preserve"> 　700人～　769人</t>
    <rPh sb="5" eb="6">
      <t>ニン</t>
    </rPh>
    <rPh sb="11" eb="12">
      <t>ニン</t>
    </rPh>
    <phoneticPr fontId="7"/>
  </si>
  <si>
    <t xml:space="preserve"> 　770人～　839人</t>
    <rPh sb="5" eb="6">
      <t>ニン</t>
    </rPh>
    <rPh sb="11" eb="12">
      <t>ニン</t>
    </rPh>
    <phoneticPr fontId="7"/>
  </si>
  <si>
    <t>　 840人～　909人</t>
    <rPh sb="5" eb="6">
      <t>ニン</t>
    </rPh>
    <rPh sb="11" eb="12">
      <t>ニン</t>
    </rPh>
    <phoneticPr fontId="7"/>
  </si>
  <si>
    <t xml:space="preserve"> 　910人～　979人</t>
    <rPh sb="5" eb="6">
      <t>ニン</t>
    </rPh>
    <rPh sb="11" eb="12">
      <t>ニン</t>
    </rPh>
    <phoneticPr fontId="7"/>
  </si>
  <si>
    <t>　 980人～1,049人</t>
    <rPh sb="5" eb="6">
      <t>ニン</t>
    </rPh>
    <rPh sb="12" eb="13">
      <t>ニン</t>
    </rPh>
    <phoneticPr fontId="7"/>
  </si>
  <si>
    <t xml:space="preserve"> 1,050人～</t>
    <rPh sb="6" eb="7">
      <t>ニン</t>
    </rPh>
    <phoneticPr fontId="7"/>
  </si>
  <si>
    <t>減価償却費加算</t>
    <rPh sb="0" eb="2">
      <t>ゲンカ</t>
    </rPh>
    <rPh sb="2" eb="4">
      <t>ショウキャク</t>
    </rPh>
    <rPh sb="4" eb="5">
      <t>ヒ</t>
    </rPh>
    <rPh sb="5" eb="7">
      <t>カサン</t>
    </rPh>
    <phoneticPr fontId="10"/>
  </si>
  <si>
    <t>賃借料加算</t>
    <rPh sb="0" eb="3">
      <t>チンシャクリョウ</t>
    </rPh>
    <rPh sb="3" eb="5">
      <t>カサン</t>
    </rPh>
    <phoneticPr fontId="10"/>
  </si>
  <si>
    <t>加算額</t>
    <phoneticPr fontId="10"/>
  </si>
  <si>
    <t>標　準</t>
    <rPh sb="0" eb="1">
      <t>シルベ</t>
    </rPh>
    <rPh sb="2" eb="3">
      <t>ジュン</t>
    </rPh>
    <phoneticPr fontId="10"/>
  </si>
  <si>
    <t>⑫</t>
    <phoneticPr fontId="10"/>
  </si>
  <si>
    <t>⑬</t>
    <phoneticPr fontId="10"/>
  </si>
  <si>
    <t>ａ地域</t>
    <rPh sb="1" eb="3">
      <t>チイキ</t>
    </rPh>
    <phoneticPr fontId="10"/>
  </si>
  <si>
    <t>ｂ地域</t>
    <rPh sb="1" eb="3">
      <t>チイキ</t>
    </rPh>
    <phoneticPr fontId="10"/>
  </si>
  <si>
    <t>ｃ地域</t>
    <rPh sb="1" eb="3">
      <t>チイキ</t>
    </rPh>
    <phoneticPr fontId="10"/>
  </si>
  <si>
    <t>ｄ地域</t>
    <rPh sb="1" eb="3">
      <t>チイキ</t>
    </rPh>
    <phoneticPr fontId="10"/>
  </si>
  <si>
    <t>外部監査費加算</t>
    <rPh sb="0" eb="2">
      <t>ガイブ</t>
    </rPh>
    <rPh sb="2" eb="4">
      <t>カンサ</t>
    </rPh>
    <rPh sb="4" eb="5">
      <t>ヒ</t>
    </rPh>
    <rPh sb="5" eb="7">
      <t>カサン</t>
    </rPh>
    <phoneticPr fontId="10"/>
  </si>
  <si>
    <t>認定こども園全体の利用定員</t>
    <rPh sb="0" eb="2">
      <t>ニンテイ</t>
    </rPh>
    <rPh sb="5" eb="6">
      <t>エン</t>
    </rPh>
    <rPh sb="6" eb="8">
      <t>ゼンタイ</t>
    </rPh>
    <rPh sb="9" eb="11">
      <t>リヨウ</t>
    </rPh>
    <rPh sb="11" eb="13">
      <t>テイイン</t>
    </rPh>
    <phoneticPr fontId="10"/>
  </si>
  <si>
    <t>※3月分の単価に加算</t>
    <rPh sb="2" eb="4">
      <t>ガツブン</t>
    </rPh>
    <rPh sb="5" eb="7">
      <t>タンカ</t>
    </rPh>
    <rPh sb="8" eb="10">
      <t>カサン</t>
    </rPh>
    <phoneticPr fontId="10"/>
  </si>
  <si>
    <t xml:space="preserve"> 136人～　150人</t>
    <rPh sb="4" eb="5">
      <t>ニン</t>
    </rPh>
    <rPh sb="10" eb="11">
      <t>ニン</t>
    </rPh>
    <phoneticPr fontId="10"/>
  </si>
  <si>
    <t>(⑥＋⑦＋⑧)</t>
    <phoneticPr fontId="10"/>
  </si>
  <si>
    <t>(⑥～㉑（⑮を除く。）)</t>
    <rPh sb="7" eb="8">
      <t>ノゾ</t>
    </rPh>
    <phoneticPr fontId="7"/>
  </si>
  <si>
    <t>副食費徴収
免除加算
※副食費の徴収が免除される子どもの単価に加算</t>
    <rPh sb="0" eb="3">
      <t>フクショクヒ</t>
    </rPh>
    <rPh sb="3" eb="5">
      <t>チョウシュウ</t>
    </rPh>
    <rPh sb="6" eb="8">
      <t>メンジョ</t>
    </rPh>
    <rPh sb="8" eb="10">
      <t>カサン</t>
    </rPh>
    <phoneticPr fontId="37"/>
  </si>
  <si>
    <r>
      <t>施設関係者評価加算</t>
    </r>
    <r>
      <rPr>
        <vertAlign val="superscript"/>
        <sz val="11"/>
        <rFont val="HGｺﾞｼｯｸM"/>
        <family val="3"/>
        <charset val="128"/>
      </rPr>
      <t>(注２)</t>
    </r>
    <rPh sb="0" eb="2">
      <t>シセツ</t>
    </rPh>
    <rPh sb="2" eb="5">
      <t>カンケイシャ</t>
    </rPh>
    <rPh sb="5" eb="7">
      <t>ヒョウカ</t>
    </rPh>
    <rPh sb="7" eb="9">
      <t>カサン</t>
    </rPh>
    <phoneticPr fontId="8"/>
  </si>
  <si>
    <t>令和４年度（当初）</t>
    <rPh sb="0" eb="2">
      <t>レイワ</t>
    </rPh>
    <rPh sb="3" eb="5">
      <t>ネンド</t>
    </rPh>
    <rPh sb="6" eb="8">
      <t>トウショ</t>
    </rPh>
    <phoneticPr fontId="10"/>
  </si>
  <si>
    <t>2022.6.24</t>
    <phoneticPr fontId="8"/>
  </si>
  <si>
    <t>Ｖｅｒ．３．７．１（令和４年１０月１日時点版）</t>
    <rPh sb="10" eb="12">
      <t>レイワ</t>
    </rPh>
    <rPh sb="13" eb="14">
      <t>ネン</t>
    </rPh>
    <rPh sb="16" eb="17">
      <t>ガツ</t>
    </rPh>
    <rPh sb="18" eb="19">
      <t>ニチ</t>
    </rPh>
    <rPh sb="19" eb="21">
      <t>ジテン</t>
    </rPh>
    <rPh sb="21" eb="22">
      <t>バン</t>
    </rPh>
    <phoneticPr fontId="10"/>
  </si>
  <si>
    <t>2022.10.1</t>
    <phoneticPr fontId="8"/>
  </si>
  <si>
    <t>Ver.3.7.1 処遇改善等加算Ⅲに対応</t>
    <rPh sb="10" eb="12">
      <t>ショグウ</t>
    </rPh>
    <rPh sb="12" eb="14">
      <t>カイゼン</t>
    </rPh>
    <rPh sb="14" eb="15">
      <t>トウ</t>
    </rPh>
    <rPh sb="15" eb="17">
      <t>カサン</t>
    </rPh>
    <rPh sb="19" eb="21">
      <t>タイオウ</t>
    </rPh>
    <phoneticPr fontId="10"/>
  </si>
  <si>
    <t>　（２）処遇改善等加算Ⅲ</t>
    <rPh sb="4" eb="6">
      <t>ショグウ</t>
    </rPh>
    <rPh sb="6" eb="8">
      <t>カイゼン</t>
    </rPh>
    <rPh sb="8" eb="9">
      <t>トウ</t>
    </rPh>
    <rPh sb="9" eb="11">
      <t>カサン</t>
    </rPh>
    <phoneticPr fontId="10"/>
  </si>
  <si>
    <t>処遇改善等加算Ⅲ</t>
    <rPh sb="0" eb="2">
      <t>ショグウ</t>
    </rPh>
    <rPh sb="2" eb="4">
      <t>カイゼン</t>
    </rPh>
    <rPh sb="4" eb="5">
      <t>トウ</t>
    </rPh>
    <rPh sb="5" eb="7">
      <t>カサン</t>
    </rPh>
    <phoneticPr fontId="10"/>
  </si>
  <si>
    <t>処遇改善等加算Ⅲ</t>
    <phoneticPr fontId="10"/>
  </si>
  <si>
    <t>本園</t>
    <rPh sb="0" eb="1">
      <t>ホン</t>
    </rPh>
    <rPh sb="1" eb="2">
      <t>エン</t>
    </rPh>
    <phoneticPr fontId="8"/>
  </si>
  <si>
    <t>分園</t>
    <rPh sb="0" eb="2">
      <t>ブンエン</t>
    </rPh>
    <phoneticPr fontId="8"/>
  </si>
  <si>
    <t>処遇改善等加算Ⅲに係る別に定める額 　認定こども園（教育標準時間認定）</t>
    <rPh sb="0" eb="2">
      <t>ショグウ</t>
    </rPh>
    <rPh sb="2" eb="4">
      <t>カイゼン</t>
    </rPh>
    <rPh sb="4" eb="5">
      <t>トウ</t>
    </rPh>
    <rPh sb="5" eb="7">
      <t>カサン</t>
    </rPh>
    <rPh sb="9" eb="10">
      <t>カカ</t>
    </rPh>
    <rPh sb="11" eb="12">
      <t>ベツ</t>
    </rPh>
    <rPh sb="13" eb="14">
      <t>サダ</t>
    </rPh>
    <rPh sb="16" eb="17">
      <t>ガク</t>
    </rPh>
    <rPh sb="19" eb="21">
      <t>ニンテイ</t>
    </rPh>
    <rPh sb="24" eb="25">
      <t>エン</t>
    </rPh>
    <rPh sb="26" eb="28">
      <t>キョウイク</t>
    </rPh>
    <rPh sb="28" eb="30">
      <t>ヒョウジュン</t>
    </rPh>
    <rPh sb="30" eb="32">
      <t>ジカン</t>
    </rPh>
    <rPh sb="32" eb="34">
      <t>ニンテイ</t>
    </rPh>
    <phoneticPr fontId="10"/>
  </si>
  <si>
    <t>定員区分</t>
    <rPh sb="0" eb="2">
      <t>テイイン</t>
    </rPh>
    <rPh sb="2" eb="4">
      <t>クブン</t>
    </rPh>
    <phoneticPr fontId="8"/>
  </si>
  <si>
    <t>年齢区分</t>
    <rPh sb="0" eb="2">
      <t>ネンレイ</t>
    </rPh>
    <rPh sb="2" eb="4">
      <t>クブン</t>
    </rPh>
    <phoneticPr fontId="8"/>
  </si>
  <si>
    <t>処遇改善等加算Ⅲ</t>
    <rPh sb="0" eb="2">
      <t>ショグウ</t>
    </rPh>
    <rPh sb="2" eb="4">
      <t>カイゼン</t>
    </rPh>
    <rPh sb="4" eb="5">
      <t>トウ</t>
    </rPh>
    <rPh sb="5" eb="7">
      <t>カサン</t>
    </rPh>
    <phoneticPr fontId="37"/>
  </si>
  <si>
    <t>15人まで</t>
    <rPh sb="2" eb="3">
      <t>ニン</t>
    </rPh>
    <phoneticPr fontId="8"/>
  </si>
  <si>
    <t>４歳以上児</t>
    <rPh sb="1" eb="2">
      <t>サイ</t>
    </rPh>
    <rPh sb="2" eb="4">
      <t>イジョウ</t>
    </rPh>
    <rPh sb="4" eb="5">
      <t>ジ</t>
    </rPh>
    <phoneticPr fontId="8"/>
  </si>
  <si>
    <t>３歳児</t>
    <rPh sb="1" eb="3">
      <t>サイジ</t>
    </rPh>
    <phoneticPr fontId="8"/>
  </si>
  <si>
    <t>満３歳児</t>
    <rPh sb="0" eb="1">
      <t>マン</t>
    </rPh>
    <rPh sb="2" eb="4">
      <t>サイジ</t>
    </rPh>
    <phoneticPr fontId="37"/>
  </si>
  <si>
    <t>16人から
25人まで</t>
    <rPh sb="2" eb="3">
      <t>ニン</t>
    </rPh>
    <rPh sb="8" eb="9">
      <t>ニン</t>
    </rPh>
    <phoneticPr fontId="8"/>
  </si>
  <si>
    <t>26人から
35人まで</t>
    <rPh sb="2" eb="3">
      <t>ニン</t>
    </rPh>
    <rPh sb="8" eb="9">
      <t>ニン</t>
    </rPh>
    <phoneticPr fontId="8"/>
  </si>
  <si>
    <t>36人から
45人まで</t>
    <rPh sb="2" eb="3">
      <t>ニン</t>
    </rPh>
    <rPh sb="8" eb="9">
      <t>ニン</t>
    </rPh>
    <phoneticPr fontId="8"/>
  </si>
  <si>
    <t>46人から
60人まで</t>
    <rPh sb="2" eb="3">
      <t>ニン</t>
    </rPh>
    <rPh sb="8" eb="9">
      <t>ニン</t>
    </rPh>
    <phoneticPr fontId="8"/>
  </si>
  <si>
    <t>61人から
75人まで</t>
    <rPh sb="2" eb="3">
      <t>ニン</t>
    </rPh>
    <rPh sb="8" eb="9">
      <t>ニン</t>
    </rPh>
    <phoneticPr fontId="8"/>
  </si>
  <si>
    <t>76人から
90人まで</t>
    <rPh sb="2" eb="3">
      <t>ニン</t>
    </rPh>
    <rPh sb="8" eb="9">
      <t>ニン</t>
    </rPh>
    <phoneticPr fontId="8"/>
  </si>
  <si>
    <t>91人から
105人まで</t>
    <rPh sb="2" eb="3">
      <t>ニン</t>
    </rPh>
    <rPh sb="9" eb="10">
      <t>ニン</t>
    </rPh>
    <phoneticPr fontId="8"/>
  </si>
  <si>
    <t>106人から
120人まで</t>
    <rPh sb="3" eb="4">
      <t>ニン</t>
    </rPh>
    <rPh sb="10" eb="11">
      <t>ニン</t>
    </rPh>
    <phoneticPr fontId="8"/>
  </si>
  <si>
    <t>121人から
135人まで</t>
    <rPh sb="3" eb="4">
      <t>ニン</t>
    </rPh>
    <rPh sb="10" eb="11">
      <t>ニン</t>
    </rPh>
    <phoneticPr fontId="8"/>
  </si>
  <si>
    <t>136人から
150人まで</t>
    <rPh sb="3" eb="4">
      <t>ニン</t>
    </rPh>
    <rPh sb="10" eb="11">
      <t>ニン</t>
    </rPh>
    <phoneticPr fontId="8"/>
  </si>
  <si>
    <t>151人から
180人まで</t>
    <rPh sb="3" eb="4">
      <t>ニン</t>
    </rPh>
    <rPh sb="10" eb="11">
      <t>ニン</t>
    </rPh>
    <phoneticPr fontId="8"/>
  </si>
  <si>
    <t>181人から
210人まで</t>
    <rPh sb="3" eb="4">
      <t>ニン</t>
    </rPh>
    <rPh sb="10" eb="11">
      <t>ニン</t>
    </rPh>
    <phoneticPr fontId="8"/>
  </si>
  <si>
    <t>211人から
240人まで</t>
    <rPh sb="3" eb="4">
      <t>ニン</t>
    </rPh>
    <rPh sb="10" eb="11">
      <t>ニン</t>
    </rPh>
    <phoneticPr fontId="8"/>
  </si>
  <si>
    <t>241人から
270人まで</t>
    <rPh sb="3" eb="4">
      <t>ニン</t>
    </rPh>
    <rPh sb="10" eb="11">
      <t>ニン</t>
    </rPh>
    <phoneticPr fontId="8"/>
  </si>
  <si>
    <t>271人から
300人まで</t>
    <rPh sb="3" eb="4">
      <t>ニン</t>
    </rPh>
    <rPh sb="10" eb="11">
      <t>ニン</t>
    </rPh>
    <phoneticPr fontId="8"/>
  </si>
  <si>
    <t>301人
以上</t>
  </si>
  <si>
    <t>処遇改善等加算Ⅲに係る別に定める額　認定こども園（保育認定）</t>
    <rPh sb="0" eb="2">
      <t>ショグウ</t>
    </rPh>
    <rPh sb="2" eb="4">
      <t>カイゼン</t>
    </rPh>
    <rPh sb="4" eb="5">
      <t>トウ</t>
    </rPh>
    <rPh sb="5" eb="7">
      <t>カサン</t>
    </rPh>
    <rPh sb="9" eb="10">
      <t>カカ</t>
    </rPh>
    <rPh sb="11" eb="12">
      <t>ベツ</t>
    </rPh>
    <rPh sb="13" eb="14">
      <t>サダ</t>
    </rPh>
    <rPh sb="16" eb="17">
      <t>ガク</t>
    </rPh>
    <rPh sb="18" eb="20">
      <t>ニンテイ</t>
    </rPh>
    <rPh sb="23" eb="24">
      <t>エン</t>
    </rPh>
    <rPh sb="25" eb="27">
      <t>ホイク</t>
    </rPh>
    <rPh sb="27" eb="29">
      <t>ニンテイ</t>
    </rPh>
    <phoneticPr fontId="10"/>
  </si>
  <si>
    <t>10人まで</t>
    <rPh sb="2" eb="3">
      <t>ニン</t>
    </rPh>
    <phoneticPr fontId="8"/>
  </si>
  <si>
    <t>１、２歳児</t>
    <rPh sb="3" eb="5">
      <t>サイジ</t>
    </rPh>
    <phoneticPr fontId="8"/>
  </si>
  <si>
    <t>乳児</t>
    <rPh sb="0" eb="2">
      <t>ニュウジ</t>
    </rPh>
    <phoneticPr fontId="8"/>
  </si>
  <si>
    <t>11人から
20人まで</t>
    <rPh sb="2" eb="3">
      <t>ニン</t>
    </rPh>
    <rPh sb="8" eb="9">
      <t>ニン</t>
    </rPh>
    <phoneticPr fontId="8"/>
  </si>
  <si>
    <t>21人から
30人まで</t>
    <rPh sb="2" eb="3">
      <t>ニン</t>
    </rPh>
    <rPh sb="8" eb="9">
      <t>ニン</t>
    </rPh>
    <phoneticPr fontId="8"/>
  </si>
  <si>
    <t>31人から
40人まで</t>
    <rPh sb="2" eb="3">
      <t>ニン</t>
    </rPh>
    <rPh sb="8" eb="9">
      <t>ニン</t>
    </rPh>
    <phoneticPr fontId="8"/>
  </si>
  <si>
    <t>41人から
50人まで</t>
    <rPh sb="2" eb="3">
      <t>ニン</t>
    </rPh>
    <rPh sb="8" eb="9">
      <t>ニン</t>
    </rPh>
    <phoneticPr fontId="8"/>
  </si>
  <si>
    <t>51人から
60人まで</t>
    <rPh sb="2" eb="3">
      <t>ニン</t>
    </rPh>
    <rPh sb="8" eb="9">
      <t>ニン</t>
    </rPh>
    <phoneticPr fontId="8"/>
  </si>
  <si>
    <t>61人から
70人まで</t>
    <rPh sb="2" eb="3">
      <t>ニン</t>
    </rPh>
    <rPh sb="8" eb="9">
      <t>ニン</t>
    </rPh>
    <phoneticPr fontId="8"/>
  </si>
  <si>
    <t>71人から
80人まで</t>
    <rPh sb="2" eb="3">
      <t>ニン</t>
    </rPh>
    <rPh sb="8" eb="9">
      <t>ニン</t>
    </rPh>
    <phoneticPr fontId="8"/>
  </si>
  <si>
    <t>81人から
90人まで</t>
    <rPh sb="2" eb="3">
      <t>ニン</t>
    </rPh>
    <rPh sb="8" eb="9">
      <t>ニン</t>
    </rPh>
    <phoneticPr fontId="8"/>
  </si>
  <si>
    <t>91人から
100人まで</t>
    <rPh sb="2" eb="3">
      <t>ニン</t>
    </rPh>
    <rPh sb="9" eb="10">
      <t>ニン</t>
    </rPh>
    <phoneticPr fontId="8"/>
  </si>
  <si>
    <t>101人から
110人まで</t>
    <rPh sb="3" eb="4">
      <t>ニン</t>
    </rPh>
    <rPh sb="10" eb="11">
      <t>ニン</t>
    </rPh>
    <phoneticPr fontId="8"/>
  </si>
  <si>
    <t>111人から
120人まで</t>
    <rPh sb="3" eb="4">
      <t>ニン</t>
    </rPh>
    <rPh sb="10" eb="11">
      <t>ニン</t>
    </rPh>
    <phoneticPr fontId="8"/>
  </si>
  <si>
    <t>121人から
130人まで</t>
    <rPh sb="3" eb="4">
      <t>ニン</t>
    </rPh>
    <rPh sb="10" eb="11">
      <t>ニン</t>
    </rPh>
    <phoneticPr fontId="8"/>
  </si>
  <si>
    <t>131人から
140人まで</t>
    <rPh sb="3" eb="4">
      <t>ニン</t>
    </rPh>
    <rPh sb="10" eb="11">
      <t>ニン</t>
    </rPh>
    <phoneticPr fontId="8"/>
  </si>
  <si>
    <t>141人から
150人まで</t>
    <rPh sb="3" eb="4">
      <t>ニン</t>
    </rPh>
    <rPh sb="10" eb="11">
      <t>ニン</t>
    </rPh>
    <phoneticPr fontId="8"/>
  </si>
  <si>
    <t>151人から
160人まで</t>
    <rPh sb="3" eb="4">
      <t>ニン</t>
    </rPh>
    <rPh sb="10" eb="11">
      <t>ニン</t>
    </rPh>
    <phoneticPr fontId="8"/>
  </si>
  <si>
    <t>161人から
170人まで</t>
    <rPh sb="3" eb="4">
      <t>ニン</t>
    </rPh>
    <rPh sb="10" eb="11">
      <t>ニン</t>
    </rPh>
    <phoneticPr fontId="8"/>
  </si>
  <si>
    <t>171人以上</t>
    <rPh sb="3" eb="4">
      <t>ニン</t>
    </rPh>
    <rPh sb="4" eb="6">
      <t>イジョウ</t>
    </rPh>
    <phoneticPr fontId="8"/>
  </si>
  <si>
    <t>〇処遇改善等加算Ⅲ</t>
    <rPh sb="1" eb="3">
      <t>ショグウ</t>
    </rPh>
    <rPh sb="3" eb="5">
      <t>カイゼン</t>
    </rPh>
    <rPh sb="5" eb="6">
      <t>トウ</t>
    </rPh>
    <rPh sb="6" eb="8">
      <t>カサン</t>
    </rPh>
    <phoneticPr fontId="8"/>
  </si>
  <si>
    <r>
      <t>'</t>
    </r>
    <r>
      <rPr>
        <sz val="11"/>
        <rFont val="ＭＳ Ｐゴシック"/>
        <family val="3"/>
        <charset val="128"/>
      </rPr>
      <t>２・３号単価表③</t>
    </r>
    <r>
      <rPr>
        <sz val="11"/>
        <rFont val="Verdana"/>
        <family val="2"/>
      </rPr>
      <t>'!C</t>
    </r>
    <phoneticPr fontId="10"/>
  </si>
  <si>
    <r>
      <t>'</t>
    </r>
    <r>
      <rPr>
        <sz val="11"/>
        <rFont val="ＭＳ Ｐゴシック"/>
        <family val="3"/>
        <charset val="128"/>
      </rPr>
      <t>１号単価表③</t>
    </r>
    <r>
      <rPr>
        <sz val="11"/>
        <rFont val="Verdana"/>
        <family val="2"/>
      </rPr>
      <t>'!C</t>
    </r>
    <phoneticPr fontId="10"/>
  </si>
  <si>
    <t>㉖</t>
    <phoneticPr fontId="37"/>
  </si>
  <si>
    <t>別に定める額</t>
    <rPh sb="0" eb="1">
      <t>ベツ</t>
    </rPh>
    <rPh sb="2" eb="3">
      <t>サダ</t>
    </rPh>
    <rPh sb="5" eb="6">
      <t>ガク</t>
    </rPh>
    <phoneticPr fontId="8"/>
  </si>
  <si>
    <t>平均年齢別利用子ども数</t>
    <rPh sb="0" eb="2">
      <t>ヘイキン</t>
    </rPh>
    <rPh sb="2" eb="4">
      <t>ネンレイ</t>
    </rPh>
    <rPh sb="4" eb="5">
      <t>ベツ</t>
    </rPh>
    <rPh sb="5" eb="7">
      <t>リヨウ</t>
    </rPh>
    <rPh sb="7" eb="8">
      <t>コ</t>
    </rPh>
    <rPh sb="10" eb="11">
      <t>スウ</t>
    </rPh>
    <phoneticPr fontId="8"/>
  </si>
  <si>
    <t>※１　各月初日の利用子どもの単価に加算
※２　平均年齢別利用子ども数については、別に定める</t>
    <phoneticPr fontId="8"/>
  </si>
  <si>
    <t>㉗</t>
    <phoneticPr fontId="37"/>
  </si>
  <si>
    <t>㉘</t>
    <phoneticPr fontId="37"/>
  </si>
  <si>
    <t>㉙</t>
    <phoneticPr fontId="37"/>
  </si>
  <si>
    <t>㉚</t>
    <phoneticPr fontId="37"/>
  </si>
  <si>
    <t>㉛</t>
    <phoneticPr fontId="37"/>
  </si>
  <si>
    <t>㉜</t>
    <phoneticPr fontId="37"/>
  </si>
  <si>
    <t>㉝</t>
    <phoneticPr fontId="37"/>
  </si>
  <si>
    <t>㉕</t>
    <phoneticPr fontId="10"/>
  </si>
  <si>
    <t>㉖</t>
    <phoneticPr fontId="8"/>
  </si>
  <si>
    <t>㉗</t>
    <phoneticPr fontId="10"/>
  </si>
  <si>
    <t>㉛</t>
    <phoneticPr fontId="8"/>
  </si>
  <si>
    <t>㉜</t>
    <phoneticPr fontId="10"/>
  </si>
  <si>
    <t>㉞</t>
    <phoneticPr fontId="8"/>
  </si>
  <si>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10"/>
  </si>
  <si>
    <t>実施の有無</t>
    <phoneticPr fontId="8"/>
  </si>
  <si>
    <t>年齢</t>
    <rPh sb="0" eb="2">
      <t>ネンレイ</t>
    </rPh>
    <phoneticPr fontId="10"/>
  </si>
  <si>
    <t>本園</t>
    <rPh sb="0" eb="1">
      <t>ホン</t>
    </rPh>
    <rPh sb="1" eb="2">
      <t>エン</t>
    </rPh>
    <phoneticPr fontId="10"/>
  </si>
  <si>
    <t>分園</t>
    <rPh sb="0" eb="2">
      <t>ブンエン</t>
    </rPh>
    <phoneticPr fontId="10"/>
  </si>
  <si>
    <t>４歳以上児</t>
    <phoneticPr fontId="10"/>
  </si>
  <si>
    <t>３歳児</t>
    <rPh sb="1" eb="3">
      <t>サイジ</t>
    </rPh>
    <phoneticPr fontId="10"/>
  </si>
  <si>
    <t>１、２歳児</t>
    <rPh sb="3" eb="5">
      <t>サイジ</t>
    </rPh>
    <phoneticPr fontId="10"/>
  </si>
  <si>
    <t>乳児</t>
    <rPh sb="0" eb="2">
      <t>ニュウジ</t>
    </rPh>
    <phoneticPr fontId="10"/>
  </si>
  <si>
    <t>満３歳児</t>
    <rPh sb="0" eb="1">
      <t>マン</t>
    </rPh>
    <rPh sb="2" eb="4">
      <t>サイジ</t>
    </rPh>
    <phoneticPr fontId="10"/>
  </si>
  <si>
    <t>1号</t>
    <rPh sb="1" eb="2">
      <t>ゴウ</t>
    </rPh>
    <phoneticPr fontId="8"/>
  </si>
  <si>
    <t>２・３号</t>
    <rPh sb="3" eb="4">
      <t>ゴウ</t>
    </rPh>
    <phoneticPr fontId="8"/>
  </si>
  <si>
    <r>
      <rPr>
        <sz val="11"/>
        <rFont val="ＭＳ Ｐゴシック"/>
        <family val="3"/>
        <charset val="128"/>
      </rPr>
      <t>↑満３歳児</t>
    </r>
    <r>
      <rPr>
        <sz val="11"/>
        <rFont val="Verdana"/>
        <family val="2"/>
      </rPr>
      <t>1/2</t>
    </r>
    <r>
      <rPr>
        <sz val="11"/>
        <rFont val="ＭＳ Ｐゴシック"/>
        <family val="3"/>
        <charset val="128"/>
      </rPr>
      <t>計算</t>
    </r>
    <phoneticPr fontId="8"/>
  </si>
  <si>
    <t>平均年齢別子ども数</t>
    <rPh sb="0" eb="2">
      <t>ヘイキン</t>
    </rPh>
    <rPh sb="2" eb="4">
      <t>ネンレイ</t>
    </rPh>
    <rPh sb="4" eb="5">
      <t>ベツ</t>
    </rPh>
    <rPh sb="5" eb="6">
      <t>コ</t>
    </rPh>
    <rPh sb="8" eb="9">
      <t>スウ</t>
    </rPh>
    <phoneticPr fontId="8"/>
  </si>
  <si>
    <t>教育</t>
    <rPh sb="0" eb="2">
      <t>キョウイク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</si>
</sst>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quot;▲ &quot;#,##0"/>
    <numFmt numFmtId="177" formatCode="&quot;×&quot;#\ ?/100"/>
    <numFmt numFmtId="178" formatCode="#,##0&quot;×加算率&quot;"/>
    <numFmt numFmtId="179" formatCode="#,##0&quot;÷３月初日の利用子ども数&quot;"/>
    <numFmt numFmtId="180" formatCode="#,##0&quot;（限度額）÷３月初日の利用子ども数&quot;"/>
    <numFmt numFmtId="181" formatCode="#,##0&quot;円&quot;"/>
    <numFmt numFmtId="182" formatCode="#,##0&quot;円&quot;_ "/>
    <numFmt numFmtId="183" formatCode="#,##0&quot;人&quot;"/>
    <numFmt numFmtId="184" formatCode="#,##0.0&quot;人&quot;"/>
    <numFmt numFmtId="185" formatCode="#,##0%;&quot;▲ &quot;#,##0%"/>
    <numFmt numFmtId="186" formatCode="#,##0&quot;円/人&quot;"/>
    <numFmt numFmtId="187" formatCode="&quot;チーム保育加配加算（上限：&quot;0&quot;人）&quot;"/>
    <numFmt numFmtId="188" formatCode="#,##0.0_ "/>
    <numFmt numFmtId="189" formatCode="0.0_);[Red]\(0.0\)"/>
    <numFmt numFmtId="190" formatCode="#,##0&quot;%&quot;"/>
    <numFmt numFmtId="191" formatCode="#,##0&quot;日&quot;"/>
    <numFmt numFmtId="192" formatCode="#\ ?/100"/>
    <numFmt numFmtId="193" formatCode="\(#,###\)"/>
    <numFmt numFmtId="194" formatCode="#,##0_ "/>
    <numFmt numFmtId="195" formatCode="#,##0_);[Red]\(#,##0\)"/>
    <numFmt numFmtId="196" formatCode="#,##0_);\(#,##0\)"/>
    <numFmt numFmtId="197" formatCode="\(#,##0\)"/>
    <numFmt numFmtId="198" formatCode="#,##0&quot;×週当たり実施日数&quot;"/>
    <numFmt numFmtId="199" formatCode="#,##0\×&quot;加&quot;&quot;算&quot;&quot;率&quot;"/>
  </numFmts>
  <fonts count="5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明朝"/>
      <family val="3"/>
      <charset val="128"/>
    </font>
    <font>
      <sz val="6"/>
      <name val="明朝"/>
      <family val="3"/>
      <charset val="128"/>
    </font>
    <font>
      <sz val="11"/>
      <name val="HGｺﾞｼｯｸM"/>
      <family val="3"/>
      <charset val="128"/>
    </font>
    <font>
      <sz val="9"/>
      <name val="HGｺﾞｼｯｸM"/>
      <family val="3"/>
      <charset val="128"/>
    </font>
    <font>
      <sz val="10"/>
      <name val="HGｺﾞｼｯｸM"/>
      <family val="3"/>
      <charset val="128"/>
    </font>
    <font>
      <sz val="11"/>
      <name val="ＭＳ Ｐゴシック"/>
      <family val="3"/>
      <charset val="128"/>
    </font>
    <font>
      <sz val="11"/>
      <name val="明朝"/>
      <family val="3"/>
      <charset val="128"/>
    </font>
    <font>
      <sz val="12"/>
      <name val="明朝"/>
      <family val="3"/>
      <charset val="128"/>
    </font>
    <font>
      <sz val="6"/>
      <name val="ＭＳ Ｐゴシック"/>
      <family val="3"/>
      <charset val="128"/>
    </font>
    <font>
      <sz val="8"/>
      <name val="HGｺﾞｼｯｸM"/>
      <family val="3"/>
      <charset val="128"/>
    </font>
    <font>
      <sz val="7"/>
      <name val="HGｺﾞｼｯｸM"/>
      <family val="3"/>
      <charset val="128"/>
    </font>
    <font>
      <vertAlign val="superscript"/>
      <sz val="11"/>
      <name val="HGｺﾞｼｯｸM"/>
      <family val="3"/>
      <charset val="128"/>
    </font>
    <font>
      <b/>
      <sz val="16"/>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11"/>
      <name val="HGP創英角ﾎﾟｯﾌﾟ体"/>
      <family val="3"/>
      <charset val="128"/>
    </font>
    <font>
      <b/>
      <sz val="11"/>
      <name val="ＤＦ特太ゴシック体"/>
      <family val="3"/>
      <charset val="128"/>
    </font>
    <font>
      <vertAlign val="superscript"/>
      <sz val="9"/>
      <name val="HGｺﾞｼｯｸM"/>
      <family val="3"/>
      <charset val="128"/>
    </font>
    <font>
      <b/>
      <sz val="16"/>
      <name val="ＤＨＰ特太ゴシック体"/>
      <family val="3"/>
      <charset val="128"/>
    </font>
    <font>
      <sz val="11"/>
      <color indexed="8"/>
      <name val="ＭＳ Ｐゴシック"/>
      <family val="3"/>
      <charset val="128"/>
    </font>
    <font>
      <sz val="11"/>
      <name val="Verdana"/>
      <family val="2"/>
    </font>
    <font>
      <sz val="12"/>
      <name val="HGｺﾞｼｯｸM"/>
      <family val="3"/>
      <charset val="128"/>
    </font>
    <font>
      <sz val="11"/>
      <name val="ＤＦ特太ゴシック体"/>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sz val="6"/>
      <name val="ＭＳ Ｐゴシック"/>
      <family val="3"/>
      <charset val="128"/>
      <scheme val="minor"/>
    </font>
    <font>
      <sz val="6"/>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color rgb="FFFF0000"/>
      <name val="ＭＳ Ｐゴシック"/>
      <family val="3"/>
      <charset val="128"/>
    </font>
    <font>
      <sz val="11"/>
      <color theme="1"/>
      <name val="ＭＳ Ｐゴシック"/>
      <family val="3"/>
      <charset val="128"/>
      <scheme val="major"/>
    </font>
    <font>
      <sz val="11"/>
      <name val="HGSｺﾞｼｯｸM"/>
      <family val="3"/>
      <charset val="128"/>
    </font>
    <font>
      <b/>
      <sz val="11"/>
      <name val="Verdana"/>
      <family val="2"/>
    </font>
    <font>
      <b/>
      <sz val="11"/>
      <name val="HGｺﾞｼｯｸM"/>
      <family val="3"/>
      <charset val="128"/>
    </font>
    <font>
      <sz val="8"/>
      <name val="Verdana"/>
      <family val="2"/>
    </font>
    <font>
      <b/>
      <sz val="10"/>
      <name val="HGｺﾞｼｯｸM"/>
      <family val="3"/>
      <charset val="128"/>
    </font>
    <font>
      <sz val="9"/>
      <color theme="1"/>
      <name val="ＭＳ Ｐゴシック"/>
      <family val="3"/>
      <charset val="128"/>
      <scheme val="minor"/>
    </font>
    <font>
      <sz val="9"/>
      <name val="ＭＳ Ｐゴシック"/>
      <family val="3"/>
      <charset val="128"/>
      <scheme val="minor"/>
    </font>
    <font>
      <sz val="12"/>
      <color theme="1"/>
      <name val="HGｺﾞｼｯｸM"/>
      <family val="3"/>
      <charset val="128"/>
    </font>
    <font>
      <sz val="11"/>
      <name val="ＭＳ 明朝"/>
      <family val="1"/>
      <charset val="128"/>
    </font>
    <font>
      <sz val="11"/>
      <color theme="1"/>
      <name val="ＭＳ 明朝"/>
      <family val="1"/>
      <charset val="128"/>
    </font>
    <font>
      <sz val="10.5"/>
      <name val="HG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99CC"/>
        <bgColor indexed="64"/>
      </patternFill>
    </fill>
    <fill>
      <patternFill patternType="solid">
        <fgColor theme="1" tint="0.499984740745262"/>
        <bgColor indexed="64"/>
      </patternFill>
    </fill>
    <fill>
      <patternFill patternType="solid">
        <fgColor theme="0" tint="-0.499984740745262"/>
        <bgColor indexed="64"/>
      </patternFill>
    </fill>
  </fills>
  <borders count="229">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top/>
      <bottom style="double">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thick">
        <color rgb="FF0000FF"/>
      </left>
      <right/>
      <top style="thick">
        <color rgb="FF0000FF"/>
      </top>
      <bottom style="thick">
        <color rgb="FF0000FF"/>
      </bottom>
      <diagonal/>
    </border>
    <border>
      <left/>
      <right style="thick">
        <color rgb="FFFF0000"/>
      </right>
      <top/>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right/>
      <top/>
      <bottom style="double">
        <color theme="1"/>
      </bottom>
      <diagonal/>
    </border>
    <border>
      <left/>
      <right style="thick">
        <color theme="1"/>
      </right>
      <top/>
      <bottom style="thick">
        <color theme="1"/>
      </bottom>
      <diagonal/>
    </border>
    <border>
      <left/>
      <right/>
      <top/>
      <bottom style="thick">
        <color theme="1"/>
      </bottom>
      <diagonal/>
    </border>
    <border>
      <left style="thick">
        <color theme="1"/>
      </left>
      <right/>
      <top/>
      <bottom style="thick">
        <color theme="1"/>
      </bottom>
      <diagonal/>
    </border>
    <border>
      <left/>
      <right style="thick">
        <color theme="1"/>
      </right>
      <top style="thin">
        <color theme="1"/>
      </top>
      <bottom style="thick">
        <color theme="1"/>
      </bottom>
      <diagonal/>
    </border>
    <border>
      <left/>
      <right/>
      <top style="thin">
        <color theme="1"/>
      </top>
      <bottom style="thick">
        <color theme="1"/>
      </bottom>
      <diagonal/>
    </border>
    <border>
      <left style="thick">
        <color theme="1"/>
      </left>
      <right/>
      <top style="thin">
        <color theme="1"/>
      </top>
      <bottom style="thick">
        <color theme="1"/>
      </bottom>
      <diagonal/>
    </border>
    <border>
      <left/>
      <right style="thick">
        <color theme="1"/>
      </right>
      <top style="thick">
        <color theme="1"/>
      </top>
      <bottom style="thin">
        <color indexed="64"/>
      </bottom>
      <diagonal/>
    </border>
    <border>
      <left/>
      <right/>
      <top style="thick">
        <color theme="1"/>
      </top>
      <bottom style="thin">
        <color indexed="64"/>
      </bottom>
      <diagonal/>
    </border>
    <border>
      <left style="thick">
        <color theme="1"/>
      </left>
      <right/>
      <top style="thick">
        <color theme="1"/>
      </top>
      <bottom style="thin">
        <color indexed="64"/>
      </bottom>
      <diagonal/>
    </border>
    <border>
      <left/>
      <right style="thick">
        <color theme="1"/>
      </right>
      <top style="thick">
        <color theme="1"/>
      </top>
      <bottom style="thin">
        <color theme="1"/>
      </bottom>
      <diagonal/>
    </border>
    <border>
      <left/>
      <right/>
      <top style="thick">
        <color theme="1"/>
      </top>
      <bottom style="thin">
        <color theme="1"/>
      </bottom>
      <diagonal/>
    </border>
    <border>
      <left style="thick">
        <color theme="1"/>
      </left>
      <right/>
      <top style="thick">
        <color theme="1"/>
      </top>
      <bottom style="thin">
        <color theme="1"/>
      </bottom>
      <diagonal/>
    </border>
    <border>
      <left/>
      <right style="medium">
        <color indexed="64"/>
      </right>
      <top style="thick">
        <color rgb="FFFF0000"/>
      </top>
      <bottom style="thick">
        <color rgb="FFFF0000"/>
      </bottom>
      <diagonal/>
    </border>
    <border>
      <left style="medium">
        <color indexed="64"/>
      </left>
      <right/>
      <top style="thick">
        <color rgb="FFFF0000"/>
      </top>
      <bottom style="thick">
        <color rgb="FFFF0000"/>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right/>
      <top style="thick">
        <color rgb="FF0000FF"/>
      </top>
      <bottom/>
      <diagonal/>
    </border>
    <border>
      <left/>
      <right style="thick">
        <color rgb="FF0000FF"/>
      </right>
      <top style="thin">
        <color indexed="64"/>
      </top>
      <bottom style="thick">
        <color rgb="FF0000FF"/>
      </bottom>
      <diagonal/>
    </border>
    <border>
      <left/>
      <right/>
      <top style="thin">
        <color indexed="64"/>
      </top>
      <bottom style="thick">
        <color rgb="FF0000FF"/>
      </bottom>
      <diagonal/>
    </border>
    <border>
      <left style="thin">
        <color indexed="64"/>
      </left>
      <right/>
      <top style="thin">
        <color indexed="64"/>
      </top>
      <bottom style="thick">
        <color rgb="FF0000FF"/>
      </bottom>
      <diagonal/>
    </border>
    <border>
      <left/>
      <right style="thin">
        <color indexed="64"/>
      </right>
      <top style="thin">
        <color indexed="64"/>
      </top>
      <bottom style="thick">
        <color rgb="FF0000FF"/>
      </bottom>
      <diagonal/>
    </border>
    <border>
      <left style="thick">
        <color rgb="FF0000FF"/>
      </left>
      <right/>
      <top style="thin">
        <color indexed="64"/>
      </top>
      <bottom style="thick">
        <color rgb="FF0000FF"/>
      </bottom>
      <diagonal/>
    </border>
    <border diagonalUp="1">
      <left/>
      <right/>
      <top style="thin">
        <color indexed="64"/>
      </top>
      <bottom style="thick">
        <color rgb="FF0000FF"/>
      </bottom>
      <diagonal style="thin">
        <color indexed="64"/>
      </diagonal>
    </border>
    <border diagonalUp="1">
      <left style="thick">
        <color rgb="FF0000FF"/>
      </left>
      <right/>
      <top style="thin">
        <color indexed="64"/>
      </top>
      <bottom style="thick">
        <color rgb="FF0000FF"/>
      </bottom>
      <diagonal style="thin">
        <color indexed="64"/>
      </diagonal>
    </border>
    <border>
      <left/>
      <right style="thick">
        <color rgb="FF0000FF"/>
      </right>
      <top style="thin">
        <color indexed="64"/>
      </top>
      <bottom style="thin">
        <color indexed="64"/>
      </bottom>
      <diagonal/>
    </border>
    <border>
      <left style="thick">
        <color rgb="FF0000FF"/>
      </left>
      <right/>
      <top style="thin">
        <color indexed="64"/>
      </top>
      <bottom style="thin">
        <color indexed="64"/>
      </bottom>
      <diagonal/>
    </border>
    <border diagonalUp="1">
      <left style="thick">
        <color rgb="FF0000FF"/>
      </left>
      <right/>
      <top style="thin">
        <color indexed="64"/>
      </top>
      <bottom style="thin">
        <color indexed="64"/>
      </bottom>
      <diagonal style="thin">
        <color indexed="64"/>
      </diagonal>
    </border>
    <border diagonalUp="1">
      <left/>
      <right style="thick">
        <color rgb="FF0000FF"/>
      </right>
      <top style="thin">
        <color indexed="64"/>
      </top>
      <bottom style="thin">
        <color indexed="64"/>
      </bottom>
      <diagonal style="thin">
        <color indexed="64"/>
      </diagonal>
    </border>
    <border>
      <left/>
      <right style="thick">
        <color rgb="FF0000FF"/>
      </right>
      <top style="thick">
        <color rgb="FF0000FF"/>
      </top>
      <bottom style="thin">
        <color indexed="64"/>
      </bottom>
      <diagonal/>
    </border>
    <border>
      <left/>
      <right/>
      <top style="thick">
        <color rgb="FF0000FF"/>
      </top>
      <bottom style="thin">
        <color indexed="64"/>
      </bottom>
      <diagonal/>
    </border>
    <border>
      <left style="thin">
        <color indexed="64"/>
      </left>
      <right/>
      <top style="thick">
        <color rgb="FF0000FF"/>
      </top>
      <bottom style="thin">
        <color indexed="64"/>
      </bottom>
      <diagonal/>
    </border>
    <border>
      <left/>
      <right style="thin">
        <color indexed="64"/>
      </right>
      <top style="thick">
        <color rgb="FF0000FF"/>
      </top>
      <bottom style="thin">
        <color indexed="64"/>
      </bottom>
      <diagonal/>
    </border>
    <border>
      <left style="thick">
        <color rgb="FF0000FF"/>
      </left>
      <right/>
      <top style="thick">
        <color rgb="FF0000FF"/>
      </top>
      <bottom style="thin">
        <color indexed="64"/>
      </bottom>
      <diagonal/>
    </border>
    <border>
      <left style="thin">
        <color indexed="64"/>
      </left>
      <right style="thick">
        <color rgb="FF0000FF"/>
      </right>
      <top style="medium">
        <color indexed="64"/>
      </top>
      <bottom style="thin">
        <color indexed="64"/>
      </bottom>
      <diagonal/>
    </border>
    <border>
      <left/>
      <right style="medium">
        <color indexed="64"/>
      </right>
      <top style="thin">
        <color indexed="64"/>
      </top>
      <bottom style="thick">
        <color rgb="FF0000FF"/>
      </bottom>
      <diagonal/>
    </border>
    <border>
      <left style="medium">
        <color indexed="64"/>
      </left>
      <right/>
      <top style="thin">
        <color indexed="64"/>
      </top>
      <bottom style="thick">
        <color rgb="FF0000FF"/>
      </bottom>
      <diagonal/>
    </border>
    <border>
      <left/>
      <right style="thick">
        <color rgb="FF0000FF"/>
      </right>
      <top/>
      <bottom style="thick">
        <color rgb="FF0000FF"/>
      </bottom>
      <diagonal/>
    </border>
    <border>
      <left/>
      <right/>
      <top/>
      <bottom style="thick">
        <color rgb="FF0000FF"/>
      </bottom>
      <diagonal/>
    </border>
    <border>
      <left style="thick">
        <color rgb="FF0000FF"/>
      </left>
      <right/>
      <top/>
      <bottom style="thick">
        <color rgb="FF0000FF"/>
      </bottom>
      <diagonal/>
    </border>
    <border>
      <left style="thin">
        <color indexed="64"/>
      </left>
      <right style="thick">
        <color rgb="FF0000FF"/>
      </right>
      <top/>
      <bottom style="medium">
        <color indexed="64"/>
      </bottom>
      <diagonal/>
    </border>
    <border>
      <left/>
      <right style="thick">
        <color rgb="FF0000FF"/>
      </right>
      <top/>
      <bottom style="thin">
        <color indexed="64"/>
      </bottom>
      <diagonal/>
    </border>
    <border>
      <left style="thick">
        <color rgb="FF0000FF"/>
      </left>
      <right/>
      <top/>
      <bottom style="thin">
        <color indexed="64"/>
      </bottom>
      <diagonal/>
    </border>
    <border>
      <left style="thin">
        <color indexed="64"/>
      </left>
      <right style="thick">
        <color rgb="FF0000FF"/>
      </right>
      <top style="medium">
        <color indexed="64"/>
      </top>
      <bottom style="medium">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ck">
        <color rgb="FFFF0000"/>
      </left>
      <right style="thick">
        <color rgb="FFFF0000"/>
      </right>
      <top/>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thin">
        <color indexed="64"/>
      </bottom>
      <diagonal/>
    </border>
    <border>
      <left/>
      <right/>
      <top/>
      <bottom style="thick">
        <color rgb="FFFF0000"/>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diagonal/>
    </border>
    <border>
      <left style="thick">
        <color rgb="FFFF0000"/>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0000FF"/>
      </left>
      <right style="thick">
        <color rgb="FF0000FF"/>
      </right>
      <top style="thin">
        <color indexed="64"/>
      </top>
      <bottom style="thick">
        <color rgb="FF0000FF"/>
      </bottom>
      <diagonal/>
    </border>
    <border>
      <left style="thick">
        <color rgb="FF0000FF"/>
      </left>
      <right style="thick">
        <color rgb="FF0000FF"/>
      </right>
      <top style="thick">
        <color rgb="FF0000FF"/>
      </top>
      <bottom style="thin">
        <color indexed="64"/>
      </bottom>
      <diagonal/>
    </border>
    <border>
      <left style="thin">
        <color indexed="64"/>
      </left>
      <right style="thick">
        <color rgb="FF0000FF"/>
      </right>
      <top style="thin">
        <color indexed="64"/>
      </top>
      <bottom style="thick">
        <color rgb="FF0000FF"/>
      </bottom>
      <diagonal/>
    </border>
    <border>
      <left style="thick">
        <color rgb="FF0000FF"/>
      </left>
      <right style="thin">
        <color indexed="64"/>
      </right>
      <top style="thin">
        <color indexed="64"/>
      </top>
      <bottom style="thick">
        <color rgb="FF0000FF"/>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n">
        <color indexed="64"/>
      </top>
      <bottom style="thin">
        <color indexed="64"/>
      </bottom>
      <diagonal/>
    </border>
    <border>
      <left style="thin">
        <color indexed="64"/>
      </left>
      <right style="thick">
        <color rgb="FF0000FF"/>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n">
        <color indexed="64"/>
      </top>
      <bottom style="thick">
        <color rgb="FF0000FF"/>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thick">
        <color rgb="FF0000FF"/>
      </top>
      <bottom style="thin">
        <color indexed="64"/>
      </bottom>
      <diagonal/>
    </border>
    <border>
      <left style="thick">
        <color rgb="FF0000FF"/>
      </left>
      <right/>
      <top style="thin">
        <color indexed="64"/>
      </top>
      <bottom/>
      <diagonal/>
    </border>
    <border>
      <left style="thick">
        <color rgb="FF0000FF"/>
      </left>
      <right style="thick">
        <color rgb="FF0000FF"/>
      </right>
      <top/>
      <bottom style="thick">
        <color rgb="FF0000FF"/>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thin">
        <color indexed="64"/>
      </left>
      <right style="medium">
        <color rgb="FFFF0000"/>
      </right>
      <top style="thin">
        <color indexed="64"/>
      </top>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style="thin">
        <color indexed="64"/>
      </left>
      <right style="medium">
        <color rgb="FFFF0000"/>
      </right>
      <top/>
      <bottom/>
      <diagonal/>
    </border>
    <border>
      <left/>
      <right style="thin">
        <color indexed="64"/>
      </right>
      <top style="thick">
        <color rgb="FFFF0000"/>
      </top>
      <bottom style="thick">
        <color rgb="FFFF0000"/>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ck">
        <color rgb="FFFF0000"/>
      </left>
      <right style="thick">
        <color rgb="FFFF0000"/>
      </right>
      <top style="thin">
        <color indexed="64"/>
      </top>
      <bottom style="thin">
        <color theme="1"/>
      </bottom>
      <diagonal/>
    </border>
    <border>
      <left style="thick">
        <color rgb="FFFF0000"/>
      </left>
      <right style="thick">
        <color rgb="FFFF0000"/>
      </right>
      <top style="thin">
        <color theme="1"/>
      </top>
      <bottom style="thin">
        <color theme="1"/>
      </bottom>
      <diagonal/>
    </border>
    <border>
      <left style="thick">
        <color rgb="FFFF0000"/>
      </left>
      <right style="thick">
        <color rgb="FFFF0000"/>
      </right>
      <top style="thin">
        <color theme="1"/>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diagonalUp="1">
      <left/>
      <right style="thick">
        <color rgb="FF0000FF"/>
      </right>
      <top style="thin">
        <color indexed="64"/>
      </top>
      <bottom style="thick">
        <color rgb="FF0000FF"/>
      </bottom>
      <diagonal style="thin">
        <color auto="1"/>
      </diagonal>
    </border>
    <border diagonalUp="1">
      <left style="thick">
        <color rgb="FF0000FF"/>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ck">
        <color rgb="FF0000FF"/>
      </right>
      <top style="thin">
        <color indexed="64"/>
      </top>
      <bottom style="thin">
        <color indexed="64"/>
      </bottom>
      <diagonal style="thin">
        <color theme="1"/>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medium">
        <color indexed="64"/>
      </left>
      <right/>
      <top/>
      <bottom style="thin">
        <color indexed="64"/>
      </bottom>
      <diagonal/>
    </border>
    <border>
      <left style="thick">
        <color rgb="FF0000FF"/>
      </left>
      <right style="thick">
        <color rgb="FF0000FF"/>
      </right>
      <top style="thin">
        <color indexed="64"/>
      </top>
      <bottom/>
      <diagonal/>
    </border>
  </borders>
  <cellStyleXfs count="60">
    <xf numFmtId="0" fontId="0" fillId="0" borderId="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38" fontId="14" fillId="0" borderId="0" applyFont="0" applyFill="0" applyBorder="0" applyAlignment="0" applyProtection="0"/>
    <xf numFmtId="38" fontId="9"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6" fontId="14"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9" fillId="0" borderId="0"/>
    <xf numFmtId="0" fontId="9" fillId="0" borderId="0"/>
    <xf numFmtId="0" fontId="16" fillId="0" borderId="0"/>
    <xf numFmtId="0" fontId="16" fillId="0" borderId="0"/>
    <xf numFmtId="0" fontId="9" fillId="0" borderId="0"/>
    <xf numFmtId="0" fontId="14" fillId="0" borderId="0"/>
    <xf numFmtId="0" fontId="16" fillId="0" borderId="0"/>
    <xf numFmtId="0" fontId="14" fillId="0" borderId="0">
      <alignment vertical="center"/>
    </xf>
    <xf numFmtId="0" fontId="33" fillId="0" borderId="0">
      <alignment vertical="center"/>
    </xf>
    <xf numFmtId="0" fontId="15"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7" fillId="0" borderId="0" applyFont="0" applyFill="0" applyBorder="0" applyAlignment="0" applyProtection="0">
      <alignment vertical="center"/>
    </xf>
    <xf numFmtId="0" fontId="7" fillId="0" borderId="0">
      <alignment vertical="center"/>
    </xf>
    <xf numFmtId="38" fontId="6"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485">
    <xf numFmtId="0" fontId="0" fillId="0" borderId="0" xfId="0">
      <alignment vertical="center"/>
    </xf>
    <xf numFmtId="0" fontId="22" fillId="0" borderId="0" xfId="28" applyFont="1" applyAlignment="1">
      <alignment vertical="center"/>
    </xf>
    <xf numFmtId="0" fontId="18" fillId="0" borderId="0" xfId="28" applyFont="1"/>
    <xf numFmtId="0" fontId="13" fillId="0" borderId="0" xfId="28" applyFont="1"/>
    <xf numFmtId="0" fontId="11" fillId="0" borderId="0" xfId="28" applyFont="1" applyFill="1"/>
    <xf numFmtId="0" fontId="11" fillId="5" borderId="0" xfId="28" applyFont="1" applyFill="1"/>
    <xf numFmtId="0" fontId="12" fillId="0" borderId="0" xfId="28" applyFont="1" applyAlignment="1">
      <alignment vertical="top"/>
    </xf>
    <xf numFmtId="0" fontId="18" fillId="0" borderId="0" xfId="28" applyFont="1" applyFill="1" applyAlignment="1"/>
    <xf numFmtId="0" fontId="11" fillId="0" borderId="0" xfId="28" applyFont="1" applyAlignment="1">
      <alignment horizontal="left"/>
    </xf>
    <xf numFmtId="0" fontId="11" fillId="0" borderId="0" xfId="28" applyFont="1" applyAlignment="1">
      <alignment vertical="top" wrapText="1"/>
    </xf>
    <xf numFmtId="0" fontId="11" fillId="0" borderId="0" xfId="28" applyFont="1" applyFill="1" applyAlignment="1">
      <alignment vertical="center"/>
    </xf>
    <xf numFmtId="0" fontId="11" fillId="0" borderId="0" xfId="28" applyFont="1" applyFill="1" applyAlignment="1"/>
    <xf numFmtId="0" fontId="11" fillId="0" borderId="0" xfId="28" applyFont="1" applyFill="1" applyBorder="1" applyAlignment="1">
      <alignment horizontal="distributed"/>
    </xf>
    <xf numFmtId="0" fontId="11" fillId="0" borderId="0" xfId="28" applyFont="1" applyBorder="1" applyAlignment="1">
      <alignment horizontal="distributed"/>
    </xf>
    <xf numFmtId="0" fontId="11" fillId="0" borderId="30" xfId="28" applyFont="1" applyBorder="1"/>
    <xf numFmtId="0" fontId="11" fillId="0" borderId="31" xfId="28" applyFont="1" applyBorder="1"/>
    <xf numFmtId="0" fontId="11" fillId="0" borderId="36" xfId="28" applyFont="1" applyBorder="1" applyAlignment="1"/>
    <xf numFmtId="0" fontId="13" fillId="0" borderId="0" xfId="28" applyFont="1" applyFill="1"/>
    <xf numFmtId="0" fontId="13" fillId="0" borderId="0" xfId="28" applyFont="1" applyAlignment="1">
      <alignment vertical="top"/>
    </xf>
    <xf numFmtId="0" fontId="11" fillId="0" borderId="49" xfId="28" applyFont="1" applyBorder="1"/>
    <xf numFmtId="0" fontId="11" fillId="0" borderId="50" xfId="28" applyFont="1" applyBorder="1"/>
    <xf numFmtId="0" fontId="11" fillId="0" borderId="51" xfId="28" applyFont="1" applyBorder="1"/>
    <xf numFmtId="0" fontId="11" fillId="0" borderId="16" xfId="28" applyFont="1" applyBorder="1"/>
    <xf numFmtId="0" fontId="11" fillId="0" borderId="52" xfId="28" applyFont="1" applyBorder="1"/>
    <xf numFmtId="0" fontId="11" fillId="0" borderId="53" xfId="28" applyFont="1" applyBorder="1"/>
    <xf numFmtId="0" fontId="11" fillId="0" borderId="54" xfId="28" applyFont="1" applyBorder="1"/>
    <xf numFmtId="0" fontId="11" fillId="0" borderId="55" xfId="28" applyFont="1" applyBorder="1"/>
    <xf numFmtId="0" fontId="28" fillId="0" borderId="0" xfId="28" applyFont="1" applyAlignment="1">
      <alignment vertical="center"/>
    </xf>
    <xf numFmtId="0" fontId="11" fillId="0" borderId="0" xfId="28" applyFont="1" applyAlignment="1">
      <alignment horizontal="right"/>
    </xf>
    <xf numFmtId="3" fontId="14" fillId="0" borderId="14" xfId="39" applyNumberFormat="1" applyFont="1" applyFill="1" applyBorder="1">
      <alignment vertical="center"/>
    </xf>
    <xf numFmtId="3" fontId="30" fillId="0" borderId="14" xfId="39" applyNumberFormat="1" applyFont="1" applyBorder="1">
      <alignment vertical="center"/>
    </xf>
    <xf numFmtId="3" fontId="11" fillId="0" borderId="14" xfId="39" applyNumberFormat="1" applyFont="1" applyBorder="1">
      <alignment vertical="center"/>
    </xf>
    <xf numFmtId="0" fontId="30" fillId="0" borderId="14" xfId="39" applyFont="1" applyBorder="1">
      <alignment vertical="center"/>
    </xf>
    <xf numFmtId="3" fontId="11" fillId="0" borderId="4" xfId="39" applyNumberFormat="1" applyFont="1" applyBorder="1" applyAlignment="1">
      <alignment horizontal="left" vertical="center" wrapText="1"/>
    </xf>
    <xf numFmtId="0" fontId="30" fillId="7" borderId="0" xfId="39" applyFont="1" applyFill="1">
      <alignment vertical="center"/>
    </xf>
    <xf numFmtId="3" fontId="11" fillId="0" borderId="4" xfId="39" applyNumberFormat="1" applyFont="1" applyBorder="1" applyAlignment="1">
      <alignment horizontal="left" vertical="center"/>
    </xf>
    <xf numFmtId="0" fontId="30" fillId="0" borderId="5" xfId="39" applyFont="1" applyBorder="1">
      <alignment vertical="center"/>
    </xf>
    <xf numFmtId="0" fontId="30" fillId="0" borderId="14" xfId="39" applyFont="1" applyBorder="1" applyAlignment="1">
      <alignment horizontal="left" vertical="center"/>
    </xf>
    <xf numFmtId="0" fontId="11" fillId="0" borderId="0" xfId="39" applyFont="1" applyFill="1">
      <alignment vertical="center"/>
    </xf>
    <xf numFmtId="0" fontId="33" fillId="0" borderId="0" xfId="21">
      <alignment vertical="center"/>
    </xf>
    <xf numFmtId="0" fontId="33" fillId="0" borderId="0" xfId="21" applyFont="1">
      <alignment vertical="center"/>
    </xf>
    <xf numFmtId="0" fontId="33" fillId="0" borderId="0" xfId="21" applyNumberFormat="1" applyFill="1">
      <alignment vertical="center"/>
    </xf>
    <xf numFmtId="183" fontId="33" fillId="0" borderId="0" xfId="21" applyNumberFormat="1" applyFill="1">
      <alignment vertical="center"/>
    </xf>
    <xf numFmtId="189" fontId="33" fillId="0" borderId="0" xfId="21" applyNumberFormat="1" applyFill="1" applyAlignment="1">
      <alignment vertical="center" wrapText="1"/>
    </xf>
    <xf numFmtId="0" fontId="33" fillId="0" borderId="0" xfId="21" applyFill="1" applyAlignment="1">
      <alignment vertical="center" wrapText="1"/>
    </xf>
    <xf numFmtId="0" fontId="11" fillId="0" borderId="0" xfId="24" applyFont="1"/>
    <xf numFmtId="0" fontId="9" fillId="0" borderId="0" xfId="24"/>
    <xf numFmtId="0" fontId="35" fillId="0" borderId="0" xfId="24" applyFont="1"/>
    <xf numFmtId="0" fontId="33" fillId="0" borderId="0" xfId="21" applyFont="1" applyFill="1">
      <alignment vertical="center"/>
    </xf>
    <xf numFmtId="0" fontId="35" fillId="0" borderId="0" xfId="24" applyFont="1" applyFill="1"/>
    <xf numFmtId="0" fontId="33" fillId="0" borderId="0" xfId="21" applyFill="1">
      <alignment vertical="center"/>
    </xf>
    <xf numFmtId="0" fontId="0" fillId="5" borderId="0" xfId="21" applyFont="1" applyFill="1">
      <alignment vertical="center"/>
    </xf>
    <xf numFmtId="9" fontId="33" fillId="0" borderId="0" xfId="21" applyNumberFormat="1" applyFont="1" applyFill="1" applyAlignment="1">
      <alignment horizontal="center" vertical="center"/>
    </xf>
    <xf numFmtId="0" fontId="11" fillId="0" borderId="0" xfId="0" applyFont="1" applyFill="1" applyAlignment="1"/>
    <xf numFmtId="0" fontId="13" fillId="0" borderId="10" xfId="28" applyFont="1" applyFill="1" applyBorder="1" applyAlignment="1">
      <alignment vertical="center"/>
    </xf>
    <xf numFmtId="0" fontId="11" fillId="0" borderId="14" xfId="28" applyFont="1" applyFill="1" applyBorder="1" applyAlignment="1">
      <alignment vertical="center" wrapText="1"/>
    </xf>
    <xf numFmtId="0" fontId="11" fillId="0" borderId="0" xfId="28" applyFont="1" applyFill="1" applyAlignment="1">
      <alignment horizontal="right" vertical="center"/>
    </xf>
    <xf numFmtId="0" fontId="11" fillId="0" borderId="0" xfId="28" applyFont="1" applyFill="1" applyAlignment="1">
      <alignment horizontal="center" vertical="center"/>
    </xf>
    <xf numFmtId="0" fontId="11" fillId="0" borderId="0" xfId="28" applyFont="1" applyFill="1" applyAlignment="1">
      <alignment horizontal="distributed" vertical="center"/>
    </xf>
    <xf numFmtId="0" fontId="11" fillId="0" borderId="15" xfId="28" applyFont="1" applyFill="1" applyBorder="1" applyAlignment="1">
      <alignment vertical="center" wrapText="1"/>
    </xf>
    <xf numFmtId="0" fontId="13" fillId="0" borderId="0" xfId="28" applyFont="1" applyFill="1" applyAlignment="1">
      <alignment horizontal="center" vertical="center"/>
    </xf>
    <xf numFmtId="0" fontId="13" fillId="0" borderId="0" xfId="28" applyFont="1" applyFill="1" applyAlignment="1">
      <alignment vertical="center"/>
    </xf>
    <xf numFmtId="0" fontId="11" fillId="0" borderId="6" xfId="28" applyFont="1" applyFill="1" applyBorder="1" applyAlignment="1">
      <alignment vertical="center"/>
    </xf>
    <xf numFmtId="0" fontId="11" fillId="0" borderId="0" xfId="28" applyFont="1" applyFill="1" applyBorder="1" applyAlignment="1">
      <alignment vertical="center"/>
    </xf>
    <xf numFmtId="0" fontId="11" fillId="0" borderId="6" xfId="28" quotePrefix="1" applyFont="1" applyFill="1" applyBorder="1" applyAlignment="1">
      <alignment vertical="center" wrapText="1"/>
    </xf>
    <xf numFmtId="0" fontId="11" fillId="0" borderId="6" xfId="28" applyFont="1" applyFill="1" applyBorder="1" applyAlignment="1">
      <alignment vertical="center" wrapText="1"/>
    </xf>
    <xf numFmtId="0" fontId="11" fillId="0" borderId="3" xfId="28" applyFont="1" applyFill="1" applyBorder="1" applyAlignment="1">
      <alignment vertical="center"/>
    </xf>
    <xf numFmtId="0" fontId="11" fillId="0" borderId="0" xfId="28" applyFont="1" applyFill="1" applyBorder="1" applyAlignment="1">
      <alignment horizontal="left" vertical="center" wrapText="1"/>
    </xf>
    <xf numFmtId="0" fontId="11" fillId="0" borderId="11" xfId="28" applyFont="1" applyFill="1" applyBorder="1" applyAlignment="1">
      <alignment vertical="center"/>
    </xf>
    <xf numFmtId="0" fontId="11" fillId="0" borderId="13" xfId="28" applyFont="1" applyFill="1" applyBorder="1" applyAlignment="1">
      <alignment vertical="center"/>
    </xf>
    <xf numFmtId="0" fontId="11" fillId="0" borderId="0" xfId="24" applyFont="1"/>
    <xf numFmtId="0" fontId="32" fillId="0" borderId="0" xfId="28" applyFont="1" applyFill="1" applyAlignment="1">
      <alignment horizontal="center"/>
    </xf>
    <xf numFmtId="0" fontId="11" fillId="0" borderId="0" xfId="28" applyFont="1" applyFill="1" applyAlignment="1">
      <alignment horizontal="left"/>
    </xf>
    <xf numFmtId="189" fontId="0" fillId="0" borderId="0" xfId="21" applyNumberFormat="1" applyFont="1" applyFill="1" applyAlignment="1">
      <alignment vertical="center" wrapText="1"/>
    </xf>
    <xf numFmtId="0" fontId="11" fillId="0" borderId="13" xfId="28" applyFont="1" applyFill="1" applyBorder="1" applyAlignment="1">
      <alignment vertical="center" wrapText="1"/>
    </xf>
    <xf numFmtId="176" fontId="11" fillId="0" borderId="0" xfId="28" applyNumberFormat="1" applyFont="1" applyFill="1" applyAlignment="1">
      <alignment vertical="center"/>
    </xf>
    <xf numFmtId="3" fontId="14" fillId="0" borderId="8" xfId="39" applyNumberFormat="1" applyFont="1" applyFill="1" applyBorder="1">
      <alignment vertical="center"/>
    </xf>
    <xf numFmtId="182" fontId="30" fillId="0" borderId="0" xfId="39" applyNumberFormat="1" applyFont="1">
      <alignment vertical="center"/>
    </xf>
    <xf numFmtId="0" fontId="11" fillId="0" borderId="0" xfId="24" applyFont="1"/>
    <xf numFmtId="0" fontId="39" fillId="5" borderId="0" xfId="21" applyFont="1" applyFill="1">
      <alignment vertical="center"/>
    </xf>
    <xf numFmtId="0" fontId="40" fillId="5" borderId="0" xfId="21" applyFont="1" applyFill="1">
      <alignment vertical="center"/>
    </xf>
    <xf numFmtId="176" fontId="21" fillId="0" borderId="0" xfId="28" applyNumberFormat="1" applyFont="1" applyFill="1" applyBorder="1" applyAlignment="1">
      <alignment vertical="center"/>
    </xf>
    <xf numFmtId="176" fontId="11" fillId="0" borderId="0" xfId="28" applyNumberFormat="1" applyFont="1" applyFill="1" applyBorder="1" applyAlignment="1">
      <alignment vertical="center"/>
    </xf>
    <xf numFmtId="0" fontId="11" fillId="0" borderId="0" xfId="28" applyFont="1" applyFill="1" applyBorder="1" applyAlignment="1">
      <alignment vertical="center" wrapText="1"/>
    </xf>
    <xf numFmtId="0" fontId="13" fillId="0" borderId="0" xfId="28" applyFont="1" applyFill="1" applyBorder="1" applyAlignment="1">
      <alignment vertical="center"/>
    </xf>
    <xf numFmtId="176" fontId="13" fillId="0" borderId="0" xfId="28" applyNumberFormat="1" applyFont="1" applyFill="1" applyAlignment="1">
      <alignment vertical="center"/>
    </xf>
    <xf numFmtId="176" fontId="11" fillId="0" borderId="13" xfId="28" applyNumberFormat="1" applyFont="1" applyFill="1" applyBorder="1" applyAlignment="1">
      <alignment vertical="center"/>
    </xf>
    <xf numFmtId="176" fontId="11" fillId="0" borderId="11" xfId="28" applyNumberFormat="1" applyFont="1" applyFill="1" applyBorder="1" applyAlignment="1">
      <alignment vertical="center"/>
    </xf>
    <xf numFmtId="176" fontId="11" fillId="0" borderId="3" xfId="28" applyNumberFormat="1" applyFont="1" applyFill="1" applyBorder="1" applyAlignment="1">
      <alignment vertical="center"/>
    </xf>
    <xf numFmtId="176" fontId="11" fillId="0" borderId="6" xfId="28" applyNumberFormat="1" applyFont="1" applyFill="1" applyBorder="1" applyAlignment="1">
      <alignment vertical="center"/>
    </xf>
    <xf numFmtId="0" fontId="34" fillId="0" borderId="0" xfId="21" applyFont="1">
      <alignment vertical="center"/>
    </xf>
    <xf numFmtId="0" fontId="11" fillId="0" borderId="146" xfId="39" applyFont="1" applyFill="1" applyBorder="1" applyAlignment="1">
      <alignment horizontal="left" vertical="center"/>
    </xf>
    <xf numFmtId="0" fontId="33" fillId="0" borderId="0" xfId="20">
      <alignment vertical="center"/>
    </xf>
    <xf numFmtId="0" fontId="11" fillId="0" borderId="144" xfId="28" applyFont="1" applyBorder="1"/>
    <xf numFmtId="0" fontId="11" fillId="0" borderId="173" xfId="28" applyFont="1" applyBorder="1"/>
    <xf numFmtId="0" fontId="11" fillId="0" borderId="146" xfId="39" applyFont="1" applyFill="1" applyBorder="1" applyAlignment="1">
      <alignment vertical="center"/>
    </xf>
    <xf numFmtId="0" fontId="42" fillId="0" borderId="145" xfId="39" applyFont="1" applyFill="1" applyBorder="1" applyAlignment="1">
      <alignment vertical="center"/>
    </xf>
    <xf numFmtId="0" fontId="35" fillId="5" borderId="0" xfId="24" applyFont="1" applyFill="1"/>
    <xf numFmtId="0" fontId="35" fillId="5" borderId="0" xfId="21" applyFont="1" applyFill="1">
      <alignment vertical="center"/>
    </xf>
    <xf numFmtId="0" fontId="35" fillId="0" borderId="0" xfId="21" applyFont="1" applyFill="1">
      <alignment vertical="center"/>
    </xf>
    <xf numFmtId="0" fontId="11" fillId="0" borderId="0" xfId="28" applyFont="1" applyBorder="1"/>
    <xf numFmtId="0" fontId="11" fillId="0" borderId="0" xfId="28" applyFont="1" applyAlignment="1"/>
    <xf numFmtId="0" fontId="11" fillId="0" borderId="0" xfId="28" applyFont="1"/>
    <xf numFmtId="0" fontId="35" fillId="0" borderId="0" xfId="0" applyFont="1" applyAlignment="1">
      <alignment wrapText="1"/>
    </xf>
    <xf numFmtId="0" fontId="11" fillId="0" borderId="0" xfId="0" applyFont="1" applyFill="1" applyAlignment="1">
      <alignment horizontal="left" vertical="top" wrapText="1"/>
    </xf>
    <xf numFmtId="0" fontId="35" fillId="0" borderId="0" xfId="0" applyFont="1" applyAlignment="1">
      <alignment horizontal="left" vertical="top" wrapText="1"/>
    </xf>
    <xf numFmtId="3" fontId="30" fillId="0" borderId="4" xfId="39" applyNumberFormat="1" applyFont="1" applyBorder="1" applyAlignment="1">
      <alignment horizontal="left" vertical="center"/>
    </xf>
    <xf numFmtId="3" fontId="30" fillId="0" borderId="2" xfId="39" applyNumberFormat="1" applyFont="1" applyBorder="1" applyAlignment="1">
      <alignment horizontal="left" vertical="center"/>
    </xf>
    <xf numFmtId="3" fontId="30" fillId="0" borderId="4" xfId="39" applyNumberFormat="1" applyFont="1" applyFill="1" applyBorder="1" applyAlignment="1">
      <alignment horizontal="left" vertical="center"/>
    </xf>
    <xf numFmtId="0" fontId="11" fillId="0" borderId="0" xfId="24" applyFont="1"/>
    <xf numFmtId="0" fontId="30" fillId="0" borderId="0" xfId="39" applyFont="1" applyFill="1">
      <alignment vertical="center"/>
    </xf>
    <xf numFmtId="0" fontId="30" fillId="0" borderId="0" xfId="39" applyFont="1">
      <alignment vertical="center"/>
    </xf>
    <xf numFmtId="0" fontId="30" fillId="0" borderId="0" xfId="39" applyFont="1" applyAlignment="1">
      <alignment horizontal="left" vertical="center"/>
    </xf>
    <xf numFmtId="0" fontId="30" fillId="0" borderId="0" xfId="39" applyFont="1" applyAlignment="1">
      <alignment horizontal="right" vertical="center"/>
    </xf>
    <xf numFmtId="0" fontId="30" fillId="0" borderId="0" xfId="39" applyFont="1" applyBorder="1" applyAlignment="1">
      <alignment horizontal="center" vertical="center"/>
    </xf>
    <xf numFmtId="0" fontId="43" fillId="0" borderId="68" xfId="39" applyFont="1" applyBorder="1" applyAlignment="1">
      <alignment horizontal="center" vertical="center"/>
    </xf>
    <xf numFmtId="0" fontId="43" fillId="0" borderId="9" xfId="39" applyFont="1" applyBorder="1" applyAlignment="1">
      <alignment horizontal="center" vertical="center"/>
    </xf>
    <xf numFmtId="0" fontId="30" fillId="0" borderId="4" xfId="39" applyFont="1" applyBorder="1" applyAlignment="1">
      <alignment vertical="center" wrapText="1"/>
    </xf>
    <xf numFmtId="0" fontId="30" fillId="3" borderId="148" xfId="39" applyFont="1" applyFill="1" applyBorder="1" applyAlignment="1">
      <alignment horizontal="right" vertical="center"/>
    </xf>
    <xf numFmtId="0" fontId="30" fillId="0" borderId="12" xfId="39" applyNumberFormat="1" applyFont="1" applyBorder="1">
      <alignment vertical="center"/>
    </xf>
    <xf numFmtId="0" fontId="30" fillId="0" borderId="14" xfId="39" applyFont="1" applyBorder="1" applyAlignment="1">
      <alignment vertical="center" wrapText="1"/>
    </xf>
    <xf numFmtId="9" fontId="30" fillId="4" borderId="162" xfId="39" applyNumberFormat="1" applyFont="1" applyFill="1" applyBorder="1">
      <alignment vertical="center"/>
    </xf>
    <xf numFmtId="0" fontId="30" fillId="0" borderId="161" xfId="39" applyNumberFormat="1" applyFont="1" applyBorder="1">
      <alignment vertical="center"/>
    </xf>
    <xf numFmtId="9" fontId="30" fillId="2" borderId="160" xfId="39" applyNumberFormat="1" applyFont="1" applyFill="1" applyBorder="1">
      <alignment vertical="center"/>
    </xf>
    <xf numFmtId="0" fontId="30" fillId="0" borderId="2" xfId="39" applyNumberFormat="1" applyFont="1" applyBorder="1">
      <alignment vertical="center"/>
    </xf>
    <xf numFmtId="0" fontId="30" fillId="0" borderId="13" xfId="39" applyFont="1" applyBorder="1" applyAlignment="1">
      <alignment vertical="center" wrapText="1"/>
    </xf>
    <xf numFmtId="190" fontId="30" fillId="0" borderId="0" xfId="39" applyNumberFormat="1" applyFont="1" applyFill="1" applyBorder="1">
      <alignment vertical="center"/>
    </xf>
    <xf numFmtId="0" fontId="30" fillId="0" borderId="0" xfId="39" applyNumberFormat="1" applyFont="1" applyBorder="1">
      <alignment vertical="center"/>
    </xf>
    <xf numFmtId="0" fontId="30" fillId="0" borderId="0" xfId="39" applyFont="1" applyFill="1" applyBorder="1" applyAlignment="1">
      <alignment vertical="center" wrapText="1"/>
    </xf>
    <xf numFmtId="0" fontId="30" fillId="0" borderId="0" xfId="39" applyNumberFormat="1" applyFont="1" applyFill="1" applyBorder="1">
      <alignment vertical="center"/>
    </xf>
    <xf numFmtId="0" fontId="30" fillId="0" borderId="3" xfId="39" applyFont="1" applyFill="1" applyBorder="1" applyAlignment="1">
      <alignment horizontal="right" vertical="center"/>
    </xf>
    <xf numFmtId="3" fontId="30" fillId="0" borderId="14" xfId="39" applyNumberFormat="1" applyFont="1" applyFill="1" applyBorder="1">
      <alignment vertical="center"/>
    </xf>
    <xf numFmtId="183" fontId="30" fillId="4" borderId="159" xfId="39" applyNumberFormat="1" applyFont="1" applyFill="1" applyBorder="1">
      <alignment vertical="center"/>
    </xf>
    <xf numFmtId="0" fontId="30" fillId="0" borderId="15" xfId="39" applyNumberFormat="1" applyFont="1" applyFill="1" applyBorder="1">
      <alignment vertical="center"/>
    </xf>
    <xf numFmtId="0" fontId="30" fillId="0" borderId="10" xfId="39" applyFont="1" applyFill="1" applyBorder="1">
      <alignment vertical="center"/>
    </xf>
    <xf numFmtId="0" fontId="30" fillId="0" borderId="0" xfId="39" applyFont="1" applyFill="1" applyBorder="1" applyAlignment="1">
      <alignment horizontal="right" vertical="center"/>
    </xf>
    <xf numFmtId="3" fontId="30" fillId="0" borderId="7" xfId="39" applyNumberFormat="1" applyFont="1" applyFill="1" applyBorder="1">
      <alignment vertical="center"/>
    </xf>
    <xf numFmtId="3" fontId="30" fillId="0" borderId="110" xfId="39" applyNumberFormat="1" applyFont="1" applyFill="1" applyBorder="1">
      <alignment vertical="center"/>
    </xf>
    <xf numFmtId="0" fontId="30" fillId="0" borderId="13" xfId="39" applyNumberFormat="1" applyFont="1" applyFill="1" applyBorder="1">
      <alignment vertical="center"/>
    </xf>
    <xf numFmtId="0" fontId="30" fillId="0" borderId="0" xfId="39" applyFont="1" applyFill="1" applyBorder="1">
      <alignment vertical="center"/>
    </xf>
    <xf numFmtId="0" fontId="30" fillId="0" borderId="0" xfId="39" applyFont="1" applyFill="1" applyAlignment="1">
      <alignment horizontal="right" vertical="center"/>
    </xf>
    <xf numFmtId="183" fontId="30" fillId="0" borderId="14" xfId="39" applyNumberFormat="1" applyFont="1" applyBorder="1">
      <alignment vertical="center"/>
    </xf>
    <xf numFmtId="183" fontId="30" fillId="4" borderId="157" xfId="39" applyNumberFormat="1" applyFont="1" applyFill="1" applyBorder="1">
      <alignment vertical="center"/>
    </xf>
    <xf numFmtId="183" fontId="30" fillId="4" borderId="156" xfId="39" applyNumberFormat="1" applyFont="1" applyFill="1" applyBorder="1">
      <alignment vertical="center"/>
    </xf>
    <xf numFmtId="3" fontId="30" fillId="0" borderId="0" xfId="39" applyNumberFormat="1" applyFont="1" applyFill="1" applyBorder="1">
      <alignment vertical="center"/>
    </xf>
    <xf numFmtId="3" fontId="30" fillId="0" borderId="0" xfId="39" applyNumberFormat="1" applyFont="1" applyBorder="1">
      <alignment vertical="center"/>
    </xf>
    <xf numFmtId="183" fontId="30" fillId="0" borderId="0" xfId="39" applyNumberFormat="1" applyFont="1" applyBorder="1">
      <alignment vertical="center"/>
    </xf>
    <xf numFmtId="183" fontId="30" fillId="4" borderId="152" xfId="39" applyNumberFormat="1" applyFont="1" applyFill="1" applyBorder="1">
      <alignment vertical="center"/>
    </xf>
    <xf numFmtId="183" fontId="30" fillId="4" borderId="151" xfId="39" applyNumberFormat="1" applyFont="1" applyFill="1" applyBorder="1">
      <alignment vertical="center"/>
    </xf>
    <xf numFmtId="183" fontId="30" fillId="0" borderId="10" xfId="39" applyNumberFormat="1" applyFont="1" applyFill="1" applyBorder="1">
      <alignment vertical="center"/>
    </xf>
    <xf numFmtId="183" fontId="30" fillId="0" borderId="10" xfId="39" applyNumberFormat="1" applyFont="1" applyBorder="1">
      <alignment vertical="center"/>
    </xf>
    <xf numFmtId="183" fontId="30" fillId="0" borderId="15" xfId="39" applyNumberFormat="1" applyFont="1" applyFill="1" applyBorder="1">
      <alignment vertical="center"/>
    </xf>
    <xf numFmtId="0" fontId="30" fillId="0" borderId="2" xfId="39" applyFont="1" applyFill="1" applyBorder="1">
      <alignment vertical="center"/>
    </xf>
    <xf numFmtId="183" fontId="30" fillId="0" borderId="0" xfId="39" applyNumberFormat="1" applyFont="1" applyFill="1" applyBorder="1">
      <alignment vertical="center"/>
    </xf>
    <xf numFmtId="3" fontId="30" fillId="0" borderId="15" xfId="39" applyNumberFormat="1" applyFont="1" applyFill="1" applyBorder="1">
      <alignment vertical="center"/>
    </xf>
    <xf numFmtId="0" fontId="30" fillId="0" borderId="14" xfId="39" applyNumberFormat="1" applyFont="1" applyFill="1" applyBorder="1">
      <alignment vertical="center"/>
    </xf>
    <xf numFmtId="0" fontId="30" fillId="0" borderId="10" xfId="39" applyNumberFormat="1" applyFont="1" applyFill="1" applyBorder="1">
      <alignment vertical="center"/>
    </xf>
    <xf numFmtId="0" fontId="30" fillId="0" borderId="0" xfId="39" applyFont="1" applyBorder="1" applyAlignment="1">
      <alignment vertical="center" wrapText="1"/>
    </xf>
    <xf numFmtId="190" fontId="30" fillId="0" borderId="0" xfId="39" applyNumberFormat="1" applyFont="1" applyBorder="1">
      <alignment vertical="center"/>
    </xf>
    <xf numFmtId="0" fontId="30" fillId="0" borderId="8" xfId="39" applyFont="1" applyBorder="1">
      <alignment vertical="center"/>
    </xf>
    <xf numFmtId="0" fontId="30" fillId="0" borderId="13" xfId="39" applyFont="1" applyBorder="1">
      <alignment vertical="center"/>
    </xf>
    <xf numFmtId="0" fontId="30" fillId="0" borderId="158" xfId="39" applyFont="1" applyBorder="1" applyAlignment="1">
      <alignment vertical="center" wrapText="1"/>
    </xf>
    <xf numFmtId="0" fontId="30" fillId="0" borderId="112" xfId="39" applyFont="1" applyBorder="1" applyAlignment="1">
      <alignment horizontal="left" vertical="center" wrapText="1"/>
    </xf>
    <xf numFmtId="0" fontId="30" fillId="0" borderId="0" xfId="39" applyFont="1" applyFill="1" applyBorder="1" applyAlignment="1">
      <alignment horizontal="left" vertical="center" wrapText="1"/>
    </xf>
    <xf numFmtId="183" fontId="30" fillId="4" borderId="150" xfId="39" applyNumberFormat="1" applyFont="1" applyFill="1" applyBorder="1">
      <alignment vertical="center"/>
    </xf>
    <xf numFmtId="0" fontId="30" fillId="0" borderId="0" xfId="39" applyFont="1" applyBorder="1">
      <alignment vertical="center"/>
    </xf>
    <xf numFmtId="183" fontId="30" fillId="4" borderId="155" xfId="39" applyNumberFormat="1" applyFont="1" applyFill="1" applyBorder="1">
      <alignment vertical="center"/>
    </xf>
    <xf numFmtId="183" fontId="30" fillId="4" borderId="154" xfId="39" applyNumberFormat="1" applyFont="1" applyFill="1" applyBorder="1">
      <alignment vertical="center"/>
    </xf>
    <xf numFmtId="183" fontId="30" fillId="4" borderId="153" xfId="39" applyNumberFormat="1" applyFont="1" applyFill="1" applyBorder="1">
      <alignment vertical="center"/>
    </xf>
    <xf numFmtId="183" fontId="30" fillId="4" borderId="149" xfId="39" applyNumberFormat="1" applyFont="1" applyFill="1" applyBorder="1">
      <alignment vertical="center"/>
    </xf>
    <xf numFmtId="183" fontId="30" fillId="0" borderId="122" xfId="39" applyNumberFormat="1" applyFont="1" applyBorder="1">
      <alignment vertical="center"/>
    </xf>
    <xf numFmtId="0" fontId="30" fillId="3" borderId="148" xfId="39" applyNumberFormat="1" applyFont="1" applyFill="1" applyBorder="1">
      <alignment vertical="center"/>
    </xf>
    <xf numFmtId="3" fontId="30" fillId="0" borderId="6" xfId="39" applyNumberFormat="1" applyFont="1" applyBorder="1">
      <alignment vertical="center"/>
    </xf>
    <xf numFmtId="3" fontId="30" fillId="0" borderId="7" xfId="39" applyNumberFormat="1" applyFont="1" applyBorder="1">
      <alignment vertical="center"/>
    </xf>
    <xf numFmtId="3" fontId="30" fillId="0" borderId="13" xfId="39" applyNumberFormat="1" applyFont="1" applyBorder="1">
      <alignment vertical="center"/>
    </xf>
    <xf numFmtId="0" fontId="14" fillId="0" borderId="0" xfId="39" applyFont="1">
      <alignment vertical="center"/>
    </xf>
    <xf numFmtId="183" fontId="30" fillId="0" borderId="13" xfId="39" applyNumberFormat="1" applyFont="1" applyBorder="1">
      <alignment vertical="center"/>
    </xf>
    <xf numFmtId="3" fontId="30" fillId="0" borderId="8" xfId="39" applyNumberFormat="1" applyFont="1" applyBorder="1">
      <alignment vertical="center"/>
    </xf>
    <xf numFmtId="183" fontId="30" fillId="0" borderId="8" xfId="39" applyNumberFormat="1" applyFont="1" applyBorder="1">
      <alignment vertical="center"/>
    </xf>
    <xf numFmtId="183" fontId="11" fillId="0" borderId="0" xfId="39" applyNumberFormat="1" applyFont="1" applyFill="1" applyBorder="1">
      <alignment vertical="center"/>
    </xf>
    <xf numFmtId="0" fontId="14" fillId="0" borderId="0" xfId="39" applyNumberFormat="1" applyFont="1" applyFill="1" applyBorder="1">
      <alignment vertical="center"/>
    </xf>
    <xf numFmtId="0" fontId="14" fillId="0" borderId="0" xfId="39" applyFont="1" applyFill="1">
      <alignment vertical="center"/>
    </xf>
    <xf numFmtId="3" fontId="30" fillId="0" borderId="10" xfId="39" applyNumberFormat="1" applyFont="1" applyFill="1" applyBorder="1">
      <alignment vertical="center"/>
    </xf>
    <xf numFmtId="2" fontId="30" fillId="0" borderId="0" xfId="39" applyNumberFormat="1" applyFont="1">
      <alignment vertical="center"/>
    </xf>
    <xf numFmtId="183" fontId="30" fillId="0" borderId="14" xfId="39" applyNumberFormat="1" applyFont="1" applyFill="1" applyBorder="1">
      <alignment vertical="center"/>
    </xf>
    <xf numFmtId="0" fontId="30" fillId="0" borderId="0" xfId="39" applyNumberFormat="1" applyFont="1" applyFill="1" applyBorder="1" applyAlignment="1">
      <alignment horizontal="right" vertical="center"/>
    </xf>
    <xf numFmtId="3" fontId="11" fillId="0" borderId="10" xfId="39" applyNumberFormat="1" applyFont="1" applyFill="1" applyBorder="1">
      <alignment vertical="center"/>
    </xf>
    <xf numFmtId="184" fontId="30" fillId="0" borderId="10" xfId="39" applyNumberFormat="1" applyFont="1" applyFill="1" applyBorder="1">
      <alignment vertical="center"/>
    </xf>
    <xf numFmtId="183" fontId="30" fillId="0" borderId="0" xfId="39" applyNumberFormat="1" applyFont="1" applyFill="1">
      <alignment vertical="center"/>
    </xf>
    <xf numFmtId="183" fontId="30" fillId="6" borderId="148" xfId="39" applyNumberFormat="1" applyFont="1" applyFill="1" applyBorder="1">
      <alignment vertical="center"/>
    </xf>
    <xf numFmtId="0" fontId="30" fillId="0" borderId="6" xfId="39" applyFont="1" applyBorder="1">
      <alignment vertical="center"/>
    </xf>
    <xf numFmtId="3" fontId="30" fillId="0" borderId="4" xfId="39" applyNumberFormat="1" applyFont="1" applyBorder="1">
      <alignment vertical="center"/>
    </xf>
    <xf numFmtId="183" fontId="30" fillId="0" borderId="1" xfId="39" applyNumberFormat="1" applyFont="1" applyBorder="1">
      <alignment vertical="center"/>
    </xf>
    <xf numFmtId="3" fontId="14" fillId="0" borderId="0" xfId="39" applyNumberFormat="1" applyFont="1" applyFill="1" applyBorder="1">
      <alignment vertical="center"/>
    </xf>
    <xf numFmtId="3" fontId="14" fillId="0" borderId="10" xfId="39" applyNumberFormat="1" applyFont="1" applyFill="1" applyBorder="1">
      <alignment vertical="center"/>
    </xf>
    <xf numFmtId="183" fontId="30" fillId="0" borderId="4" xfId="39" applyNumberFormat="1" applyFont="1" applyFill="1" applyBorder="1">
      <alignment vertical="center"/>
    </xf>
    <xf numFmtId="189" fontId="30" fillId="0" borderId="0" xfId="39" applyNumberFormat="1" applyFont="1">
      <alignment vertical="center"/>
    </xf>
    <xf numFmtId="188" fontId="30" fillId="0" borderId="0" xfId="39" applyNumberFormat="1" applyFont="1">
      <alignment vertical="center"/>
    </xf>
    <xf numFmtId="0" fontId="30" fillId="0" borderId="0" xfId="39" applyFont="1" applyFill="1" applyAlignment="1">
      <alignment horizontal="center" vertical="center"/>
    </xf>
    <xf numFmtId="0" fontId="11" fillId="0" borderId="0" xfId="39" applyFont="1">
      <alignment vertical="center"/>
    </xf>
    <xf numFmtId="183" fontId="30" fillId="0" borderId="6" xfId="39" applyNumberFormat="1" applyFont="1" applyBorder="1">
      <alignment vertical="center"/>
    </xf>
    <xf numFmtId="0" fontId="30" fillId="0" borderId="6" xfId="39" applyNumberFormat="1" applyFont="1" applyBorder="1" applyAlignment="1">
      <alignment horizontal="right" vertical="center"/>
    </xf>
    <xf numFmtId="0" fontId="30" fillId="0" borderId="0" xfId="39" applyFont="1" applyAlignment="1">
      <alignment vertical="center"/>
    </xf>
    <xf numFmtId="0" fontId="30" fillId="0" borderId="57" xfId="39" applyFont="1" applyBorder="1">
      <alignment vertical="center"/>
    </xf>
    <xf numFmtId="0" fontId="11" fillId="7" borderId="0" xfId="39" applyFont="1" applyFill="1">
      <alignment vertical="center"/>
    </xf>
    <xf numFmtId="0" fontId="43" fillId="0" borderId="1" xfId="39" applyFont="1" applyBorder="1" applyAlignment="1">
      <alignment horizontal="center" vertical="center"/>
    </xf>
    <xf numFmtId="0" fontId="43" fillId="0" borderId="70" xfId="39" applyFont="1" applyBorder="1" applyAlignment="1">
      <alignment horizontal="center" vertical="center"/>
    </xf>
    <xf numFmtId="0" fontId="43" fillId="0" borderId="67" xfId="39" applyFont="1" applyBorder="1" applyAlignment="1">
      <alignment horizontal="center" vertical="center" shrinkToFit="1"/>
    </xf>
    <xf numFmtId="3" fontId="43" fillId="0" borderId="69" xfId="39" applyNumberFormat="1" applyFont="1" applyBorder="1" applyAlignment="1">
      <alignment horizontal="center" vertical="center"/>
    </xf>
    <xf numFmtId="0" fontId="43" fillId="0" borderId="68" xfId="39" quotePrefix="1" applyFont="1" applyBorder="1" applyAlignment="1">
      <alignment horizontal="center" vertical="center"/>
    </xf>
    <xf numFmtId="0" fontId="43" fillId="0" borderId="66" xfId="39" applyFont="1" applyBorder="1" applyAlignment="1">
      <alignment horizontal="center" vertical="center"/>
    </xf>
    <xf numFmtId="0" fontId="43" fillId="0" borderId="67" xfId="39" applyFont="1" applyBorder="1">
      <alignment vertical="center"/>
    </xf>
    <xf numFmtId="0" fontId="30" fillId="0" borderId="66" xfId="39" applyFont="1" applyBorder="1">
      <alignment vertical="center"/>
    </xf>
    <xf numFmtId="0" fontId="30" fillId="0" borderId="65" xfId="39" applyFont="1" applyBorder="1">
      <alignment vertical="center"/>
    </xf>
    <xf numFmtId="0" fontId="30" fillId="0" borderId="1" xfId="39" applyFont="1" applyBorder="1" applyAlignment="1">
      <alignment horizontal="left" vertical="center"/>
    </xf>
    <xf numFmtId="0" fontId="30" fillId="0" borderId="15" xfId="39" applyNumberFormat="1" applyFont="1" applyBorder="1">
      <alignment vertical="center"/>
    </xf>
    <xf numFmtId="0" fontId="43" fillId="0" borderId="2" xfId="39" applyFont="1" applyBorder="1" applyAlignment="1">
      <alignment horizontal="center" vertical="center"/>
    </xf>
    <xf numFmtId="3" fontId="43" fillId="0" borderId="61" xfId="39" applyNumberFormat="1" applyFont="1" applyBorder="1" applyAlignment="1">
      <alignment horizontal="center" vertical="center"/>
    </xf>
    <xf numFmtId="0" fontId="43" fillId="0" borderId="1" xfId="39" quotePrefix="1" applyFont="1" applyBorder="1" applyAlignment="1">
      <alignment horizontal="center" vertical="center"/>
    </xf>
    <xf numFmtId="0" fontId="43" fillId="0" borderId="0" xfId="39" applyFont="1" applyBorder="1" applyAlignment="1">
      <alignment horizontal="right" vertical="center"/>
    </xf>
    <xf numFmtId="0" fontId="30" fillId="0" borderId="7" xfId="39" applyNumberFormat="1" applyFont="1" applyBorder="1" applyAlignment="1">
      <alignment horizontal="right" vertical="center"/>
    </xf>
    <xf numFmtId="0" fontId="43" fillId="0" borderId="7" xfId="39" applyFont="1" applyBorder="1" applyAlignment="1">
      <alignment horizontal="center" vertical="center"/>
    </xf>
    <xf numFmtId="0" fontId="43" fillId="0" borderId="57" xfId="39" applyFont="1" applyBorder="1" applyAlignment="1">
      <alignment horizontal="center" vertical="center"/>
    </xf>
    <xf numFmtId="0" fontId="30" fillId="0" borderId="42" xfId="39" applyFont="1" applyBorder="1">
      <alignment vertical="center"/>
    </xf>
    <xf numFmtId="0" fontId="30" fillId="0" borderId="10" xfId="39" applyFont="1" applyBorder="1">
      <alignment vertical="center"/>
    </xf>
    <xf numFmtId="181" fontId="30" fillId="0" borderId="10" xfId="39" applyNumberFormat="1" applyFont="1" applyBorder="1">
      <alignment vertical="center"/>
    </xf>
    <xf numFmtId="0" fontId="43" fillId="0" borderId="7" xfId="39" applyFont="1" applyBorder="1" applyAlignment="1">
      <alignment horizontal="right" vertical="center"/>
    </xf>
    <xf numFmtId="3" fontId="43" fillId="0" borderId="42" xfId="39" applyNumberFormat="1" applyFont="1" applyBorder="1" applyAlignment="1">
      <alignment horizontal="center" vertical="center"/>
    </xf>
    <xf numFmtId="0" fontId="43" fillId="0" borderId="10" xfId="39" quotePrefix="1" applyFont="1" applyBorder="1" applyAlignment="1">
      <alignment horizontal="center" vertical="center"/>
    </xf>
    <xf numFmtId="0" fontId="43" fillId="0" borderId="10" xfId="39" applyFont="1" applyBorder="1" applyAlignment="1">
      <alignment horizontal="center" vertical="center"/>
    </xf>
    <xf numFmtId="0" fontId="30" fillId="0" borderId="5" xfId="39" applyFont="1" applyBorder="1" applyAlignment="1">
      <alignment horizontal="right" vertical="center"/>
    </xf>
    <xf numFmtId="0" fontId="30" fillId="0" borderId="5" xfId="39" applyFont="1" applyBorder="1" applyAlignment="1">
      <alignment horizontal="left" vertical="center"/>
    </xf>
    <xf numFmtId="181" fontId="30" fillId="0" borderId="42" xfId="39" applyNumberFormat="1" applyFont="1" applyBorder="1">
      <alignment vertical="center"/>
    </xf>
    <xf numFmtId="181" fontId="30" fillId="0" borderId="5" xfId="39" applyNumberFormat="1" applyFont="1" applyBorder="1">
      <alignment vertical="center"/>
    </xf>
    <xf numFmtId="0" fontId="30" fillId="0" borderId="6" xfId="39" applyFont="1" applyBorder="1" applyAlignment="1">
      <alignment horizontal="right" vertical="center"/>
    </xf>
    <xf numFmtId="181" fontId="30" fillId="7" borderId="58" xfId="39" applyNumberFormat="1" applyFont="1" applyFill="1" applyBorder="1" applyAlignment="1">
      <alignment horizontal="right" vertical="center" wrapText="1"/>
    </xf>
    <xf numFmtId="181" fontId="30" fillId="7" borderId="5" xfId="39" applyNumberFormat="1" applyFont="1" applyFill="1" applyBorder="1" applyAlignment="1">
      <alignment horizontal="right" vertical="center"/>
    </xf>
    <xf numFmtId="181" fontId="30" fillId="7" borderId="5" xfId="39" applyNumberFormat="1" applyFont="1" applyFill="1" applyBorder="1" applyAlignment="1">
      <alignment horizontal="right" vertical="center" wrapText="1"/>
    </xf>
    <xf numFmtId="0" fontId="30" fillId="7" borderId="5" xfId="39" applyFont="1" applyFill="1" applyBorder="1" applyAlignment="1">
      <alignment horizontal="right" vertical="center"/>
    </xf>
    <xf numFmtId="0" fontId="30" fillId="0" borderId="15" xfId="39" applyNumberFormat="1" applyFont="1" applyBorder="1" applyAlignment="1">
      <alignment horizontal="right" vertical="center"/>
    </xf>
    <xf numFmtId="0" fontId="30" fillId="0" borderId="10" xfId="39" applyFont="1" applyBorder="1" applyAlignment="1">
      <alignment horizontal="left" vertical="center"/>
    </xf>
    <xf numFmtId="3" fontId="11" fillId="0" borderId="14" xfId="39" applyNumberFormat="1" applyFont="1" applyBorder="1" applyAlignment="1">
      <alignment horizontal="left" vertical="center"/>
    </xf>
    <xf numFmtId="0" fontId="30" fillId="0" borderId="7" xfId="39" applyFont="1" applyBorder="1" applyAlignment="1">
      <alignment horizontal="right" vertical="center"/>
    </xf>
    <xf numFmtId="181" fontId="30" fillId="7" borderId="42" xfId="39" applyNumberFormat="1" applyFont="1" applyFill="1" applyBorder="1" applyAlignment="1">
      <alignment horizontal="right" vertical="center" wrapText="1"/>
    </xf>
    <xf numFmtId="181" fontId="30" fillId="7" borderId="10" xfId="39" applyNumberFormat="1" applyFont="1" applyFill="1" applyBorder="1" applyAlignment="1">
      <alignment horizontal="right" vertical="center"/>
    </xf>
    <xf numFmtId="0" fontId="30" fillId="7" borderId="10" xfId="39" applyFont="1" applyFill="1" applyBorder="1" applyAlignment="1">
      <alignment horizontal="right" vertical="center"/>
    </xf>
    <xf numFmtId="0" fontId="43" fillId="0" borderId="10" xfId="39" applyFont="1" applyBorder="1" applyAlignment="1">
      <alignment horizontal="right" vertical="center"/>
    </xf>
    <xf numFmtId="181" fontId="30" fillId="7" borderId="42" xfId="39" applyNumberFormat="1" applyFont="1" applyFill="1" applyBorder="1" applyAlignment="1">
      <alignment horizontal="right" vertical="center"/>
    </xf>
    <xf numFmtId="0" fontId="30" fillId="7" borderId="6" xfId="39" applyFont="1" applyFill="1" applyBorder="1" applyAlignment="1">
      <alignment horizontal="right" vertical="center"/>
    </xf>
    <xf numFmtId="181" fontId="30" fillId="0" borderId="58" xfId="39" applyNumberFormat="1" applyFont="1" applyFill="1" applyBorder="1" applyAlignment="1">
      <alignment vertical="center" wrapText="1"/>
    </xf>
    <xf numFmtId="181" fontId="30" fillId="0" borderId="5" xfId="39" applyNumberFormat="1" applyFont="1" applyFill="1" applyBorder="1">
      <alignment vertical="center"/>
    </xf>
    <xf numFmtId="181" fontId="30" fillId="0" borderId="5" xfId="39" applyNumberFormat="1" applyFont="1" applyFill="1" applyBorder="1" applyAlignment="1">
      <alignment vertical="center" wrapText="1"/>
    </xf>
    <xf numFmtId="0" fontId="30" fillId="7" borderId="7" xfId="39" applyFont="1" applyFill="1" applyBorder="1" applyAlignment="1">
      <alignment horizontal="right" vertical="center"/>
    </xf>
    <xf numFmtId="181" fontId="30" fillId="0" borderId="42" xfId="39" applyNumberFormat="1" applyFont="1" applyFill="1" applyBorder="1" applyAlignment="1">
      <alignment vertical="center" wrapText="1"/>
    </xf>
    <xf numFmtId="181" fontId="30" fillId="0" borderId="10" xfId="39" applyNumberFormat="1" applyFont="1" applyFill="1" applyBorder="1">
      <alignment vertical="center"/>
    </xf>
    <xf numFmtId="0" fontId="30" fillId="0" borderId="10" xfId="39" applyFont="1" applyBorder="1" applyAlignment="1">
      <alignment horizontal="right" vertical="center"/>
    </xf>
    <xf numFmtId="3" fontId="43" fillId="0" borderId="42" xfId="39" applyNumberFormat="1" applyFont="1" applyFill="1" applyBorder="1" applyAlignment="1">
      <alignment horizontal="center" vertical="center"/>
    </xf>
    <xf numFmtId="0" fontId="43" fillId="0" borderId="10" xfId="39" quotePrefix="1" applyFont="1" applyFill="1" applyBorder="1" applyAlignment="1">
      <alignment horizontal="center" vertical="center"/>
    </xf>
    <xf numFmtId="181" fontId="30" fillId="0" borderId="58" xfId="39" applyNumberFormat="1" applyFont="1" applyFill="1" applyBorder="1">
      <alignment vertical="center"/>
    </xf>
    <xf numFmtId="181" fontId="30" fillId="0" borderId="42" xfId="39" applyNumberFormat="1" applyFont="1" applyFill="1" applyBorder="1">
      <alignment vertical="center"/>
    </xf>
    <xf numFmtId="0" fontId="30" fillId="7" borderId="42" xfId="39" applyFont="1" applyFill="1" applyBorder="1" applyAlignment="1">
      <alignment horizontal="right" vertical="center"/>
    </xf>
    <xf numFmtId="181" fontId="30" fillId="0" borderId="10" xfId="39" applyNumberFormat="1" applyFont="1" applyFill="1" applyBorder="1" applyAlignment="1">
      <alignment horizontal="right" vertical="center"/>
    </xf>
    <xf numFmtId="181" fontId="30" fillId="0" borderId="42" xfId="39" applyNumberFormat="1" applyFont="1" applyFill="1" applyBorder="1" applyAlignment="1">
      <alignment horizontal="right" vertical="center"/>
    </xf>
    <xf numFmtId="181" fontId="30" fillId="0" borderId="7" xfId="39" applyNumberFormat="1" applyFont="1" applyFill="1" applyBorder="1" applyAlignment="1">
      <alignment horizontal="right" vertical="center"/>
    </xf>
    <xf numFmtId="3" fontId="11" fillId="0" borderId="14" xfId="39" applyNumberFormat="1" applyFont="1" applyFill="1" applyBorder="1" applyAlignment="1">
      <alignment horizontal="left" vertical="center"/>
    </xf>
    <xf numFmtId="0" fontId="30" fillId="0" borderId="7" xfId="39" applyFont="1" applyFill="1" applyBorder="1" applyAlignment="1">
      <alignment horizontal="right" vertical="center"/>
    </xf>
    <xf numFmtId="0" fontId="30" fillId="0" borderId="176" xfId="39" applyNumberFormat="1" applyFont="1" applyFill="1" applyBorder="1" applyAlignment="1">
      <alignment vertical="center"/>
    </xf>
    <xf numFmtId="0" fontId="30" fillId="0" borderId="177" xfId="39" applyNumberFormat="1" applyFont="1" applyFill="1" applyBorder="1" applyAlignment="1">
      <alignment vertical="center"/>
    </xf>
    <xf numFmtId="181" fontId="30" fillId="0" borderId="5" xfId="39" applyNumberFormat="1" applyFont="1" applyFill="1" applyBorder="1" applyAlignment="1">
      <alignment horizontal="right" vertical="center"/>
    </xf>
    <xf numFmtId="181" fontId="30" fillId="0" borderId="58" xfId="39" applyNumberFormat="1" applyFont="1" applyFill="1" applyBorder="1" applyAlignment="1">
      <alignment horizontal="right" vertical="center" wrapText="1"/>
    </xf>
    <xf numFmtId="181" fontId="30" fillId="0" borderId="58" xfId="39" applyNumberFormat="1" applyFont="1" applyFill="1" applyBorder="1" applyAlignment="1">
      <alignment horizontal="right" vertical="center"/>
    </xf>
    <xf numFmtId="0" fontId="30" fillId="7" borderId="0" xfId="39" applyFont="1" applyFill="1" applyBorder="1" applyAlignment="1">
      <alignment vertical="center"/>
    </xf>
    <xf numFmtId="0" fontId="30" fillId="0" borderId="10" xfId="39" applyFont="1" applyFill="1" applyBorder="1" applyAlignment="1">
      <alignment horizontal="right" vertical="center"/>
    </xf>
    <xf numFmtId="0" fontId="30" fillId="0" borderId="11" xfId="39" applyNumberFormat="1" applyFont="1" applyBorder="1">
      <alignment vertical="center"/>
    </xf>
    <xf numFmtId="0" fontId="30" fillId="0" borderId="10" xfId="39" applyFont="1" applyFill="1" applyBorder="1" applyAlignment="1">
      <alignment horizontal="left" vertical="center"/>
    </xf>
    <xf numFmtId="181" fontId="14" fillId="8" borderId="46" xfId="39" applyNumberFormat="1" applyFont="1" applyFill="1" applyBorder="1" applyAlignment="1">
      <alignment horizontal="right" vertical="center"/>
    </xf>
    <xf numFmtId="181" fontId="30" fillId="0" borderId="13" xfId="39" applyNumberFormat="1" applyFont="1" applyFill="1" applyBorder="1" applyAlignment="1">
      <alignment horizontal="right" vertical="center"/>
    </xf>
    <xf numFmtId="181" fontId="14" fillId="8" borderId="9" xfId="39" applyNumberFormat="1" applyFont="1" applyFill="1" applyBorder="1" applyAlignment="1">
      <alignment horizontal="right" vertical="center"/>
    </xf>
    <xf numFmtId="181" fontId="30" fillId="0" borderId="9" xfId="39" applyNumberFormat="1" applyFont="1" applyFill="1" applyBorder="1" applyAlignment="1">
      <alignment horizontal="right" vertical="center"/>
    </xf>
    <xf numFmtId="0" fontId="30" fillId="0" borderId="8" xfId="39" applyFont="1" applyBorder="1" applyAlignment="1">
      <alignment horizontal="left" vertical="center" wrapText="1"/>
    </xf>
    <xf numFmtId="0" fontId="30" fillId="0" borderId="13" xfId="39" applyFont="1" applyBorder="1" applyAlignment="1">
      <alignment horizontal="left" vertical="center" wrapText="1"/>
    </xf>
    <xf numFmtId="0" fontId="30" fillId="0" borderId="11" xfId="39" applyFont="1" applyBorder="1" applyAlignment="1">
      <alignment horizontal="left" vertical="center" wrapText="1"/>
    </xf>
    <xf numFmtId="0" fontId="30" fillId="0" borderId="140" xfId="39" applyNumberFormat="1" applyFont="1" applyBorder="1" applyAlignment="1">
      <alignment horizontal="right" vertical="center"/>
    </xf>
    <xf numFmtId="0" fontId="30" fillId="0" borderId="9" xfId="39" applyFont="1" applyBorder="1" applyAlignment="1">
      <alignment horizontal="left" vertical="center"/>
    </xf>
    <xf numFmtId="3" fontId="11" fillId="0" borderId="45" xfId="39" applyNumberFormat="1" applyFont="1" applyBorder="1" applyAlignment="1">
      <alignment horizontal="left" vertical="center" wrapText="1"/>
    </xf>
    <xf numFmtId="3" fontId="30" fillId="7" borderId="46" xfId="39" applyNumberFormat="1" applyFont="1" applyFill="1" applyBorder="1" applyAlignment="1">
      <alignment horizontal="right" vertical="center"/>
    </xf>
    <xf numFmtId="3" fontId="30" fillId="7" borderId="9" xfId="39" applyNumberFormat="1" applyFont="1" applyFill="1" applyBorder="1" applyAlignment="1">
      <alignment horizontal="right" vertical="center"/>
    </xf>
    <xf numFmtId="181" fontId="30" fillId="7" borderId="45" xfId="39" applyNumberFormat="1" applyFont="1" applyFill="1" applyBorder="1" applyAlignment="1">
      <alignment horizontal="right" vertical="center"/>
    </xf>
    <xf numFmtId="181" fontId="30" fillId="0" borderId="46" xfId="39" applyNumberFormat="1" applyFont="1" applyFill="1" applyBorder="1" applyAlignment="1">
      <alignment vertical="center"/>
    </xf>
    <xf numFmtId="181" fontId="30" fillId="0" borderId="9" xfId="39" applyNumberFormat="1" applyFont="1" applyFill="1" applyBorder="1" applyAlignment="1">
      <alignment vertical="center"/>
    </xf>
    <xf numFmtId="3" fontId="30" fillId="7" borderId="61" xfId="39" applyNumberFormat="1" applyFont="1" applyFill="1" applyBorder="1" applyAlignment="1">
      <alignment horizontal="right" vertical="center"/>
    </xf>
    <xf numFmtId="3" fontId="30" fillId="7" borderId="1" xfId="39" applyNumberFormat="1" applyFont="1" applyFill="1" applyBorder="1" applyAlignment="1">
      <alignment horizontal="right" vertical="center"/>
    </xf>
    <xf numFmtId="181" fontId="30" fillId="7" borderId="60" xfId="39" applyNumberFormat="1" applyFont="1" applyFill="1" applyBorder="1" applyAlignment="1">
      <alignment horizontal="right" vertical="center"/>
    </xf>
    <xf numFmtId="0" fontId="14" fillId="0" borderId="14" xfId="39" applyFont="1" applyBorder="1" applyAlignment="1">
      <alignment vertical="center" wrapText="1"/>
    </xf>
    <xf numFmtId="0" fontId="30" fillId="0" borderId="7" xfId="39" applyFont="1" applyBorder="1" applyAlignment="1">
      <alignment vertical="center" wrapText="1"/>
    </xf>
    <xf numFmtId="0" fontId="30" fillId="0" borderId="15" xfId="39" applyFont="1" applyBorder="1" applyAlignment="1">
      <alignment vertical="center" wrapText="1"/>
    </xf>
    <xf numFmtId="0" fontId="30" fillId="0" borderId="140" xfId="39" applyNumberFormat="1" applyFont="1" applyFill="1" applyBorder="1" applyAlignment="1">
      <alignment vertical="center"/>
    </xf>
    <xf numFmtId="181" fontId="30" fillId="0" borderId="71" xfId="39" applyNumberFormat="1" applyFont="1" applyFill="1" applyBorder="1">
      <alignment vertical="center"/>
    </xf>
    <xf numFmtId="181" fontId="30" fillId="0" borderId="14" xfId="39" applyNumberFormat="1" applyFont="1" applyFill="1" applyBorder="1">
      <alignment vertical="center"/>
    </xf>
    <xf numFmtId="181" fontId="30" fillId="0" borderId="56" xfId="39" applyNumberFormat="1" applyFont="1" applyFill="1" applyBorder="1">
      <alignment vertical="center"/>
    </xf>
    <xf numFmtId="0" fontId="30" fillId="0" borderId="139" xfId="39" applyNumberFormat="1" applyFont="1" applyFill="1" applyBorder="1" applyAlignment="1">
      <alignment vertical="center"/>
    </xf>
    <xf numFmtId="181" fontId="30" fillId="2" borderId="42" xfId="39" applyNumberFormat="1" applyFont="1" applyFill="1" applyBorder="1" applyAlignment="1">
      <alignment horizontal="right" vertical="center"/>
    </xf>
    <xf numFmtId="181" fontId="30" fillId="2" borderId="10" xfId="39" applyNumberFormat="1" applyFont="1" applyFill="1" applyBorder="1" applyAlignment="1">
      <alignment horizontal="right" vertical="center"/>
    </xf>
    <xf numFmtId="181" fontId="30" fillId="2" borderId="5" xfId="39" applyNumberFormat="1" applyFont="1" applyFill="1" applyBorder="1" applyAlignment="1">
      <alignment horizontal="right" vertical="center"/>
    </xf>
    <xf numFmtId="0" fontId="30" fillId="0" borderId="6" xfId="39" applyFont="1" applyBorder="1" applyAlignment="1">
      <alignment horizontal="left" vertical="center"/>
    </xf>
    <xf numFmtId="3" fontId="30" fillId="0" borderId="4" xfId="39" applyNumberFormat="1" applyFont="1" applyBorder="1" applyAlignment="1">
      <alignment horizontal="left" vertical="center" wrapText="1"/>
    </xf>
    <xf numFmtId="177" fontId="30" fillId="2" borderId="42" xfId="39" applyNumberFormat="1" applyFont="1" applyFill="1" applyBorder="1" applyAlignment="1">
      <alignment horizontal="right" vertical="center"/>
    </xf>
    <xf numFmtId="177" fontId="30" fillId="2" borderId="10" xfId="39" applyNumberFormat="1" applyFont="1" applyFill="1" applyBorder="1" applyAlignment="1">
      <alignment horizontal="right" vertical="center"/>
    </xf>
    <xf numFmtId="177" fontId="30" fillId="2" borderId="5" xfId="39" applyNumberFormat="1" applyFont="1" applyFill="1" applyBorder="1" applyAlignment="1">
      <alignment horizontal="right" vertical="center"/>
    </xf>
    <xf numFmtId="177" fontId="30" fillId="8" borderId="42" xfId="39" applyNumberFormat="1" applyFont="1" applyFill="1" applyBorder="1" applyAlignment="1">
      <alignment horizontal="right" vertical="center"/>
    </xf>
    <xf numFmtId="177" fontId="30" fillId="8" borderId="10" xfId="39" applyNumberFormat="1" applyFont="1" applyFill="1" applyBorder="1" applyAlignment="1">
      <alignment horizontal="right" vertical="center"/>
    </xf>
    <xf numFmtId="177" fontId="30" fillId="8" borderId="5" xfId="39" applyNumberFormat="1" applyFont="1" applyFill="1" applyBorder="1" applyAlignment="1">
      <alignment horizontal="right" vertical="center"/>
    </xf>
    <xf numFmtId="0" fontId="30" fillId="0" borderId="5" xfId="39" applyFont="1" applyFill="1" applyBorder="1" applyAlignment="1">
      <alignment horizontal="right" vertical="center"/>
    </xf>
    <xf numFmtId="0" fontId="30" fillId="0" borderId="4" xfId="39" applyFont="1" applyBorder="1" applyAlignment="1">
      <alignment horizontal="left" vertical="center" wrapText="1"/>
    </xf>
    <xf numFmtId="0" fontId="30" fillId="0" borderId="6" xfId="39" applyFont="1" applyBorder="1" applyAlignment="1">
      <alignment horizontal="left" vertical="center" wrapText="1"/>
    </xf>
    <xf numFmtId="0" fontId="30" fillId="0" borderId="12" xfId="39" applyFont="1" applyBorder="1" applyAlignment="1">
      <alignment horizontal="left" vertical="center" wrapText="1"/>
    </xf>
    <xf numFmtId="177" fontId="30" fillId="0" borderId="42" xfId="39" applyNumberFormat="1" applyFont="1" applyFill="1" applyBorder="1" applyAlignment="1">
      <alignment horizontal="right" vertical="center"/>
    </xf>
    <xf numFmtId="177" fontId="30" fillId="0" borderId="10" xfId="39" applyNumberFormat="1" applyFont="1" applyFill="1" applyBorder="1" applyAlignment="1">
      <alignment horizontal="right" vertical="center"/>
    </xf>
    <xf numFmtId="177" fontId="30" fillId="0" borderId="5" xfId="39" applyNumberFormat="1" applyFont="1" applyFill="1" applyBorder="1" applyAlignment="1">
      <alignment horizontal="right" vertical="center"/>
    </xf>
    <xf numFmtId="0" fontId="30" fillId="0" borderId="9" xfId="39" applyFont="1" applyBorder="1" applyAlignment="1">
      <alignment vertical="center" textRotation="255"/>
    </xf>
    <xf numFmtId="0" fontId="30" fillId="0" borderId="7" xfId="39" applyFont="1" applyBorder="1" applyAlignment="1">
      <alignment horizontal="left" vertical="center"/>
    </xf>
    <xf numFmtId="0" fontId="30" fillId="0" borderId="57" xfId="39" applyFont="1" applyBorder="1" applyAlignment="1">
      <alignment horizontal="left" vertical="center"/>
    </xf>
    <xf numFmtId="0" fontId="30" fillId="0" borderId="42" xfId="39" applyFont="1" applyBorder="1" applyAlignment="1">
      <alignment horizontal="center" vertical="center"/>
    </xf>
    <xf numFmtId="0" fontId="30" fillId="0" borderId="10" xfId="39" applyFont="1" applyBorder="1" applyAlignment="1">
      <alignment horizontal="center" vertical="center"/>
    </xf>
    <xf numFmtId="0" fontId="30" fillId="0" borderId="1" xfId="39" applyFont="1" applyBorder="1" applyAlignment="1">
      <alignment vertical="center" textRotation="255"/>
    </xf>
    <xf numFmtId="181" fontId="30" fillId="7" borderId="58" xfId="39" applyNumberFormat="1" applyFont="1" applyFill="1" applyBorder="1" applyAlignment="1">
      <alignment horizontal="right" vertical="center"/>
    </xf>
    <xf numFmtId="181" fontId="30" fillId="0" borderId="10" xfId="39" applyNumberFormat="1" applyFont="1" applyBorder="1" applyAlignment="1">
      <alignment horizontal="right" vertical="center"/>
    </xf>
    <xf numFmtId="3" fontId="30" fillId="7" borderId="42" xfId="39" applyNumberFormat="1" applyFont="1" applyFill="1" applyBorder="1" applyAlignment="1">
      <alignment horizontal="right" vertical="center"/>
    </xf>
    <xf numFmtId="3" fontId="30" fillId="7" borderId="10" xfId="39" applyNumberFormat="1" applyFont="1" applyFill="1" applyBorder="1" applyAlignment="1">
      <alignment horizontal="right" vertical="center"/>
    </xf>
    <xf numFmtId="181" fontId="30" fillId="7" borderId="7" xfId="39" applyNumberFormat="1" applyFont="1" applyFill="1" applyBorder="1" applyAlignment="1">
      <alignment horizontal="right" vertical="center"/>
    </xf>
    <xf numFmtId="3" fontId="13" fillId="0" borderId="4" xfId="39" applyNumberFormat="1" applyFont="1" applyBorder="1" applyAlignment="1">
      <alignment horizontal="left" vertical="center" wrapText="1"/>
    </xf>
    <xf numFmtId="181" fontId="30" fillId="7" borderId="13" xfId="39" applyNumberFormat="1" applyFont="1" applyFill="1" applyBorder="1" applyAlignment="1">
      <alignment horizontal="right" vertical="center"/>
    </xf>
    <xf numFmtId="3" fontId="30" fillId="0" borderId="56" xfId="39" applyNumberFormat="1" applyFont="1" applyBorder="1" applyAlignment="1">
      <alignment horizontal="left" vertical="center"/>
    </xf>
    <xf numFmtId="181" fontId="30" fillId="0" borderId="46" xfId="39" applyNumberFormat="1" applyFont="1" applyBorder="1">
      <alignment vertical="center"/>
    </xf>
    <xf numFmtId="181" fontId="30" fillId="0" borderId="9" xfId="39" applyNumberFormat="1" applyFont="1" applyBorder="1" applyAlignment="1">
      <alignment horizontal="right" vertical="center"/>
    </xf>
    <xf numFmtId="0" fontId="30" fillId="0" borderId="15" xfId="39" applyNumberFormat="1" applyFont="1" applyFill="1" applyBorder="1" applyAlignment="1">
      <alignment horizontal="right" vertical="center"/>
    </xf>
    <xf numFmtId="181" fontId="30" fillId="0" borderId="14" xfId="39" applyNumberFormat="1" applyFont="1" applyFill="1" applyBorder="1" applyAlignment="1">
      <alignment horizontal="right" vertical="center"/>
    </xf>
    <xf numFmtId="181" fontId="30" fillId="0" borderId="6" xfId="39" applyNumberFormat="1" applyFont="1" applyBorder="1">
      <alignment vertical="center"/>
    </xf>
    <xf numFmtId="0" fontId="30" fillId="0" borderId="6" xfId="39" applyFont="1" applyFill="1" applyBorder="1">
      <alignment vertical="center"/>
    </xf>
    <xf numFmtId="181" fontId="30" fillId="0" borderId="6" xfId="39" applyNumberFormat="1" applyFont="1" applyBorder="1" applyAlignment="1">
      <alignment horizontal="center" vertical="center"/>
    </xf>
    <xf numFmtId="0" fontId="30" fillId="0" borderId="7" xfId="39" applyFont="1" applyBorder="1">
      <alignment vertical="center"/>
    </xf>
    <xf numFmtId="181" fontId="30" fillId="0" borderId="42" xfId="39" applyNumberFormat="1" applyFont="1" applyBorder="1" applyAlignment="1">
      <alignment horizontal="center" vertical="center"/>
    </xf>
    <xf numFmtId="0" fontId="30" fillId="0" borderId="56" xfId="39" applyFont="1" applyBorder="1" applyAlignment="1">
      <alignment horizontal="right" vertical="center"/>
    </xf>
    <xf numFmtId="181" fontId="30" fillId="0" borderId="42" xfId="39" applyNumberFormat="1" applyFont="1" applyBorder="1" applyAlignment="1">
      <alignment horizontal="right" vertical="center"/>
    </xf>
    <xf numFmtId="3" fontId="11" fillId="0" borderId="14" xfId="39" applyNumberFormat="1" applyFont="1" applyFill="1" applyBorder="1">
      <alignment vertical="center"/>
    </xf>
    <xf numFmtId="181" fontId="30" fillId="0" borderId="71" xfId="39" applyNumberFormat="1" applyFont="1" applyBorder="1" applyAlignment="1">
      <alignment horizontal="center" vertical="center"/>
    </xf>
    <xf numFmtId="181" fontId="30" fillId="0" borderId="14" xfId="39" applyNumberFormat="1" applyFont="1" applyBorder="1">
      <alignment vertical="center"/>
    </xf>
    <xf numFmtId="181" fontId="30" fillId="0" borderId="56" xfId="39" applyNumberFormat="1" applyFont="1" applyBorder="1">
      <alignment vertical="center"/>
    </xf>
    <xf numFmtId="181" fontId="30" fillId="0" borderId="71" xfId="39" applyNumberFormat="1" applyFont="1" applyFill="1" applyBorder="1" applyAlignment="1">
      <alignment horizontal="right" vertical="center"/>
    </xf>
    <xf numFmtId="181" fontId="30" fillId="0" borderId="56" xfId="39" applyNumberFormat="1" applyFont="1" applyFill="1" applyBorder="1" applyAlignment="1">
      <alignment horizontal="right" vertical="center"/>
    </xf>
    <xf numFmtId="181" fontId="30" fillId="0" borderId="71" xfId="39" applyNumberFormat="1" applyFont="1" applyBorder="1" applyAlignment="1">
      <alignment horizontal="right" vertical="center"/>
    </xf>
    <xf numFmtId="181" fontId="30" fillId="0" borderId="14" xfId="39" applyNumberFormat="1" applyFont="1" applyBorder="1" applyAlignment="1">
      <alignment horizontal="right" vertical="center"/>
    </xf>
    <xf numFmtId="181" fontId="30" fillId="0" borderId="56" xfId="39" applyNumberFormat="1" applyFont="1" applyBorder="1" applyAlignment="1">
      <alignment horizontal="right" vertical="center"/>
    </xf>
    <xf numFmtId="181" fontId="30" fillId="0" borderId="14" xfId="39" applyNumberFormat="1" applyFont="1" applyBorder="1" applyAlignment="1">
      <alignment horizontal="center" vertical="center"/>
    </xf>
    <xf numFmtId="181" fontId="30" fillId="0" borderId="56" xfId="39" applyNumberFormat="1" applyFont="1" applyBorder="1" applyAlignment="1">
      <alignment horizontal="center" vertical="center"/>
    </xf>
    <xf numFmtId="0" fontId="30" fillId="0" borderId="0" xfId="39" applyFont="1" applyBorder="1" applyAlignment="1">
      <alignment horizontal="right" vertical="center"/>
    </xf>
    <xf numFmtId="181" fontId="30" fillId="0" borderId="7" xfId="39" applyNumberFormat="1" applyFont="1" applyBorder="1" applyAlignment="1">
      <alignment horizontal="right" vertical="center"/>
    </xf>
    <xf numFmtId="0" fontId="30" fillId="0" borderId="0" xfId="39" applyFont="1" applyAlignment="1">
      <alignment vertical="center" wrapText="1"/>
    </xf>
    <xf numFmtId="181" fontId="30" fillId="0" borderId="10" xfId="39" applyNumberFormat="1" applyFont="1" applyFill="1" applyBorder="1" applyAlignment="1">
      <alignment vertical="center"/>
    </xf>
    <xf numFmtId="181" fontId="30" fillId="0" borderId="0" xfId="39" applyNumberFormat="1" applyFont="1">
      <alignment vertical="center"/>
    </xf>
    <xf numFmtId="186" fontId="30" fillId="0" borderId="0" xfId="39" applyNumberFormat="1" applyFont="1" applyFill="1" applyAlignment="1">
      <alignment horizontal="right" vertical="center"/>
    </xf>
    <xf numFmtId="186" fontId="30" fillId="0" borderId="0" xfId="39" applyNumberFormat="1" applyFont="1">
      <alignment vertical="center"/>
    </xf>
    <xf numFmtId="186" fontId="30" fillId="0" borderId="0" xfId="39" applyNumberFormat="1" applyFont="1" applyFill="1">
      <alignment vertical="center"/>
    </xf>
    <xf numFmtId="181" fontId="30" fillId="0" borderId="0" xfId="39" applyNumberFormat="1" applyFont="1" applyFill="1" applyBorder="1" applyAlignment="1">
      <alignment horizontal="right" vertical="center"/>
    </xf>
    <xf numFmtId="186" fontId="30" fillId="0" borderId="0" xfId="39" applyNumberFormat="1" applyFont="1" applyFill="1" applyBorder="1">
      <alignment vertical="center"/>
    </xf>
    <xf numFmtId="181" fontId="14" fillId="0" borderId="0" xfId="39" applyNumberFormat="1" applyFont="1" applyAlignment="1">
      <alignment horizontal="right" vertical="center"/>
    </xf>
    <xf numFmtId="0" fontId="14" fillId="0" borderId="0" xfId="39" applyFont="1" applyAlignment="1">
      <alignment horizontal="right" vertical="center"/>
    </xf>
    <xf numFmtId="0" fontId="14" fillId="0" borderId="8" xfId="39" applyFont="1" applyBorder="1" applyAlignment="1">
      <alignment horizontal="right" vertical="center"/>
    </xf>
    <xf numFmtId="182" fontId="30" fillId="0" borderId="11" xfId="39" applyNumberFormat="1" applyFont="1" applyBorder="1">
      <alignment vertical="center"/>
    </xf>
    <xf numFmtId="0" fontId="14" fillId="0" borderId="2" xfId="39" applyFont="1" applyBorder="1">
      <alignment vertical="center"/>
    </xf>
    <xf numFmtId="182" fontId="30" fillId="0" borderId="3" xfId="39" applyNumberFormat="1" applyFont="1" applyBorder="1">
      <alignment vertical="center"/>
    </xf>
    <xf numFmtId="0" fontId="14" fillId="0" borderId="4" xfId="39" applyFont="1" applyBorder="1">
      <alignment vertical="center"/>
    </xf>
    <xf numFmtId="182" fontId="30" fillId="0" borderId="12" xfId="39" applyNumberFormat="1" applyFont="1" applyBorder="1">
      <alignment vertical="center"/>
    </xf>
    <xf numFmtId="0" fontId="14" fillId="0" borderId="0" xfId="39" applyFont="1" applyBorder="1">
      <alignment vertical="center"/>
    </xf>
    <xf numFmtId="182" fontId="30" fillId="0" borderId="0" xfId="39" applyNumberFormat="1" applyFont="1" applyBorder="1">
      <alignment vertical="center"/>
    </xf>
    <xf numFmtId="181" fontId="30" fillId="7" borderId="0" xfId="39" applyNumberFormat="1" applyFont="1" applyFill="1">
      <alignment vertical="center"/>
    </xf>
    <xf numFmtId="0" fontId="30" fillId="7" borderId="0" xfId="39" quotePrefix="1" applyFont="1" applyFill="1">
      <alignment vertical="center"/>
    </xf>
    <xf numFmtId="0" fontId="30" fillId="7" borderId="0" xfId="39" quotePrefix="1" applyNumberFormat="1" applyFont="1" applyFill="1">
      <alignment vertical="center"/>
    </xf>
    <xf numFmtId="183" fontId="13" fillId="0" borderId="0" xfId="40" applyNumberFormat="1" applyFont="1" applyFill="1" applyBorder="1" applyAlignment="1">
      <alignment horizontal="center" vertical="center"/>
    </xf>
    <xf numFmtId="183" fontId="13" fillId="0" borderId="108" xfId="40" applyNumberFormat="1" applyFont="1" applyFill="1" applyBorder="1" applyAlignment="1">
      <alignment vertical="center"/>
    </xf>
    <xf numFmtId="183" fontId="11" fillId="0" borderId="37" xfId="40" applyNumberFormat="1" applyFont="1" applyFill="1" applyBorder="1" applyAlignment="1">
      <alignment horizontal="left" vertical="center"/>
    </xf>
    <xf numFmtId="183" fontId="13" fillId="0" borderId="36" xfId="40" applyNumberFormat="1" applyFont="1" applyFill="1" applyBorder="1" applyAlignment="1">
      <alignment horizontal="center" vertical="center"/>
    </xf>
    <xf numFmtId="183" fontId="13" fillId="0" borderId="35" xfId="40" applyNumberFormat="1" applyFont="1" applyFill="1" applyBorder="1" applyAlignment="1">
      <alignment horizontal="center" vertical="center"/>
    </xf>
    <xf numFmtId="0" fontId="26" fillId="0" borderId="0" xfId="28" applyFont="1" applyBorder="1" applyAlignment="1">
      <alignment vertical="center"/>
    </xf>
    <xf numFmtId="0" fontId="26" fillId="0" borderId="29" xfId="28" applyFont="1" applyBorder="1" applyAlignment="1">
      <alignment vertical="center"/>
    </xf>
    <xf numFmtId="0" fontId="26" fillId="0" borderId="28" xfId="28" applyFont="1" applyBorder="1" applyAlignment="1">
      <alignment vertical="center"/>
    </xf>
    <xf numFmtId="0" fontId="26" fillId="0" borderId="27" xfId="28" applyFont="1" applyBorder="1" applyAlignment="1">
      <alignment vertical="center"/>
    </xf>
    <xf numFmtId="0" fontId="26" fillId="0" borderId="0" xfId="28" applyFont="1" applyFill="1" applyBorder="1" applyAlignment="1">
      <alignment vertical="center"/>
    </xf>
    <xf numFmtId="0" fontId="13" fillId="0" borderId="0" xfId="15" applyFont="1">
      <alignment vertical="center"/>
    </xf>
    <xf numFmtId="183" fontId="13" fillId="0" borderId="0" xfId="40" applyNumberFormat="1" applyFont="1" applyFill="1" applyBorder="1" applyAlignment="1" applyProtection="1">
      <alignment horizontal="center" vertical="center"/>
      <protection locked="0"/>
    </xf>
    <xf numFmtId="0" fontId="32" fillId="0" borderId="0" xfId="28" applyFont="1" applyAlignment="1">
      <alignment horizontal="center"/>
    </xf>
    <xf numFmtId="0" fontId="44" fillId="0" borderId="0" xfId="28" applyFont="1" applyFill="1"/>
    <xf numFmtId="0" fontId="11" fillId="0" borderId="0" xfId="0" applyFont="1" applyAlignment="1"/>
    <xf numFmtId="0" fontId="13" fillId="0" borderId="0" xfId="0" applyFont="1" applyAlignment="1"/>
    <xf numFmtId="0" fontId="9" fillId="0" borderId="0" xfId="0" applyFont="1" applyAlignment="1">
      <alignment wrapText="1"/>
    </xf>
    <xf numFmtId="0" fontId="9" fillId="0" borderId="0" xfId="0" applyFont="1" applyAlignment="1">
      <alignment horizontal="left" vertical="top" wrapText="1"/>
    </xf>
    <xf numFmtId="183" fontId="13" fillId="0" borderId="0" xfId="39" applyNumberFormat="1" applyFont="1" applyFill="1" applyBorder="1" applyAlignment="1" applyProtection="1">
      <alignment horizontal="center" vertical="center"/>
      <protection locked="0"/>
    </xf>
    <xf numFmtId="0" fontId="11" fillId="0" borderId="0" xfId="0" applyFont="1" applyFill="1" applyAlignment="1">
      <alignment horizontal="center"/>
    </xf>
    <xf numFmtId="0" fontId="11" fillId="0" borderId="0" xfId="0" applyFont="1" applyFill="1" applyBorder="1" applyAlignment="1">
      <alignment horizontal="center"/>
    </xf>
    <xf numFmtId="0" fontId="44" fillId="0" borderId="0" xfId="28" applyFont="1"/>
    <xf numFmtId="0" fontId="46" fillId="0" borderId="0" xfId="28" applyFont="1"/>
    <xf numFmtId="0" fontId="46" fillId="0" borderId="0" xfId="28" applyFont="1" applyAlignment="1">
      <alignment vertical="top"/>
    </xf>
    <xf numFmtId="0" fontId="33" fillId="0" borderId="0" xfId="21" applyFill="1" applyAlignment="1">
      <alignment horizontal="center" vertical="center"/>
    </xf>
    <xf numFmtId="0" fontId="33" fillId="0" borderId="0" xfId="21" applyFont="1" applyFill="1" applyAlignment="1">
      <alignment horizontal="center" vertical="center"/>
    </xf>
    <xf numFmtId="0" fontId="34" fillId="0" borderId="0" xfId="21" applyFont="1" applyFill="1">
      <alignment vertical="center"/>
    </xf>
    <xf numFmtId="0" fontId="33" fillId="0" borderId="0" xfId="20" applyFill="1">
      <alignment vertical="center"/>
    </xf>
    <xf numFmtId="0" fontId="33" fillId="0" borderId="0" xfId="21" applyFont="1" applyFill="1" applyAlignment="1">
      <alignment horizontal="center" vertical="center" wrapText="1"/>
    </xf>
    <xf numFmtId="0" fontId="33" fillId="0" borderId="0" xfId="21" applyFont="1" applyFill="1" applyAlignment="1">
      <alignment vertical="center" wrapText="1"/>
    </xf>
    <xf numFmtId="0" fontId="0" fillId="0" borderId="0" xfId="21" applyFont="1" applyFill="1">
      <alignment vertical="center"/>
    </xf>
    <xf numFmtId="0" fontId="41" fillId="0" borderId="0" xfId="21" applyFont="1" applyFill="1">
      <alignment vertical="center"/>
    </xf>
    <xf numFmtId="0" fontId="0" fillId="0" borderId="0" xfId="20" applyFont="1" applyFill="1" applyAlignment="1">
      <alignment horizontal="center" vertical="center"/>
    </xf>
    <xf numFmtId="0" fontId="0" fillId="0" borderId="0" xfId="20" applyFont="1" applyFill="1">
      <alignment vertical="center"/>
    </xf>
    <xf numFmtId="185" fontId="33" fillId="0" borderId="0" xfId="21" applyNumberFormat="1" applyFont="1" applyFill="1" applyAlignment="1">
      <alignment horizontal="center" vertical="center"/>
    </xf>
    <xf numFmtId="0" fontId="34" fillId="0" borderId="0" xfId="21" applyFont="1" applyFill="1" applyAlignment="1">
      <alignment horizontal="right" vertical="center"/>
    </xf>
    <xf numFmtId="176" fontId="11" fillId="0" borderId="0" xfId="0" applyNumberFormat="1" applyFont="1" applyFill="1" applyAlignment="1">
      <alignment vertical="center"/>
    </xf>
    <xf numFmtId="0" fontId="9" fillId="0" borderId="0" xfId="0" applyFont="1" applyFill="1" applyBorder="1" applyAlignment="1">
      <alignment vertical="center" wrapText="1"/>
    </xf>
    <xf numFmtId="0" fontId="11" fillId="0" borderId="0" xfId="0" applyFont="1" applyFill="1" applyBorder="1" applyAlignment="1">
      <alignment horizontal="center" vertical="center"/>
    </xf>
    <xf numFmtId="0" fontId="9" fillId="0" borderId="0" xfId="0" applyFont="1" applyFill="1" applyBorder="1" applyAlignment="1"/>
    <xf numFmtId="0" fontId="11" fillId="0" borderId="15" xfId="0" applyFont="1" applyFill="1" applyBorder="1" applyAlignment="1">
      <alignment vertical="center" wrapText="1"/>
    </xf>
    <xf numFmtId="176" fontId="2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13" xfId="0" applyFont="1" applyFill="1" applyBorder="1" applyAlignment="1">
      <alignment vertical="center" wrapText="1"/>
    </xf>
    <xf numFmtId="0" fontId="11" fillId="0" borderId="13" xfId="0" applyFont="1" applyFill="1" applyBorder="1" applyAlignment="1">
      <alignment vertical="center"/>
    </xf>
    <xf numFmtId="0" fontId="11" fillId="0" borderId="11" xfId="0" applyFont="1" applyFill="1" applyBorder="1" applyAlignment="1">
      <alignment vertical="center"/>
    </xf>
    <xf numFmtId="0" fontId="11" fillId="0" borderId="0" xfId="0" applyFont="1" applyFill="1" applyBorder="1" applyAlignment="1">
      <alignment vertical="center"/>
    </xf>
    <xf numFmtId="0" fontId="11" fillId="0" borderId="3" xfId="0" applyFont="1" applyFill="1" applyBorder="1" applyAlignment="1">
      <alignment vertical="center"/>
    </xf>
    <xf numFmtId="0" fontId="11" fillId="0" borderId="6" xfId="0" applyFont="1" applyFill="1" applyBorder="1" applyAlignment="1">
      <alignment vertical="center" wrapText="1"/>
    </xf>
    <xf numFmtId="0" fontId="11" fillId="0" borderId="6" xfId="0" quotePrefix="1" applyFont="1" applyFill="1" applyBorder="1" applyAlignment="1">
      <alignment vertical="center" wrapText="1"/>
    </xf>
    <xf numFmtId="0" fontId="11" fillId="0" borderId="0" xfId="0" applyFont="1" applyFill="1" applyBorder="1" applyAlignment="1">
      <alignment vertical="center" wrapText="1"/>
    </xf>
    <xf numFmtId="0" fontId="11" fillId="0" borderId="0" xfId="0" quotePrefix="1" applyFont="1" applyFill="1" applyBorder="1" applyAlignment="1">
      <alignment vertical="center" wrapText="1"/>
    </xf>
    <xf numFmtId="0" fontId="11" fillId="0" borderId="0" xfId="0" applyFont="1" applyFill="1" applyBorder="1" applyAlignment="1">
      <alignment horizontal="left" vertical="top" wrapText="1"/>
    </xf>
    <xf numFmtId="0" fontId="13" fillId="0" borderId="0" xfId="0" applyFont="1" applyFill="1" applyBorder="1" applyAlignment="1">
      <alignment vertical="center" wrapText="1"/>
    </xf>
    <xf numFmtId="0" fontId="11" fillId="0" borderId="0" xfId="0" applyFont="1" applyFill="1" applyAlignment="1">
      <alignment horizontal="center" vertical="center"/>
    </xf>
    <xf numFmtId="0" fontId="11" fillId="0" borderId="0" xfId="0" applyFont="1" applyFill="1" applyAlignment="1">
      <alignment horizontal="distributed" vertical="center"/>
    </xf>
    <xf numFmtId="0" fontId="11" fillId="0" borderId="0" xfId="0" applyFont="1" applyFill="1" applyAlignment="1">
      <alignment horizontal="right" vertical="center"/>
    </xf>
    <xf numFmtId="0" fontId="11" fillId="0" borderId="0" xfId="0" applyFont="1" applyFill="1" applyAlignment="1">
      <alignment vertical="center"/>
    </xf>
    <xf numFmtId="0" fontId="13" fillId="0" borderId="0" xfId="0" applyFont="1" applyFill="1" applyAlignment="1">
      <alignment vertical="center"/>
    </xf>
    <xf numFmtId="0" fontId="11" fillId="0" borderId="14" xfId="0" applyFont="1" applyFill="1" applyBorder="1" applyAlignment="1">
      <alignment vertical="center" wrapText="1"/>
    </xf>
    <xf numFmtId="0" fontId="13" fillId="0" borderId="10" xfId="0" applyFont="1" applyFill="1" applyBorder="1" applyAlignment="1">
      <alignment vertical="center"/>
    </xf>
    <xf numFmtId="0" fontId="13" fillId="0" borderId="0" xfId="0" applyFont="1" applyFill="1" applyAlignment="1">
      <alignment horizontal="center" vertical="center"/>
    </xf>
    <xf numFmtId="3" fontId="11" fillId="0" borderId="13" xfId="0" applyNumberFormat="1" applyFont="1" applyFill="1" applyBorder="1" applyAlignment="1">
      <alignment vertical="center" wrapText="1"/>
    </xf>
    <xf numFmtId="3" fontId="11" fillId="0" borderId="11" xfId="0" applyNumberFormat="1" applyFont="1" applyFill="1" applyBorder="1" applyAlignment="1">
      <alignment vertical="center" wrapText="1"/>
    </xf>
    <xf numFmtId="0" fontId="13" fillId="0" borderId="0" xfId="0" applyFont="1" applyFill="1" applyBorder="1" applyAlignment="1">
      <alignment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176" fontId="13" fillId="0" borderId="0" xfId="0" applyNumberFormat="1" applyFont="1" applyFill="1" applyAlignment="1">
      <alignment vertical="center"/>
    </xf>
    <xf numFmtId="0" fontId="11" fillId="0" borderId="7" xfId="39" applyFont="1" applyFill="1" applyBorder="1" applyAlignment="1">
      <alignment horizontal="right" vertical="center"/>
    </xf>
    <xf numFmtId="0" fontId="11" fillId="0" borderId="0" xfId="28" applyFont="1"/>
    <xf numFmtId="181" fontId="30" fillId="0" borderId="42" xfId="39" applyNumberFormat="1" applyFont="1" applyFill="1" applyBorder="1" applyAlignment="1">
      <alignment horizontal="right" vertical="center"/>
    </xf>
    <xf numFmtId="0" fontId="11" fillId="0" borderId="0" xfId="24" applyFont="1"/>
    <xf numFmtId="0" fontId="11" fillId="0" borderId="0" xfId="24" applyFont="1"/>
    <xf numFmtId="181" fontId="30" fillId="0" borderId="15" xfId="39" applyNumberFormat="1" applyFont="1" applyFill="1" applyBorder="1">
      <alignment vertical="center"/>
    </xf>
    <xf numFmtId="0" fontId="11" fillId="0" borderId="0" xfId="24" applyFont="1"/>
    <xf numFmtId="0" fontId="11" fillId="0" borderId="0" xfId="24" applyFont="1"/>
    <xf numFmtId="3" fontId="11" fillId="0" borderId="10" xfId="39" applyNumberFormat="1" applyFont="1" applyFill="1" applyBorder="1" applyAlignment="1">
      <alignment vertical="center" shrinkToFit="1"/>
    </xf>
    <xf numFmtId="184" fontId="30" fillId="4" borderId="150" xfId="39" applyNumberFormat="1" applyFont="1" applyFill="1" applyBorder="1">
      <alignment vertical="center"/>
    </xf>
    <xf numFmtId="0" fontId="44" fillId="0" borderId="0" xfId="28" applyFont="1" applyAlignment="1">
      <alignment wrapText="1"/>
    </xf>
    <xf numFmtId="0" fontId="11" fillId="0" borderId="0" xfId="24" applyFont="1"/>
    <xf numFmtId="0" fontId="11" fillId="0" borderId="0" xfId="24" applyFont="1"/>
    <xf numFmtId="182" fontId="30" fillId="0" borderId="0" xfId="39" applyNumberFormat="1" applyFont="1" applyFill="1">
      <alignment vertical="center"/>
    </xf>
    <xf numFmtId="183" fontId="30" fillId="6" borderId="148" xfId="39" applyNumberFormat="1" applyFont="1" applyFill="1" applyBorder="1" applyAlignment="1">
      <alignment horizontal="center" vertical="center"/>
    </xf>
    <xf numFmtId="183" fontId="30" fillId="0" borderId="6" xfId="39" applyNumberFormat="1" applyFont="1" applyBorder="1" applyAlignment="1">
      <alignment horizontal="center" vertical="center"/>
    </xf>
    <xf numFmtId="183" fontId="30" fillId="0" borderId="10" xfId="39" applyNumberFormat="1" applyFont="1" applyBorder="1" applyAlignment="1">
      <alignment horizontal="center" vertical="center"/>
    </xf>
    <xf numFmtId="183" fontId="30" fillId="0" borderId="7" xfId="39" applyNumberFormat="1" applyFont="1" applyBorder="1" applyAlignment="1">
      <alignment horizontal="center" vertical="center"/>
    </xf>
    <xf numFmtId="0" fontId="30" fillId="0" borderId="5" xfId="39" applyFont="1" applyBorder="1" applyAlignment="1">
      <alignment horizontal="center" vertical="center"/>
    </xf>
    <xf numFmtId="183" fontId="30" fillId="0" borderId="80" xfId="39" applyNumberFormat="1" applyFont="1" applyBorder="1" applyAlignment="1">
      <alignment horizontal="center" vertical="center"/>
    </xf>
    <xf numFmtId="183" fontId="30" fillId="3" borderId="165" xfId="39" applyNumberFormat="1" applyFont="1" applyFill="1" applyBorder="1" applyAlignment="1">
      <alignment horizontal="center" vertical="center"/>
    </xf>
    <xf numFmtId="183" fontId="30" fillId="3" borderId="166" xfId="39" applyNumberFormat="1" applyFont="1" applyFill="1" applyBorder="1" applyAlignment="1">
      <alignment horizontal="center" vertical="center"/>
    </xf>
    <xf numFmtId="183" fontId="30" fillId="3" borderId="164" xfId="39" applyNumberFormat="1" applyFont="1" applyFill="1" applyBorder="1" applyAlignment="1">
      <alignment horizontal="center" vertical="center"/>
    </xf>
    <xf numFmtId="183" fontId="30" fillId="3" borderId="167" xfId="39" applyNumberFormat="1" applyFont="1" applyFill="1" applyBorder="1" applyAlignment="1">
      <alignment horizontal="center" vertical="center"/>
    </xf>
    <xf numFmtId="183" fontId="30" fillId="3" borderId="136" xfId="39" applyNumberFormat="1" applyFont="1" applyFill="1" applyBorder="1" applyAlignment="1">
      <alignment horizontal="center" vertical="center"/>
    </xf>
    <xf numFmtId="183" fontId="30" fillId="3" borderId="141" xfId="39" applyNumberFormat="1" applyFont="1" applyFill="1" applyBorder="1" applyAlignment="1">
      <alignment horizontal="center" vertical="center"/>
    </xf>
    <xf numFmtId="183" fontId="30" fillId="3" borderId="138" xfId="39" applyNumberFormat="1" applyFont="1" applyFill="1" applyBorder="1" applyAlignment="1">
      <alignment horizontal="center" vertical="center"/>
    </xf>
    <xf numFmtId="183" fontId="30" fillId="3" borderId="137" xfId="39" applyNumberFormat="1" applyFont="1" applyFill="1" applyBorder="1" applyAlignment="1">
      <alignment horizontal="center" vertical="center"/>
    </xf>
    <xf numFmtId="183" fontId="30" fillId="3" borderId="135" xfId="39" applyNumberFormat="1" applyFont="1" applyFill="1" applyBorder="1" applyAlignment="1">
      <alignment horizontal="center" vertical="center"/>
    </xf>
    <xf numFmtId="0" fontId="30" fillId="0" borderId="144" xfId="39" applyFont="1" applyBorder="1" applyAlignment="1">
      <alignment horizontal="center" vertical="center"/>
    </xf>
    <xf numFmtId="0" fontId="30" fillId="3" borderId="137" xfId="39" applyNumberFormat="1" applyFont="1" applyFill="1" applyBorder="1" applyAlignment="1">
      <alignment horizontal="center" vertical="center"/>
    </xf>
    <xf numFmtId="183" fontId="30" fillId="3" borderId="137" xfId="39"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28" applyFont="1" applyFill="1" applyBorder="1" applyAlignment="1">
      <alignment horizontal="left" vertical="center"/>
    </xf>
    <xf numFmtId="0" fontId="11" fillId="0" borderId="0" xfId="0" applyFont="1" applyFill="1" applyBorder="1" applyAlignment="1">
      <alignment horizontal="left" vertical="center"/>
    </xf>
    <xf numFmtId="0" fontId="11" fillId="0" borderId="0" xfId="24" applyFont="1"/>
    <xf numFmtId="0" fontId="0" fillId="0" borderId="0" xfId="0" applyFont="1" applyAlignment="1">
      <alignment horizontal="center" vertical="center" wrapText="1"/>
    </xf>
    <xf numFmtId="0" fontId="0" fillId="0" borderId="0" xfId="0" applyFont="1" applyBorder="1" applyAlignment="1">
      <alignment horizontal="center" vertical="center" wrapText="1"/>
    </xf>
    <xf numFmtId="194"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195" fontId="0" fillId="0" borderId="2"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194" fontId="0" fillId="0" borderId="4" xfId="0" applyNumberFormat="1" applyFont="1" applyBorder="1" applyAlignment="1">
      <alignment horizontal="center" vertical="center"/>
    </xf>
    <xf numFmtId="0" fontId="0" fillId="0" borderId="6" xfId="0" applyFont="1" applyBorder="1" applyAlignment="1">
      <alignment horizontal="center" vertical="center"/>
    </xf>
    <xf numFmtId="193" fontId="0" fillId="0" borderId="4" xfId="0" applyNumberFormat="1" applyFont="1" applyBorder="1" applyAlignment="1">
      <alignment horizontal="center" vertical="center"/>
    </xf>
    <xf numFmtId="195" fontId="0" fillId="0" borderId="4" xfId="0" applyNumberFormat="1" applyFont="1" applyBorder="1" applyAlignment="1">
      <alignment horizontal="center" vertical="center"/>
    </xf>
    <xf numFmtId="194" fontId="0" fillId="0" borderId="6" xfId="0" applyNumberFormat="1" applyFont="1" applyBorder="1" applyAlignment="1">
      <alignment horizontal="center" vertical="center"/>
    </xf>
    <xf numFmtId="194" fontId="0" fillId="0" borderId="12" xfId="0" applyNumberFormat="1" applyFont="1" applyBorder="1" applyAlignment="1">
      <alignment horizontal="center" vertical="center"/>
    </xf>
    <xf numFmtId="192" fontId="0" fillId="0" borderId="5" xfId="0" applyNumberFormat="1" applyFont="1" applyBorder="1" applyAlignment="1">
      <alignment horizontal="center" vertical="center"/>
    </xf>
    <xf numFmtId="176" fontId="35" fillId="0" borderId="6" xfId="31" applyNumberFormat="1" applyFont="1" applyFill="1" applyBorder="1" applyAlignment="1">
      <alignment vertical="center"/>
    </xf>
    <xf numFmtId="194" fontId="0" fillId="0" borderId="0" xfId="0" applyNumberFormat="1" applyFont="1" applyAlignment="1">
      <alignment horizontal="center" vertical="center"/>
    </xf>
    <xf numFmtId="193" fontId="0" fillId="0" borderId="0" xfId="0" applyNumberFormat="1" applyFont="1" applyAlignment="1">
      <alignment horizontal="center" vertical="center"/>
    </xf>
    <xf numFmtId="195" fontId="0" fillId="0" borderId="0" xfId="0" applyNumberFormat="1" applyFont="1" applyAlignment="1">
      <alignment horizontal="center" vertical="center"/>
    </xf>
    <xf numFmtId="176" fontId="35" fillId="0" borderId="6" xfId="31" applyNumberFormat="1" applyFont="1" applyFill="1" applyBorder="1" applyAlignment="1">
      <alignment horizontal="left" vertical="center" indent="1"/>
    </xf>
    <xf numFmtId="176" fontId="35" fillId="0" borderId="7" xfId="31" applyNumberFormat="1" applyFont="1" applyFill="1" applyBorder="1" applyAlignment="1">
      <alignment vertical="center"/>
    </xf>
    <xf numFmtId="192" fontId="0" fillId="0" borderId="0" xfId="0" applyNumberFormat="1"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194" fontId="0" fillId="0" borderId="8" xfId="0" applyNumberFormat="1" applyFont="1" applyBorder="1" applyAlignment="1">
      <alignment horizontal="center" vertical="center"/>
    </xf>
    <xf numFmtId="193" fontId="0" fillId="0" borderId="10" xfId="0" applyNumberFormat="1" applyFont="1" applyBorder="1" applyAlignment="1">
      <alignment horizontal="center" vertical="center"/>
    </xf>
    <xf numFmtId="194" fontId="0" fillId="0" borderId="13" xfId="0" applyNumberFormat="1" applyFont="1" applyBorder="1" applyAlignment="1">
      <alignment horizontal="center" vertical="center"/>
    </xf>
    <xf numFmtId="194" fontId="0" fillId="0" borderId="11" xfId="0" applyNumberFormat="1" applyFont="1" applyBorder="1" applyAlignment="1">
      <alignment horizontal="center" vertical="center"/>
    </xf>
    <xf numFmtId="192" fontId="0" fillId="0" borderId="10"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194" fontId="0" fillId="0" borderId="2" xfId="0" applyNumberFormat="1" applyFont="1" applyBorder="1" applyAlignment="1">
      <alignment horizontal="center" vertical="center"/>
    </xf>
    <xf numFmtId="194" fontId="0" fillId="0" borderId="10" xfId="0" applyNumberFormat="1" applyFont="1" applyBorder="1" applyAlignment="1">
      <alignment horizontal="center" vertical="center"/>
    </xf>
    <xf numFmtId="196" fontId="0" fillId="0" borderId="10" xfId="0" applyNumberFormat="1" applyFont="1" applyBorder="1" applyAlignment="1">
      <alignment horizontal="center" vertical="center"/>
    </xf>
    <xf numFmtId="195" fontId="0" fillId="0" borderId="14" xfId="0" applyNumberFormat="1"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194" fontId="0" fillId="0" borderId="14" xfId="0" applyNumberFormat="1" applyFont="1" applyBorder="1" applyAlignment="1">
      <alignment horizontal="center" vertical="center"/>
    </xf>
    <xf numFmtId="194" fontId="0" fillId="0" borderId="0" xfId="0" applyNumberFormat="1" applyFont="1" applyBorder="1" applyAlignment="1">
      <alignment horizontal="center" vertical="center"/>
    </xf>
    <xf numFmtId="194" fontId="0" fillId="0" borderId="3" xfId="0" applyNumberFormat="1" applyFont="1" applyBorder="1" applyAlignment="1">
      <alignment horizontal="center" vertical="center"/>
    </xf>
    <xf numFmtId="0" fontId="0" fillId="0" borderId="9" xfId="0" applyNumberFormat="1" applyFont="1" applyBorder="1" applyAlignment="1">
      <alignment horizontal="center" vertical="center"/>
    </xf>
    <xf numFmtId="9" fontId="0" fillId="0" borderId="5" xfId="0" applyNumberFormat="1" applyFont="1" applyBorder="1" applyAlignment="1">
      <alignment horizontal="center" vertical="center"/>
    </xf>
    <xf numFmtId="176" fontId="35" fillId="0" borderId="0" xfId="31" applyNumberFormat="1" applyFont="1" applyFill="1" applyAlignment="1">
      <alignment vertical="center"/>
    </xf>
    <xf numFmtId="176" fontId="35" fillId="0" borderId="0" xfId="31" applyNumberFormat="1" applyFont="1" applyFill="1" applyAlignment="1">
      <alignment horizontal="left" vertical="center" indent="1"/>
    </xf>
    <xf numFmtId="3" fontId="35" fillId="0" borderId="0" xfId="31" applyNumberFormat="1" applyFont="1" applyFill="1" applyBorder="1" applyAlignment="1">
      <alignment horizontal="center" vertical="center"/>
    </xf>
    <xf numFmtId="176" fontId="35" fillId="0" borderId="2" xfId="31" applyNumberFormat="1" applyFont="1" applyFill="1" applyBorder="1" applyAlignment="1">
      <alignment vertical="center" wrapText="1"/>
    </xf>
    <xf numFmtId="197" fontId="35" fillId="0" borderId="0" xfId="31" applyNumberFormat="1" applyFont="1" applyFill="1" applyBorder="1" applyAlignment="1">
      <alignment vertical="center" wrapText="1"/>
    </xf>
    <xf numFmtId="197" fontId="35" fillId="0" borderId="3" xfId="31" applyNumberFormat="1" applyFont="1" applyFill="1" applyBorder="1" applyAlignment="1">
      <alignment horizontal="center" vertical="center" wrapText="1"/>
    </xf>
    <xf numFmtId="176" fontId="35" fillId="0" borderId="2" xfId="31" applyNumberFormat="1" applyFont="1" applyFill="1" applyBorder="1" applyAlignment="1">
      <alignment horizontal="center" vertical="center" wrapText="1"/>
    </xf>
    <xf numFmtId="3" fontId="35" fillId="0" borderId="3" xfId="31" applyNumberFormat="1" applyFont="1" applyFill="1" applyBorder="1" applyAlignment="1">
      <alignment vertical="center" wrapText="1"/>
    </xf>
    <xf numFmtId="176" fontId="35" fillId="0" borderId="0" xfId="31" applyNumberFormat="1" applyFont="1" applyFill="1" applyBorder="1" applyAlignment="1">
      <alignment horizontal="center" vertical="center" wrapText="1"/>
    </xf>
    <xf numFmtId="197" fontId="35" fillId="0" borderId="180" xfId="31" applyNumberFormat="1" applyFont="1" applyFill="1" applyBorder="1" applyAlignment="1">
      <alignment horizontal="center" vertical="center"/>
    </xf>
    <xf numFmtId="197" fontId="35" fillId="0" borderId="185" xfId="31" applyNumberFormat="1" applyFont="1" applyFill="1" applyBorder="1" applyAlignment="1">
      <alignment horizontal="center" vertical="center" wrapText="1"/>
    </xf>
    <xf numFmtId="197" fontId="35" fillId="0" borderId="3" xfId="31" applyNumberFormat="1" applyFont="1" applyFill="1" applyBorder="1" applyAlignment="1">
      <alignment vertical="center"/>
    </xf>
    <xf numFmtId="176" fontId="35" fillId="0" borderId="5" xfId="31" applyNumberFormat="1" applyFont="1" applyFill="1" applyBorder="1" applyAlignment="1">
      <alignment horizontal="center" vertical="center" wrapText="1"/>
    </xf>
    <xf numFmtId="176" fontId="35" fillId="0" borderId="6" xfId="31" applyNumberFormat="1" applyFont="1" applyFill="1" applyBorder="1" applyAlignment="1">
      <alignment horizontal="right" vertical="center"/>
    </xf>
    <xf numFmtId="197" fontId="35" fillId="0" borderId="6" xfId="31" applyNumberFormat="1" applyFont="1" applyFill="1" applyBorder="1" applyAlignment="1">
      <alignment horizontal="right" vertical="center"/>
    </xf>
    <xf numFmtId="176" fontId="35" fillId="0" borderId="6" xfId="31" applyNumberFormat="1" applyFont="1" applyFill="1" applyBorder="1" applyAlignment="1">
      <alignment horizontal="right" vertical="center" wrapText="1"/>
    </xf>
    <xf numFmtId="197" fontId="35" fillId="0" borderId="6" xfId="31" applyNumberFormat="1" applyFont="1" applyFill="1" applyBorder="1" applyAlignment="1">
      <alignment horizontal="right" vertical="center" wrapText="1"/>
    </xf>
    <xf numFmtId="197" fontId="35" fillId="0" borderId="6" xfId="31" applyNumberFormat="1" applyFont="1" applyFill="1" applyBorder="1" applyAlignment="1">
      <alignment horizontal="center" vertical="center" wrapText="1"/>
    </xf>
    <xf numFmtId="197" fontId="35" fillId="0" borderId="0" xfId="31" applyNumberFormat="1" applyFont="1" applyFill="1" applyBorder="1" applyAlignment="1">
      <alignment vertical="center"/>
    </xf>
    <xf numFmtId="176" fontId="35" fillId="0" borderId="6" xfId="31" applyNumberFormat="1" applyFont="1" applyFill="1" applyBorder="1" applyAlignment="1">
      <alignment horizontal="left" vertical="center" wrapText="1" indent="1"/>
    </xf>
    <xf numFmtId="176" fontId="35" fillId="0" borderId="181" xfId="31" applyNumberFormat="1" applyFont="1" applyFill="1" applyBorder="1" applyAlignment="1">
      <alignment horizontal="right" vertical="center"/>
    </xf>
    <xf numFmtId="197" fontId="35" fillId="0" borderId="182" xfId="31" applyNumberFormat="1" applyFont="1" applyFill="1" applyBorder="1" applyAlignment="1">
      <alignment horizontal="right" vertical="center"/>
    </xf>
    <xf numFmtId="176" fontId="35" fillId="0" borderId="181" xfId="31" applyNumberFormat="1" applyFont="1" applyFill="1" applyBorder="1" applyAlignment="1">
      <alignment horizontal="right" vertical="center" wrapText="1"/>
    </xf>
    <xf numFmtId="197" fontId="35" fillId="0" borderId="186" xfId="31" applyNumberFormat="1" applyFont="1" applyFill="1" applyBorder="1" applyAlignment="1">
      <alignment horizontal="right" vertical="center" wrapText="1"/>
    </xf>
    <xf numFmtId="197" fontId="35" fillId="0" borderId="187" xfId="31" applyNumberFormat="1" applyFont="1" applyFill="1" applyBorder="1" applyAlignment="1">
      <alignment horizontal="center" vertical="center" wrapText="1"/>
    </xf>
    <xf numFmtId="194" fontId="35" fillId="0" borderId="9" xfId="31" applyNumberFormat="1" applyFont="1" applyFill="1" applyBorder="1" applyAlignment="1">
      <alignment horizontal="left" wrapText="1" indent="1"/>
    </xf>
    <xf numFmtId="176" fontId="35" fillId="0" borderId="9" xfId="31" applyNumberFormat="1" applyFont="1" applyFill="1" applyBorder="1" applyAlignment="1">
      <alignment horizontal="left"/>
    </xf>
    <xf numFmtId="176" fontId="35" fillId="0" borderId="183" xfId="31" applyNumberFormat="1" applyFont="1" applyFill="1" applyBorder="1" applyAlignment="1">
      <alignment horizontal="right" vertical="center"/>
    </xf>
    <xf numFmtId="197" fontId="35" fillId="0" borderId="184" xfId="31" applyNumberFormat="1" applyFont="1" applyFill="1" applyBorder="1" applyAlignment="1">
      <alignment horizontal="right" vertical="center"/>
    </xf>
    <xf numFmtId="176" fontId="35" fillId="0" borderId="183" xfId="31" applyNumberFormat="1" applyFont="1" applyFill="1" applyBorder="1" applyAlignment="1">
      <alignment horizontal="right" vertical="center" wrapText="1"/>
    </xf>
    <xf numFmtId="197" fontId="35" fillId="0" borderId="188" xfId="31" applyNumberFormat="1" applyFont="1" applyFill="1" applyBorder="1" applyAlignment="1">
      <alignment horizontal="right" vertical="center" wrapText="1"/>
    </xf>
    <xf numFmtId="197" fontId="35" fillId="0" borderId="184" xfId="31" applyNumberFormat="1" applyFont="1" applyFill="1" applyBorder="1" applyAlignment="1">
      <alignment horizontal="center" vertical="center" wrapText="1"/>
    </xf>
    <xf numFmtId="198" fontId="35" fillId="0" borderId="5" xfId="31" applyNumberFormat="1" applyFont="1" applyFill="1" applyBorder="1" applyAlignment="1">
      <alignment horizontal="right" vertical="top" wrapText="1"/>
    </xf>
    <xf numFmtId="176" fontId="35" fillId="0" borderId="1" xfId="31" applyNumberFormat="1" applyFont="1" applyFill="1" applyBorder="1" applyAlignment="1">
      <alignment horizontal="right" vertical="top"/>
    </xf>
    <xf numFmtId="176" fontId="35" fillId="0" borderId="1" xfId="31" applyNumberFormat="1" applyFont="1" applyFill="1" applyBorder="1" applyAlignment="1">
      <alignment horizontal="left"/>
    </xf>
    <xf numFmtId="176" fontId="35" fillId="0" borderId="1" xfId="31" applyNumberFormat="1" applyFont="1" applyFill="1" applyBorder="1" applyAlignment="1"/>
    <xf numFmtId="176" fontId="35" fillId="0" borderId="1" xfId="31" applyNumberFormat="1" applyFont="1" applyFill="1" applyBorder="1" applyAlignment="1">
      <alignment vertical="top"/>
    </xf>
    <xf numFmtId="176" fontId="35" fillId="0" borderId="5" xfId="31" applyNumberFormat="1" applyFont="1" applyFill="1" applyBorder="1" applyAlignment="1">
      <alignment vertical="top"/>
    </xf>
    <xf numFmtId="176" fontId="35" fillId="0" borderId="9" xfId="31" applyNumberFormat="1" applyFont="1" applyFill="1" applyBorder="1" applyAlignment="1"/>
    <xf numFmtId="197" fontId="35" fillId="0" borderId="0" xfId="31" applyNumberFormat="1" applyFont="1" applyFill="1" applyAlignment="1">
      <alignment vertical="center"/>
    </xf>
    <xf numFmtId="197" fontId="35" fillId="0" borderId="0" xfId="31" applyNumberFormat="1" applyFont="1" applyFill="1" applyAlignment="1">
      <alignment horizontal="center" vertical="center"/>
    </xf>
    <xf numFmtId="176" fontId="35" fillId="0" borderId="0" xfId="31" applyNumberFormat="1" applyFont="1" applyFill="1" applyAlignment="1">
      <alignment horizontal="center" vertical="center"/>
    </xf>
    <xf numFmtId="0" fontId="47" fillId="0" borderId="0" xfId="0" applyFont="1" applyAlignment="1">
      <alignment horizontal="center" vertical="center" wrapText="1"/>
    </xf>
    <xf numFmtId="3" fontId="48" fillId="0" borderId="0" xfId="31" applyNumberFormat="1" applyFont="1" applyFill="1" applyBorder="1" applyAlignment="1">
      <alignment horizontal="center" vertical="center"/>
    </xf>
    <xf numFmtId="0" fontId="47" fillId="0" borderId="0" xfId="0" applyFont="1" applyAlignment="1">
      <alignment vertical="center" wrapText="1"/>
    </xf>
    <xf numFmtId="0" fontId="47" fillId="0" borderId="0" xfId="0" applyFont="1" applyAlignment="1">
      <alignment horizontal="center" vertical="center"/>
    </xf>
    <xf numFmtId="197" fontId="48" fillId="0" borderId="0" xfId="31" applyNumberFormat="1" applyFont="1" applyFill="1" applyBorder="1" applyAlignment="1">
      <alignment horizontal="center" vertical="center"/>
    </xf>
    <xf numFmtId="3" fontId="48" fillId="0" borderId="2" xfId="31" applyNumberFormat="1" applyFont="1" applyFill="1" applyBorder="1" applyAlignment="1">
      <alignment vertical="center"/>
    </xf>
    <xf numFmtId="3" fontId="48" fillId="0" borderId="0" xfId="31" applyNumberFormat="1" applyFont="1" applyFill="1" applyBorder="1" applyAlignment="1">
      <alignment horizontal="center" vertical="center" wrapText="1"/>
    </xf>
    <xf numFmtId="176" fontId="48" fillId="0" borderId="2" xfId="31" applyNumberFormat="1" applyFont="1" applyFill="1" applyBorder="1" applyAlignment="1">
      <alignment vertical="center" wrapText="1"/>
    </xf>
    <xf numFmtId="197" fontId="48" fillId="0" borderId="0" xfId="31" applyNumberFormat="1" applyFont="1" applyFill="1" applyBorder="1" applyAlignment="1">
      <alignment vertical="center" wrapText="1"/>
    </xf>
    <xf numFmtId="197" fontId="48" fillId="0" borderId="0" xfId="31" applyNumberFormat="1" applyFont="1" applyFill="1" applyBorder="1" applyAlignment="1">
      <alignment horizontal="center" vertical="center" wrapText="1"/>
    </xf>
    <xf numFmtId="197" fontId="48" fillId="0" borderId="3" xfId="31" applyNumberFormat="1" applyFont="1" applyFill="1" applyBorder="1" applyAlignment="1">
      <alignment horizontal="center" vertical="center" wrapText="1"/>
    </xf>
    <xf numFmtId="0" fontId="47" fillId="0" borderId="2" xfId="0" applyFont="1" applyBorder="1" applyAlignment="1">
      <alignment horizontal="center" vertical="center" wrapText="1"/>
    </xf>
    <xf numFmtId="194" fontId="47"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47" fillId="0" borderId="3" xfId="0" applyFont="1" applyBorder="1" applyAlignment="1">
      <alignment horizontal="center" vertical="center" wrapText="1"/>
    </xf>
    <xf numFmtId="176" fontId="48" fillId="0" borderId="2" xfId="31" applyNumberFormat="1" applyFont="1" applyFill="1" applyBorder="1" applyAlignment="1">
      <alignment horizontal="center" vertical="center" wrapText="1"/>
    </xf>
    <xf numFmtId="0" fontId="48" fillId="0" borderId="0" xfId="31" applyFont="1" applyFill="1" applyBorder="1">
      <alignment vertical="center"/>
    </xf>
    <xf numFmtId="194" fontId="47" fillId="0" borderId="2" xfId="0" applyNumberFormat="1" applyFont="1" applyBorder="1" applyAlignment="1">
      <alignment horizontal="center" vertical="center" wrapText="1"/>
    </xf>
    <xf numFmtId="176" fontId="48" fillId="0" borderId="1" xfId="31" applyNumberFormat="1" applyFont="1" applyFill="1" applyBorder="1" applyAlignment="1">
      <alignment horizontal="center" vertical="center" wrapText="1"/>
    </xf>
    <xf numFmtId="0" fontId="47" fillId="0" borderId="0" xfId="0" applyFont="1" applyBorder="1" applyAlignment="1">
      <alignment horizontal="center" vertical="center"/>
    </xf>
    <xf numFmtId="0" fontId="47" fillId="0" borderId="3" xfId="0" applyFont="1" applyBorder="1" applyAlignment="1">
      <alignment horizontal="center" vertical="center"/>
    </xf>
    <xf numFmtId="197" fontId="48" fillId="0" borderId="180" xfId="31" applyNumberFormat="1" applyFont="1" applyFill="1" applyBorder="1" applyAlignment="1">
      <alignment horizontal="center" vertical="center"/>
    </xf>
    <xf numFmtId="197" fontId="48" fillId="0" borderId="3" xfId="31" applyNumberFormat="1" applyFont="1" applyFill="1" applyBorder="1" applyAlignment="1">
      <alignment horizontal="center" vertical="center"/>
    </xf>
    <xf numFmtId="197" fontId="48" fillId="0" borderId="185" xfId="31" applyNumberFormat="1" applyFont="1" applyFill="1" applyBorder="1" applyAlignment="1">
      <alignment horizontal="center" vertical="center" wrapText="1"/>
    </xf>
    <xf numFmtId="176" fontId="48" fillId="0" borderId="2" xfId="31" applyNumberFormat="1" applyFont="1" applyFill="1" applyBorder="1" applyAlignment="1">
      <alignment vertical="center"/>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12" xfId="0" applyFont="1" applyBorder="1" applyAlignment="1">
      <alignment horizontal="center" vertical="center"/>
    </xf>
    <xf numFmtId="194" fontId="47" fillId="0" borderId="0" xfId="0" applyNumberFormat="1" applyFont="1" applyBorder="1" applyAlignment="1">
      <alignment horizontal="center" vertical="center"/>
    </xf>
    <xf numFmtId="194" fontId="47" fillId="0" borderId="4" xfId="0" applyNumberFormat="1" applyFont="1" applyBorder="1" applyAlignment="1">
      <alignment horizontal="center" vertical="center"/>
    </xf>
    <xf numFmtId="194" fontId="47" fillId="0" borderId="2" xfId="0" applyNumberFormat="1" applyFont="1" applyBorder="1" applyAlignment="1">
      <alignment horizontal="center" vertical="center"/>
    </xf>
    <xf numFmtId="176" fontId="48" fillId="0" borderId="199" xfId="31" applyNumberFormat="1" applyFont="1" applyFill="1" applyBorder="1" applyAlignment="1">
      <alignment horizontal="center" vertical="center" wrapText="1"/>
    </xf>
    <xf numFmtId="176" fontId="48" fillId="0" borderId="180" xfId="31" applyNumberFormat="1" applyFont="1" applyFill="1" applyBorder="1" applyAlignment="1">
      <alignment horizontal="center" vertical="center" wrapText="1"/>
    </xf>
    <xf numFmtId="176" fontId="48" fillId="0" borderId="185" xfId="31" applyNumberFormat="1" applyFont="1" applyFill="1" applyBorder="1" applyAlignment="1">
      <alignment horizontal="center" vertical="center" wrapText="1"/>
    </xf>
    <xf numFmtId="176" fontId="48" fillId="0" borderId="1" xfId="31" applyNumberFormat="1" applyFont="1" applyFill="1" applyBorder="1" applyAlignment="1">
      <alignment vertical="center" wrapText="1"/>
    </xf>
    <xf numFmtId="192" fontId="47" fillId="0" borderId="10" xfId="0" applyNumberFormat="1" applyFont="1" applyBorder="1" applyAlignment="1">
      <alignment horizontal="center" vertical="center"/>
    </xf>
    <xf numFmtId="192" fontId="47" fillId="0" borderId="2" xfId="0" applyNumberFormat="1" applyFont="1" applyBorder="1" applyAlignment="1">
      <alignment horizontal="center" vertical="center"/>
    </xf>
    <xf numFmtId="192" fontId="47" fillId="0" borderId="0" xfId="0" applyNumberFormat="1" applyFont="1" applyBorder="1" applyAlignment="1">
      <alignment horizontal="center" vertical="center"/>
    </xf>
    <xf numFmtId="192" fontId="47" fillId="0" borderId="3" xfId="0" applyNumberFormat="1" applyFont="1" applyBorder="1" applyAlignment="1">
      <alignment horizontal="center" vertical="center"/>
    </xf>
    <xf numFmtId="194" fontId="47" fillId="0" borderId="6" xfId="0" applyNumberFormat="1" applyFont="1" applyBorder="1" applyAlignment="1">
      <alignment horizontal="center" vertical="center"/>
    </xf>
    <xf numFmtId="194" fontId="47" fillId="0" borderId="12" xfId="0" applyNumberFormat="1" applyFont="1" applyBorder="1" applyAlignment="1">
      <alignment horizontal="center" vertical="center"/>
    </xf>
    <xf numFmtId="192" fontId="47" fillId="0" borderId="5" xfId="0" applyNumberFormat="1"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176" fontId="48" fillId="0" borderId="5" xfId="31" applyNumberFormat="1" applyFont="1" applyFill="1" applyBorder="1" applyAlignment="1">
      <alignment horizontal="center" vertical="center" wrapText="1"/>
    </xf>
    <xf numFmtId="176" fontId="48" fillId="0" borderId="7" xfId="31" applyNumberFormat="1" applyFont="1" applyFill="1" applyBorder="1" applyAlignment="1">
      <alignment horizontal="right" vertical="center"/>
    </xf>
    <xf numFmtId="197" fontId="48" fillId="0" borderId="7" xfId="31" applyNumberFormat="1" applyFont="1" applyFill="1" applyBorder="1" applyAlignment="1">
      <alignment horizontal="right" vertical="center"/>
    </xf>
    <xf numFmtId="176" fontId="48" fillId="0" borderId="7" xfId="31" applyNumberFormat="1" applyFont="1" applyFill="1" applyBorder="1" applyAlignment="1">
      <alignment vertical="center"/>
    </xf>
    <xf numFmtId="176" fontId="48" fillId="0" borderId="7" xfId="31" applyNumberFormat="1" applyFont="1" applyFill="1" applyBorder="1" applyAlignment="1">
      <alignment horizontal="right" vertical="center" wrapText="1"/>
    </xf>
    <xf numFmtId="197" fontId="48" fillId="0" borderId="7" xfId="31" applyNumberFormat="1" applyFont="1" applyFill="1" applyBorder="1" applyAlignment="1">
      <alignment horizontal="right" vertical="center" wrapText="1"/>
    </xf>
    <xf numFmtId="197" fontId="48" fillId="0" borderId="7" xfId="31" applyNumberFormat="1" applyFont="1" applyFill="1" applyBorder="1" applyAlignment="1">
      <alignment horizontal="center" vertical="center" wrapText="1"/>
    </xf>
    <xf numFmtId="194" fontId="47" fillId="0" borderId="0" xfId="0" applyNumberFormat="1" applyFont="1" applyAlignment="1">
      <alignment horizontal="center" vertical="center"/>
    </xf>
    <xf numFmtId="176" fontId="48" fillId="0" borderId="6" xfId="31" applyNumberFormat="1" applyFont="1" applyFill="1" applyBorder="1" applyAlignment="1">
      <alignment vertical="center"/>
    </xf>
    <xf numFmtId="176" fontId="48" fillId="0" borderId="0" xfId="31" applyNumberFormat="1" applyFont="1" applyFill="1" applyBorder="1" applyAlignment="1">
      <alignment horizontal="right" vertical="center" wrapText="1"/>
    </xf>
    <xf numFmtId="176" fontId="48" fillId="0" borderId="0" xfId="31" applyNumberFormat="1" applyFont="1" applyFill="1" applyBorder="1" applyAlignment="1">
      <alignment vertical="center" wrapText="1"/>
    </xf>
    <xf numFmtId="176" fontId="48" fillId="0" borderId="0" xfId="31" applyNumberFormat="1" applyFont="1" applyFill="1" applyBorder="1" applyAlignment="1">
      <alignment horizontal="center" vertical="center" wrapText="1"/>
    </xf>
    <xf numFmtId="176" fontId="48" fillId="0" borderId="13" xfId="31" applyNumberFormat="1" applyFont="1" applyFill="1" applyBorder="1" applyAlignment="1">
      <alignment horizontal="center" vertical="center" wrapText="1"/>
    </xf>
    <xf numFmtId="192" fontId="47" fillId="0" borderId="0" xfId="0" applyNumberFormat="1" applyFont="1" applyAlignment="1">
      <alignment horizontal="center" vertical="center"/>
    </xf>
    <xf numFmtId="0" fontId="47" fillId="0" borderId="8" xfId="0" applyFont="1" applyBorder="1" applyAlignment="1">
      <alignment horizontal="center" vertical="center" wrapText="1"/>
    </xf>
    <xf numFmtId="0" fontId="47" fillId="0" borderId="9" xfId="0" applyFont="1" applyBorder="1" applyAlignment="1">
      <alignment horizontal="center" vertical="center"/>
    </xf>
    <xf numFmtId="0" fontId="47" fillId="0" borderId="11" xfId="0" applyFont="1" applyBorder="1" applyAlignment="1">
      <alignment horizontal="center" vertical="center"/>
    </xf>
    <xf numFmtId="176" fontId="48" fillId="0" borderId="181" xfId="31" applyNumberFormat="1" applyFont="1" applyFill="1" applyBorder="1" applyAlignment="1">
      <alignment horizontal="right" vertical="center"/>
    </xf>
    <xf numFmtId="197" fontId="48" fillId="0" borderId="182" xfId="31" applyNumberFormat="1" applyFont="1" applyFill="1" applyBorder="1" applyAlignment="1">
      <alignment horizontal="right" vertical="center"/>
    </xf>
    <xf numFmtId="176" fontId="48" fillId="0" borderId="181" xfId="31" applyNumberFormat="1" applyFont="1" applyFill="1" applyBorder="1" applyAlignment="1">
      <alignment horizontal="right" vertical="center" wrapText="1"/>
    </xf>
    <xf numFmtId="197" fontId="48" fillId="0" borderId="186" xfId="31" applyNumberFormat="1" applyFont="1" applyFill="1" applyBorder="1" applyAlignment="1">
      <alignment horizontal="right" vertical="center" wrapText="1"/>
    </xf>
    <xf numFmtId="197" fontId="48" fillId="0" borderId="187" xfId="31" applyNumberFormat="1" applyFont="1" applyFill="1" applyBorder="1" applyAlignment="1">
      <alignment horizontal="center" vertical="center" wrapText="1"/>
    </xf>
    <xf numFmtId="193" fontId="47" fillId="0" borderId="8" xfId="0" applyNumberFormat="1" applyFont="1" applyBorder="1" applyAlignment="1">
      <alignment horizontal="center" vertical="center"/>
    </xf>
    <xf numFmtId="193" fontId="47" fillId="0" borderId="13" xfId="0" applyNumberFormat="1" applyFont="1" applyBorder="1" applyAlignment="1">
      <alignment horizontal="center" vertical="center"/>
    </xf>
    <xf numFmtId="193" fontId="47" fillId="0" borderId="11" xfId="0" applyNumberFormat="1" applyFont="1" applyBorder="1" applyAlignment="1">
      <alignment horizontal="center" vertical="center"/>
    </xf>
    <xf numFmtId="0" fontId="47" fillId="0" borderId="13" xfId="0" applyFont="1" applyBorder="1" applyAlignment="1">
      <alignment horizontal="center" vertical="center"/>
    </xf>
    <xf numFmtId="176" fontId="48" fillId="0" borderId="187" xfId="31" applyNumberFormat="1" applyFont="1" applyFill="1" applyBorder="1" applyAlignment="1">
      <alignment vertical="center"/>
    </xf>
    <xf numFmtId="194" fontId="47" fillId="0" borderId="8" xfId="0" applyNumberFormat="1" applyFont="1" applyBorder="1" applyAlignment="1">
      <alignment horizontal="center" vertical="center"/>
    </xf>
    <xf numFmtId="194" fontId="47" fillId="0" borderId="13" xfId="0" applyNumberFormat="1" applyFont="1" applyBorder="1" applyAlignment="1">
      <alignment horizontal="center" vertical="center"/>
    </xf>
    <xf numFmtId="176" fontId="48" fillId="0" borderId="8" xfId="31" applyNumberFormat="1" applyFont="1" applyFill="1" applyBorder="1" applyAlignment="1">
      <alignment horizontal="center" vertical="center" wrapText="1"/>
    </xf>
    <xf numFmtId="176" fontId="48" fillId="0" borderId="202" xfId="31" applyNumberFormat="1" applyFont="1" applyFill="1" applyBorder="1">
      <alignment vertical="center"/>
    </xf>
    <xf numFmtId="176" fontId="48" fillId="0" borderId="201" xfId="31" applyNumberFormat="1" applyFont="1" applyFill="1" applyBorder="1">
      <alignment vertical="center"/>
    </xf>
    <xf numFmtId="176" fontId="48" fillId="0" borderId="200" xfId="31" applyNumberFormat="1" applyFont="1" applyFill="1" applyBorder="1">
      <alignment vertical="center"/>
    </xf>
    <xf numFmtId="176" fontId="48" fillId="0" borderId="11" xfId="31" applyNumberFormat="1" applyFont="1" applyFill="1" applyBorder="1">
      <alignment vertical="center"/>
    </xf>
    <xf numFmtId="176" fontId="48" fillId="0" borderId="1" xfId="31" applyNumberFormat="1" applyFont="1" applyFill="1" applyBorder="1" applyAlignment="1">
      <alignment vertical="center"/>
    </xf>
    <xf numFmtId="192" fontId="47" fillId="0" borderId="9" xfId="0" applyNumberFormat="1" applyFont="1" applyBorder="1" applyAlignment="1">
      <alignment horizontal="center" vertical="center"/>
    </xf>
    <xf numFmtId="192" fontId="47" fillId="0" borderId="8" xfId="0" applyNumberFormat="1" applyFont="1" applyBorder="1" applyAlignment="1">
      <alignment horizontal="center" vertical="center"/>
    </xf>
    <xf numFmtId="192" fontId="47" fillId="0" borderId="13" xfId="0" applyNumberFormat="1" applyFont="1" applyBorder="1" applyAlignment="1">
      <alignment horizontal="center" vertical="center"/>
    </xf>
    <xf numFmtId="192" fontId="47" fillId="0" borderId="11" xfId="0" applyNumberFormat="1" applyFont="1" applyBorder="1" applyAlignment="1">
      <alignment horizontal="center" vertical="center"/>
    </xf>
    <xf numFmtId="194" fontId="47" fillId="0" borderId="11" xfId="0" applyNumberFormat="1" applyFont="1" applyBorder="1" applyAlignment="1">
      <alignment horizontal="center" vertical="center"/>
    </xf>
    <xf numFmtId="0" fontId="47" fillId="0" borderId="1" xfId="0" applyFont="1" applyBorder="1" applyAlignment="1">
      <alignment horizontal="center" vertical="center"/>
    </xf>
    <xf numFmtId="176" fontId="48" fillId="0" borderId="189" xfId="31" applyNumberFormat="1" applyFont="1" applyFill="1" applyBorder="1" applyAlignment="1">
      <alignment horizontal="right" vertical="center"/>
    </xf>
    <xf numFmtId="197" fontId="48" fillId="0" borderId="190" xfId="31" applyNumberFormat="1" applyFont="1" applyFill="1" applyBorder="1" applyAlignment="1">
      <alignment horizontal="right" vertical="center"/>
    </xf>
    <xf numFmtId="176" fontId="48" fillId="0" borderId="189" xfId="31" applyNumberFormat="1" applyFont="1" applyFill="1" applyBorder="1" applyAlignment="1">
      <alignment horizontal="right" vertical="center" wrapText="1"/>
    </xf>
    <xf numFmtId="197" fontId="48" fillId="0" borderId="191" xfId="31" applyNumberFormat="1" applyFont="1" applyFill="1" applyBorder="1" applyAlignment="1">
      <alignment horizontal="right" vertical="center" wrapText="1"/>
    </xf>
    <xf numFmtId="197" fontId="48" fillId="0" borderId="192" xfId="31" applyNumberFormat="1" applyFont="1" applyFill="1" applyBorder="1" applyAlignment="1">
      <alignment horizontal="center" vertical="center" wrapText="1"/>
    </xf>
    <xf numFmtId="193" fontId="47" fillId="0" borderId="3" xfId="0" applyNumberFormat="1" applyFont="1" applyBorder="1" applyAlignment="1">
      <alignment horizontal="center" vertical="center"/>
    </xf>
    <xf numFmtId="176" fontId="48" fillId="0" borderId="190" xfId="31" applyNumberFormat="1" applyFont="1" applyFill="1" applyBorder="1" applyAlignment="1">
      <alignment vertical="center"/>
    </xf>
    <xf numFmtId="176" fontId="48" fillId="0" borderId="205" xfId="31" applyNumberFormat="1" applyFont="1" applyFill="1" applyBorder="1">
      <alignment vertical="center"/>
    </xf>
    <xf numFmtId="176" fontId="48" fillId="0" borderId="204" xfId="31" applyNumberFormat="1" applyFont="1" applyFill="1" applyBorder="1">
      <alignment vertical="center"/>
    </xf>
    <xf numFmtId="176" fontId="48" fillId="0" borderId="203" xfId="31" applyNumberFormat="1" applyFont="1" applyFill="1" applyBorder="1">
      <alignment vertical="center"/>
    </xf>
    <xf numFmtId="176" fontId="48" fillId="0" borderId="3" xfId="31" applyNumberFormat="1" applyFont="1" applyFill="1" applyBorder="1">
      <alignment vertical="center"/>
    </xf>
    <xf numFmtId="192" fontId="47" fillId="0" borderId="1" xfId="0" applyNumberFormat="1" applyFont="1" applyBorder="1" applyAlignment="1">
      <alignment horizontal="center" vertical="center"/>
    </xf>
    <xf numFmtId="194" fontId="47" fillId="0" borderId="3" xfId="0" applyNumberFormat="1" applyFont="1" applyBorder="1" applyAlignment="1">
      <alignment horizontal="center" vertical="center"/>
    </xf>
    <xf numFmtId="176" fontId="48" fillId="0" borderId="195" xfId="31" applyNumberFormat="1" applyFont="1" applyFill="1" applyBorder="1" applyAlignment="1">
      <alignment vertical="center"/>
    </xf>
    <xf numFmtId="176" fontId="48" fillId="0" borderId="13" xfId="31" applyNumberFormat="1" applyFont="1" applyFill="1" applyBorder="1" applyAlignment="1">
      <alignment vertical="center" wrapText="1"/>
    </xf>
    <xf numFmtId="176" fontId="48" fillId="0" borderId="183" xfId="31" applyNumberFormat="1" applyFont="1" applyFill="1" applyBorder="1" applyAlignment="1">
      <alignment horizontal="right" vertical="center"/>
    </xf>
    <xf numFmtId="197" fontId="48" fillId="0" borderId="184" xfId="31" applyNumberFormat="1" applyFont="1" applyFill="1" applyBorder="1" applyAlignment="1">
      <alignment horizontal="right" vertical="center"/>
    </xf>
    <xf numFmtId="176" fontId="48" fillId="0" borderId="183" xfId="31" applyNumberFormat="1" applyFont="1" applyFill="1" applyBorder="1" applyAlignment="1">
      <alignment horizontal="right" vertical="center" wrapText="1"/>
    </xf>
    <xf numFmtId="197" fontId="48" fillId="0" borderId="188" xfId="31" applyNumberFormat="1" applyFont="1" applyFill="1" applyBorder="1" applyAlignment="1">
      <alignment horizontal="right" vertical="center" wrapText="1"/>
    </xf>
    <xf numFmtId="197" fontId="48" fillId="0" borderId="184" xfId="31" applyNumberFormat="1" applyFont="1" applyFill="1" applyBorder="1" applyAlignment="1">
      <alignment horizontal="center" vertical="center" wrapText="1"/>
    </xf>
    <xf numFmtId="176" fontId="48" fillId="0" borderId="12" xfId="31" applyNumberFormat="1" applyFont="1" applyFill="1" applyBorder="1" applyAlignment="1">
      <alignment vertical="center"/>
    </xf>
    <xf numFmtId="176" fontId="48" fillId="0" borderId="4" xfId="31" applyNumberFormat="1" applyFont="1" applyFill="1" applyBorder="1" applyAlignment="1">
      <alignment horizontal="center" vertical="center" wrapText="1"/>
    </xf>
    <xf numFmtId="176" fontId="48" fillId="0" borderId="208" xfId="31" applyNumberFormat="1" applyFont="1" applyFill="1" applyBorder="1">
      <alignment vertical="center"/>
    </xf>
    <xf numFmtId="176" fontId="48" fillId="0" borderId="207" xfId="31" applyNumberFormat="1" applyFont="1" applyFill="1" applyBorder="1">
      <alignment vertical="center"/>
    </xf>
    <xf numFmtId="176" fontId="48" fillId="0" borderId="206" xfId="31" applyNumberFormat="1" applyFont="1" applyFill="1" applyBorder="1">
      <alignment vertical="center"/>
    </xf>
    <xf numFmtId="176" fontId="48" fillId="0" borderId="12" xfId="31" applyNumberFormat="1" applyFont="1" applyFill="1" applyBorder="1">
      <alignment vertical="center"/>
    </xf>
    <xf numFmtId="176" fontId="48" fillId="0" borderId="16" xfId="31" applyNumberFormat="1" applyFont="1" applyFill="1" applyBorder="1">
      <alignment vertical="center"/>
    </xf>
    <xf numFmtId="0" fontId="48" fillId="0" borderId="1" xfId="31" applyFont="1" applyFill="1" applyBorder="1">
      <alignment vertical="center"/>
    </xf>
    <xf numFmtId="0" fontId="47" fillId="0" borderId="4" xfId="0" applyFont="1" applyBorder="1" applyAlignment="1">
      <alignment horizontal="center" vertical="center" wrapText="1"/>
    </xf>
    <xf numFmtId="0" fontId="47" fillId="0" borderId="5" xfId="0" applyFont="1" applyBorder="1" applyAlignment="1">
      <alignment horizontal="center" vertical="center"/>
    </xf>
    <xf numFmtId="0" fontId="47" fillId="0" borderId="6" xfId="0" applyFont="1" applyBorder="1" applyAlignment="1">
      <alignment horizontal="center" vertical="center"/>
    </xf>
    <xf numFmtId="192" fontId="47" fillId="0" borderId="4" xfId="0" applyNumberFormat="1" applyFont="1" applyBorder="1" applyAlignment="1">
      <alignment horizontal="center" vertical="center"/>
    </xf>
    <xf numFmtId="192" fontId="47" fillId="0" borderId="6" xfId="0" applyNumberFormat="1" applyFont="1" applyBorder="1" applyAlignment="1">
      <alignment horizontal="center" vertical="center"/>
    </xf>
    <xf numFmtId="192" fontId="47" fillId="0" borderId="12" xfId="0" applyNumberFormat="1" applyFont="1" applyBorder="1" applyAlignment="1">
      <alignment horizontal="center" vertical="center"/>
    </xf>
    <xf numFmtId="193" fontId="47" fillId="0" borderId="2" xfId="0" applyNumberFormat="1" applyFont="1" applyBorder="1" applyAlignment="1">
      <alignment horizontal="center" vertical="center"/>
    </xf>
    <xf numFmtId="193" fontId="47" fillId="0" borderId="0" xfId="0" applyNumberFormat="1" applyFont="1" applyBorder="1" applyAlignment="1">
      <alignment horizontal="center" vertical="center"/>
    </xf>
    <xf numFmtId="3" fontId="48" fillId="0" borderId="1" xfId="31" applyNumberFormat="1" applyFont="1" applyFill="1" applyBorder="1" applyAlignment="1">
      <alignment vertical="center"/>
    </xf>
    <xf numFmtId="0" fontId="47" fillId="0" borderId="2" xfId="0" applyFont="1" applyBorder="1" applyAlignment="1">
      <alignment vertical="center"/>
    </xf>
    <xf numFmtId="0" fontId="47" fillId="0" borderId="0" xfId="0" applyFont="1" applyBorder="1" applyAlignment="1">
      <alignment vertical="center"/>
    </xf>
    <xf numFmtId="194" fontId="47" fillId="0" borderId="2" xfId="0" applyNumberFormat="1" applyFont="1" applyBorder="1" applyAlignment="1">
      <alignment vertical="center"/>
    </xf>
    <xf numFmtId="176" fontId="48" fillId="0" borderId="0" xfId="31" applyNumberFormat="1" applyFont="1" applyFill="1" applyBorder="1" applyAlignment="1">
      <alignment vertical="center"/>
    </xf>
    <xf numFmtId="176" fontId="48" fillId="0" borderId="5" xfId="31" applyNumberFormat="1" applyFont="1" applyFill="1" applyBorder="1" applyAlignment="1">
      <alignment vertical="center"/>
    </xf>
    <xf numFmtId="176" fontId="48" fillId="0" borderId="209" xfId="31" applyNumberFormat="1" applyFont="1" applyFill="1" applyBorder="1">
      <alignment vertical="center"/>
    </xf>
    <xf numFmtId="194" fontId="47" fillId="0" borderId="0" xfId="0" applyNumberFormat="1" applyFont="1" applyBorder="1" applyAlignment="1">
      <alignment vertical="center"/>
    </xf>
    <xf numFmtId="176" fontId="48" fillId="0" borderId="0" xfId="31" applyNumberFormat="1" applyFont="1" applyFill="1" applyAlignment="1">
      <alignment vertical="center"/>
    </xf>
    <xf numFmtId="197" fontId="48" fillId="0" borderId="0" xfId="31" applyNumberFormat="1" applyFont="1" applyFill="1" applyAlignment="1">
      <alignment vertical="center"/>
    </xf>
    <xf numFmtId="197" fontId="48" fillId="0" borderId="0" xfId="31" applyNumberFormat="1" applyFont="1" applyFill="1" applyAlignment="1">
      <alignment horizontal="center" vertical="center"/>
    </xf>
    <xf numFmtId="176" fontId="48" fillId="0" borderId="0" xfId="31" applyNumberFormat="1" applyFont="1" applyFill="1" applyAlignment="1">
      <alignment horizontal="center" vertical="center"/>
    </xf>
    <xf numFmtId="176" fontId="48" fillId="0" borderId="8" xfId="31" applyNumberFormat="1" applyFont="1" applyFill="1" applyBorder="1">
      <alignment vertical="center"/>
    </xf>
    <xf numFmtId="177" fontId="48" fillId="0" borderId="1" xfId="31" applyNumberFormat="1" applyFont="1" applyFill="1" applyBorder="1" applyAlignment="1">
      <alignment vertical="center" wrapText="1"/>
    </xf>
    <xf numFmtId="176" fontId="48" fillId="0" borderId="2" xfId="31" applyNumberFormat="1" applyFont="1" applyFill="1" applyBorder="1">
      <alignment vertical="center"/>
    </xf>
    <xf numFmtId="176" fontId="48" fillId="0" borderId="4" xfId="31" applyNumberFormat="1" applyFont="1" applyFill="1" applyBorder="1">
      <alignment vertical="center"/>
    </xf>
    <xf numFmtId="176" fontId="48" fillId="0" borderId="0" xfId="31" applyNumberFormat="1" applyFont="1" applyFill="1" applyBorder="1">
      <alignment vertical="center"/>
    </xf>
    <xf numFmtId="0" fontId="11" fillId="0" borderId="0" xfId="28" applyFont="1"/>
    <xf numFmtId="181" fontId="30" fillId="0" borderId="10" xfId="39" applyNumberFormat="1" applyFont="1" applyFill="1" applyBorder="1" applyAlignment="1">
      <alignment horizontal="right" vertical="center"/>
    </xf>
    <xf numFmtId="0" fontId="30" fillId="0" borderId="15" xfId="39" applyNumberFormat="1" applyFont="1" applyFill="1" applyBorder="1" applyAlignment="1">
      <alignment horizontal="right" vertical="center"/>
    </xf>
    <xf numFmtId="0" fontId="30" fillId="0" borderId="10" xfId="39" applyFont="1" applyFill="1" applyBorder="1" applyAlignment="1">
      <alignment horizontal="left" vertical="center"/>
    </xf>
    <xf numFmtId="0" fontId="11" fillId="0" borderId="0" xfId="24" applyFont="1"/>
    <xf numFmtId="0" fontId="11" fillId="0" borderId="0" xfId="28" applyFont="1"/>
    <xf numFmtId="181" fontId="30" fillId="0" borderId="10" xfId="39" applyNumberFormat="1" applyFont="1" applyFill="1" applyBorder="1" applyAlignment="1">
      <alignment horizontal="right" vertical="center"/>
    </xf>
    <xf numFmtId="0" fontId="11" fillId="0" borderId="0" xfId="24" applyFont="1"/>
    <xf numFmtId="0" fontId="11" fillId="0" borderId="0" xfId="28" applyFont="1" applyFill="1" applyBorder="1" applyAlignment="1">
      <alignment horizontal="left" vertical="center"/>
    </xf>
    <xf numFmtId="0" fontId="11" fillId="0" borderId="0" xfId="0" applyFont="1" applyFill="1" applyBorder="1" applyAlignment="1">
      <alignment horizontal="left" vertical="center" wrapText="1"/>
    </xf>
    <xf numFmtId="3" fontId="11" fillId="0" borderId="0" xfId="28" applyNumberFormat="1" applyFont="1" applyFill="1" applyBorder="1" applyAlignment="1">
      <alignment horizontal="right" vertical="center" wrapText="1"/>
    </xf>
    <xf numFmtId="0" fontId="11" fillId="0" borderId="0" xfId="28" applyFont="1" applyFill="1" applyBorder="1" applyAlignment="1">
      <alignment horizontal="center" vertical="center"/>
    </xf>
    <xf numFmtId="56" fontId="11" fillId="0" borderId="0" xfId="28" quotePrefix="1" applyNumberFormat="1" applyFont="1" applyFill="1" applyBorder="1" applyAlignment="1">
      <alignment horizontal="center" vertical="center" wrapText="1"/>
    </xf>
    <xf numFmtId="3"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21" fillId="0" borderId="0" xfId="28" applyFont="1" applyAlignment="1">
      <alignment vertical="center"/>
    </xf>
    <xf numFmtId="0" fontId="11" fillId="0" borderId="0" xfId="28" applyFont="1" applyAlignment="1">
      <alignment vertical="center"/>
    </xf>
    <xf numFmtId="3" fontId="31" fillId="0" borderId="10" xfId="31" applyNumberFormat="1" applyFont="1" applyFill="1" applyBorder="1" applyAlignment="1">
      <alignment horizontal="center" vertical="center" wrapText="1"/>
    </xf>
    <xf numFmtId="0" fontId="49" fillId="0" borderId="0" xfId="57" applyFont="1">
      <alignment vertical="center"/>
    </xf>
    <xf numFmtId="0" fontId="31" fillId="0" borderId="0" xfId="28" applyFont="1"/>
    <xf numFmtId="3" fontId="11" fillId="0" borderId="213" xfId="31" applyNumberFormat="1" applyFont="1" applyFill="1" applyBorder="1" applyAlignment="1">
      <alignment horizontal="distributed" vertical="center"/>
    </xf>
    <xf numFmtId="176" fontId="34" fillId="0" borderId="213" xfId="57" applyNumberFormat="1" applyFont="1" applyBorder="1">
      <alignment vertical="center"/>
    </xf>
    <xf numFmtId="181" fontId="31" fillId="0" borderId="0" xfId="28" applyNumberFormat="1" applyFont="1"/>
    <xf numFmtId="3" fontId="11" fillId="0" borderId="214" xfId="31" applyNumberFormat="1" applyFont="1" applyFill="1" applyBorder="1" applyAlignment="1">
      <alignment horizontal="distributed" vertical="center"/>
    </xf>
    <xf numFmtId="176" fontId="34" fillId="0" borderId="214" xfId="57" applyNumberFormat="1" applyFont="1" applyBorder="1">
      <alignment vertical="center"/>
    </xf>
    <xf numFmtId="3" fontId="11" fillId="0" borderId="215" xfId="31" applyNumberFormat="1" applyFont="1" applyFill="1" applyBorder="1" applyAlignment="1">
      <alignment horizontal="distributed" vertical="center"/>
    </xf>
    <xf numFmtId="176" fontId="34" fillId="0" borderId="215" xfId="57" applyNumberFormat="1" applyFont="1" applyBorder="1">
      <alignment vertical="center"/>
    </xf>
    <xf numFmtId="176" fontId="34" fillId="0" borderId="216" xfId="57" applyNumberFormat="1" applyFont="1" applyBorder="1">
      <alignment vertical="center"/>
    </xf>
    <xf numFmtId="3" fontId="11" fillId="0" borderId="216" xfId="31" applyNumberFormat="1" applyFont="1" applyFill="1" applyBorder="1" applyAlignment="1">
      <alignment horizontal="distributed" vertical="center"/>
    </xf>
    <xf numFmtId="0" fontId="21" fillId="0" borderId="0" xfId="24" applyFont="1" applyAlignment="1">
      <alignment vertical="center"/>
    </xf>
    <xf numFmtId="0" fontId="11" fillId="0" borderId="0" xfId="24" applyFont="1" applyAlignment="1">
      <alignment vertical="center"/>
    </xf>
    <xf numFmtId="0" fontId="49" fillId="0" borderId="0" xfId="58" applyFont="1">
      <alignment vertical="center"/>
    </xf>
    <xf numFmtId="0" fontId="31" fillId="0" borderId="0" xfId="24" applyFont="1"/>
    <xf numFmtId="176" fontId="34" fillId="0" borderId="213" xfId="59" applyNumberFormat="1" applyFont="1" applyBorder="1">
      <alignment vertical="center"/>
    </xf>
    <xf numFmtId="181" fontId="31" fillId="0" borderId="0" xfId="24" applyNumberFormat="1" applyFont="1"/>
    <xf numFmtId="176" fontId="34" fillId="0" borderId="214" xfId="59" applyNumberFormat="1" applyFont="1" applyBorder="1">
      <alignment vertical="center"/>
    </xf>
    <xf numFmtId="176" fontId="34" fillId="0" borderId="216" xfId="59" applyNumberFormat="1" applyFont="1" applyBorder="1">
      <alignment vertical="center"/>
    </xf>
    <xf numFmtId="3" fontId="50" fillId="0" borderId="0" xfId="31" applyNumberFormat="1" applyFont="1" applyFill="1" applyAlignment="1">
      <alignment vertical="center"/>
    </xf>
    <xf numFmtId="0" fontId="51" fillId="0" borderId="0" xfId="59" applyFont="1">
      <alignment vertical="center"/>
    </xf>
    <xf numFmtId="183" fontId="30" fillId="3" borderId="136" xfId="39" applyNumberFormat="1" applyFont="1" applyFill="1" applyBorder="1" applyAlignment="1">
      <alignment horizontal="center" vertical="center"/>
    </xf>
    <xf numFmtId="181" fontId="30" fillId="0" borderId="10" xfId="39" applyNumberFormat="1" applyFont="1" applyFill="1" applyBorder="1" applyAlignment="1">
      <alignment horizontal="right" vertical="center"/>
    </xf>
    <xf numFmtId="0" fontId="38" fillId="0" borderId="0" xfId="0" applyFont="1" applyFill="1" applyBorder="1" applyAlignment="1">
      <alignment vertical="center" wrapText="1"/>
    </xf>
    <xf numFmtId="0" fontId="11" fillId="0" borderId="0" xfId="28" applyFont="1" applyFill="1" applyBorder="1" applyAlignment="1">
      <alignment horizontal="center" vertical="center" wrapText="1"/>
    </xf>
    <xf numFmtId="0" fontId="0" fillId="0" borderId="0" xfId="0" applyFont="1" applyFill="1" applyBorder="1" applyAlignment="1">
      <alignment vertical="center" wrapText="1"/>
    </xf>
    <xf numFmtId="0" fontId="35" fillId="0" borderId="13" xfId="0" applyFont="1" applyFill="1" applyBorder="1" applyAlignment="1">
      <alignment wrapText="1"/>
    </xf>
    <xf numFmtId="0" fontId="35" fillId="0" borderId="6" xfId="0" applyFont="1" applyFill="1" applyBorder="1" applyAlignment="1">
      <alignment vertical="center"/>
    </xf>
    <xf numFmtId="183" fontId="30" fillId="3" borderId="210" xfId="39" applyNumberFormat="1" applyFont="1" applyFill="1" applyBorder="1" applyAlignment="1">
      <alignment horizontal="center" vertical="center"/>
    </xf>
    <xf numFmtId="183" fontId="30" fillId="3" borderId="211" xfId="39" applyNumberFormat="1" applyFont="1" applyFill="1" applyBorder="1" applyAlignment="1">
      <alignment horizontal="center" vertical="center"/>
    </xf>
    <xf numFmtId="183" fontId="30" fillId="3" borderId="212" xfId="39" applyNumberFormat="1" applyFont="1" applyFill="1" applyBorder="1" applyAlignment="1">
      <alignment horizontal="center" vertical="center"/>
    </xf>
    <xf numFmtId="181" fontId="30" fillId="0" borderId="15" xfId="39" applyNumberFormat="1" applyFont="1" applyFill="1" applyBorder="1" applyAlignment="1">
      <alignment horizontal="right" vertical="center"/>
    </xf>
    <xf numFmtId="0" fontId="11" fillId="0" borderId="0" xfId="28" applyFont="1"/>
    <xf numFmtId="0" fontId="52" fillId="0" borderId="0" xfId="28" applyFont="1"/>
    <xf numFmtId="0" fontId="8" fillId="0" borderId="9" xfId="39" applyFont="1" applyBorder="1">
      <alignment vertical="center"/>
    </xf>
    <xf numFmtId="183" fontId="30" fillId="4" borderId="228" xfId="39" applyNumberFormat="1" applyFont="1" applyFill="1" applyBorder="1">
      <alignment vertical="center"/>
    </xf>
    <xf numFmtId="183" fontId="30" fillId="4" borderId="162" xfId="39" applyNumberFormat="1" applyFont="1" applyFill="1" applyBorder="1">
      <alignment vertical="center"/>
    </xf>
    <xf numFmtId="0" fontId="14" fillId="0" borderId="9" xfId="39" applyFont="1" applyBorder="1">
      <alignment vertical="center"/>
    </xf>
    <xf numFmtId="0" fontId="14" fillId="7" borderId="0" xfId="39" applyFont="1" applyFill="1">
      <alignment vertical="center"/>
    </xf>
    <xf numFmtId="0" fontId="11" fillId="0" borderId="0" xfId="28" applyFont="1" applyFill="1" applyBorder="1" applyAlignment="1">
      <alignment horizontal="left" vertical="center"/>
    </xf>
    <xf numFmtId="0" fontId="11" fillId="0" borderId="0" xfId="28" applyFont="1" applyFill="1" applyBorder="1" applyAlignment="1">
      <alignment horizontal="center" vertical="center"/>
    </xf>
    <xf numFmtId="0" fontId="11" fillId="0" borderId="0" xfId="28" quotePrefix="1" applyFont="1" applyFill="1" applyBorder="1" applyAlignment="1">
      <alignment vertical="center" wrapText="1"/>
    </xf>
    <xf numFmtId="0" fontId="11" fillId="0" borderId="13" xfId="28" applyFont="1" applyFill="1" applyBorder="1" applyAlignment="1">
      <alignment horizontal="center" vertical="center"/>
    </xf>
    <xf numFmtId="3" fontId="11" fillId="0" borderId="0" xfId="28" applyNumberFormat="1" applyFont="1" applyFill="1" applyBorder="1" applyAlignment="1">
      <alignment vertical="center" wrapText="1"/>
    </xf>
    <xf numFmtId="183" fontId="13" fillId="4" borderId="118" xfId="39" applyNumberFormat="1" applyFont="1" applyFill="1" applyBorder="1" applyAlignment="1" applyProtection="1">
      <alignment horizontal="center" vertical="center"/>
      <protection locked="0"/>
    </xf>
    <xf numFmtId="183" fontId="13" fillId="4" borderId="41" xfId="39" applyNumberFormat="1" applyFont="1" applyFill="1" applyBorder="1" applyAlignment="1" applyProtection="1">
      <alignment horizontal="center" vertical="center"/>
      <protection locked="0"/>
    </xf>
    <xf numFmtId="183" fontId="13" fillId="4" borderId="119" xfId="39" applyNumberFormat="1" applyFont="1" applyFill="1" applyBorder="1" applyAlignment="1" applyProtection="1">
      <alignment horizontal="center" vertical="center"/>
      <protection locked="0"/>
    </xf>
    <xf numFmtId="183" fontId="13" fillId="4" borderId="117" xfId="39" applyNumberFormat="1" applyFont="1" applyFill="1" applyBorder="1" applyAlignment="1" applyProtection="1">
      <alignment horizontal="center" vertical="center"/>
      <protection locked="0"/>
    </xf>
    <xf numFmtId="183" fontId="13" fillId="4" borderId="7" xfId="39" applyNumberFormat="1" applyFont="1" applyFill="1" applyBorder="1" applyAlignment="1" applyProtection="1">
      <alignment horizontal="center" vertical="center"/>
      <protection locked="0"/>
    </xf>
    <xf numFmtId="183" fontId="13" fillId="4" borderId="116" xfId="39" applyNumberFormat="1" applyFont="1" applyFill="1" applyBorder="1" applyAlignment="1" applyProtection="1">
      <alignment horizontal="center" vertical="center"/>
      <protection locked="0"/>
    </xf>
    <xf numFmtId="0" fontId="11" fillId="0" borderId="217" xfId="0" applyFont="1" applyBorder="1" applyAlignment="1">
      <alignment horizontal="center" shrinkToFit="1"/>
    </xf>
    <xf numFmtId="0" fontId="11" fillId="0" borderId="218" xfId="0" applyFont="1" applyBorder="1" applyAlignment="1">
      <alignment horizontal="center" shrinkToFit="1"/>
    </xf>
    <xf numFmtId="0" fontId="11" fillId="0" borderId="219" xfId="0" applyFont="1" applyBorder="1" applyAlignment="1">
      <alignment horizontal="center" shrinkToFit="1"/>
    </xf>
    <xf numFmtId="183" fontId="13" fillId="4" borderId="115" xfId="39" applyNumberFormat="1" applyFont="1" applyFill="1" applyBorder="1" applyAlignment="1" applyProtection="1">
      <alignment horizontal="center" vertical="center"/>
      <protection locked="0"/>
    </xf>
    <xf numFmtId="183" fontId="13" fillId="4" borderId="114" xfId="39" applyNumberFormat="1" applyFont="1" applyFill="1" applyBorder="1" applyAlignment="1" applyProtection="1">
      <alignment horizontal="center" vertical="center"/>
      <protection locked="0"/>
    </xf>
    <xf numFmtId="183" fontId="13" fillId="4" borderId="220" xfId="39" applyNumberFormat="1" applyFont="1" applyFill="1" applyBorder="1" applyAlignment="1" applyProtection="1">
      <alignment horizontal="center" vertical="center"/>
      <protection locked="0"/>
    </xf>
    <xf numFmtId="183" fontId="13" fillId="4" borderId="113" xfId="39" applyNumberFormat="1" applyFont="1" applyFill="1" applyBorder="1" applyAlignment="1" applyProtection="1">
      <alignment horizontal="center" vertical="center"/>
      <protection locked="0"/>
    </xf>
    <xf numFmtId="183" fontId="13" fillId="4" borderId="110" xfId="39" applyNumberFormat="1" applyFont="1" applyFill="1" applyBorder="1" applyAlignment="1" applyProtection="1">
      <alignment horizontal="center" vertical="center"/>
      <protection locked="0"/>
    </xf>
    <xf numFmtId="183" fontId="13" fillId="4" borderId="109" xfId="39" applyNumberFormat="1" applyFont="1" applyFill="1" applyBorder="1" applyAlignment="1" applyProtection="1">
      <alignment horizontal="center" vertical="center"/>
      <protection locked="0"/>
    </xf>
    <xf numFmtId="0" fontId="11" fillId="0" borderId="10" xfId="0" applyFont="1" applyBorder="1" applyAlignment="1">
      <alignment horizontal="center"/>
    </xf>
    <xf numFmtId="0" fontId="11" fillId="0" borderId="56" xfId="0" applyFont="1" applyBorder="1" applyAlignment="1">
      <alignment horizontal="center"/>
    </xf>
    <xf numFmtId="183" fontId="13" fillId="4" borderId="133" xfId="39" applyNumberFormat="1" applyFont="1" applyFill="1" applyBorder="1" applyAlignment="1" applyProtection="1">
      <alignment horizontal="center" vertical="center"/>
      <protection locked="0"/>
    </xf>
    <xf numFmtId="183" fontId="13" fillId="4" borderId="6" xfId="39" applyNumberFormat="1" applyFont="1" applyFill="1" applyBorder="1" applyAlignment="1" applyProtection="1">
      <alignment horizontal="center" vertical="center"/>
      <protection locked="0"/>
    </xf>
    <xf numFmtId="183" fontId="13" fillId="4" borderId="132" xfId="39"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47" xfId="0" applyFont="1" applyBorder="1" applyAlignment="1">
      <alignment horizontal="center" vertical="center"/>
    </xf>
    <xf numFmtId="0" fontId="11" fillId="0" borderId="42" xfId="0" applyFont="1" applyBorder="1" applyAlignment="1">
      <alignment horizontal="center" vertical="center"/>
    </xf>
    <xf numFmtId="0" fontId="11" fillId="0" borderId="10" xfId="0" applyFont="1" applyBorder="1" applyAlignment="1">
      <alignment horizontal="center" vertical="center"/>
    </xf>
    <xf numFmtId="0" fontId="11" fillId="0" borderId="56"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center" vertical="center"/>
    </xf>
    <xf numFmtId="0" fontId="11" fillId="0" borderId="48" xfId="28" applyFont="1" applyBorder="1" applyAlignment="1">
      <alignment horizontal="center"/>
    </xf>
    <xf numFmtId="0" fontId="11" fillId="0" borderId="25" xfId="28" applyFont="1" applyBorder="1" applyAlignment="1">
      <alignment horizontal="center"/>
    </xf>
    <xf numFmtId="0" fontId="11" fillId="0" borderId="47" xfId="28" applyFont="1" applyBorder="1" applyAlignment="1">
      <alignment horizontal="center"/>
    </xf>
    <xf numFmtId="0" fontId="11" fillId="0" borderId="71" xfId="0" applyFont="1" applyBorder="1" applyAlignment="1">
      <alignment horizontal="center" shrinkToFit="1"/>
    </xf>
    <xf numFmtId="0" fontId="11" fillId="0" borderId="7" xfId="0" applyFont="1" applyBorder="1" applyAlignment="1">
      <alignment horizontal="center" shrinkToFit="1"/>
    </xf>
    <xf numFmtId="0" fontId="11" fillId="0" borderId="116" xfId="0" applyFont="1" applyBorder="1" applyAlignment="1">
      <alignment horizontal="center" shrinkToFit="1"/>
    </xf>
    <xf numFmtId="183" fontId="13" fillId="4" borderId="221" xfId="39" applyNumberFormat="1" applyFont="1" applyFill="1" applyBorder="1" applyAlignment="1" applyProtection="1">
      <alignment horizontal="center" vertical="center"/>
      <protection locked="0"/>
    </xf>
    <xf numFmtId="183" fontId="13" fillId="4" borderId="222" xfId="39" applyNumberFormat="1" applyFont="1" applyFill="1" applyBorder="1" applyAlignment="1" applyProtection="1">
      <alignment horizontal="center" vertical="center"/>
      <protection locked="0"/>
    </xf>
    <xf numFmtId="183" fontId="13" fillId="4" borderId="223" xfId="39" applyNumberFormat="1" applyFont="1" applyFill="1" applyBorder="1" applyAlignment="1" applyProtection="1">
      <alignment horizontal="center" vertical="center"/>
      <protection locked="0"/>
    </xf>
    <xf numFmtId="0" fontId="11" fillId="0" borderId="15" xfId="0" applyFont="1" applyBorder="1" applyAlignment="1">
      <alignment horizontal="center"/>
    </xf>
    <xf numFmtId="0" fontId="11" fillId="0" borderId="22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32" xfId="0" applyFont="1" applyBorder="1" applyAlignment="1">
      <alignment horizontal="center" vertical="center" shrinkToFit="1"/>
    </xf>
    <xf numFmtId="0" fontId="19" fillId="0" borderId="9" xfId="25" applyFont="1" applyBorder="1" applyAlignment="1">
      <alignment horizontal="center" vertical="center" wrapText="1"/>
    </xf>
    <xf numFmtId="183" fontId="13" fillId="0" borderId="102" xfId="40" applyNumberFormat="1" applyFont="1" applyFill="1" applyBorder="1" applyAlignment="1">
      <alignment horizontal="center" vertical="center"/>
    </xf>
    <xf numFmtId="183" fontId="13" fillId="0" borderId="101" xfId="40" applyNumberFormat="1" applyFont="1" applyFill="1" applyBorder="1" applyAlignment="1">
      <alignment horizontal="center" vertical="center"/>
    </xf>
    <xf numFmtId="183" fontId="13" fillId="0" borderId="100" xfId="40" applyNumberFormat="1" applyFont="1" applyFill="1" applyBorder="1" applyAlignment="1">
      <alignment horizontal="center" vertical="center"/>
    </xf>
    <xf numFmtId="0" fontId="11" fillId="0" borderId="26" xfId="28" applyFont="1" applyBorder="1" applyAlignment="1">
      <alignment horizontal="distributed"/>
    </xf>
    <xf numFmtId="0" fontId="11" fillId="0" borderId="25" xfId="28" applyFont="1" applyBorder="1" applyAlignment="1">
      <alignment horizontal="distributed"/>
    </xf>
    <xf numFmtId="0" fontId="11" fillId="0" borderId="24" xfId="28" applyFont="1" applyBorder="1" applyAlignment="1">
      <alignment horizontal="distributed"/>
    </xf>
    <xf numFmtId="183" fontId="13" fillId="0" borderId="99" xfId="40" applyNumberFormat="1" applyFont="1" applyFill="1" applyBorder="1" applyAlignment="1">
      <alignment horizontal="center" vertical="center"/>
    </xf>
    <xf numFmtId="183" fontId="13" fillId="0" borderId="98" xfId="40" applyNumberFormat="1" applyFont="1" applyFill="1" applyBorder="1" applyAlignment="1">
      <alignment horizontal="center" vertical="center"/>
    </xf>
    <xf numFmtId="183" fontId="13" fillId="0" borderId="97" xfId="40" applyNumberFormat="1" applyFont="1" applyFill="1" applyBorder="1" applyAlignment="1">
      <alignment horizontal="center" vertical="center"/>
    </xf>
    <xf numFmtId="183" fontId="13" fillId="0" borderId="90" xfId="39" applyNumberFormat="1" applyFont="1" applyFill="1" applyBorder="1" applyAlignment="1">
      <alignment horizontal="center" vertical="center"/>
    </xf>
    <xf numFmtId="184" fontId="13" fillId="0" borderId="20" xfId="40" applyNumberFormat="1" applyFont="1" applyFill="1" applyBorder="1" applyAlignment="1">
      <alignment horizontal="center" vertical="center"/>
    </xf>
    <xf numFmtId="184" fontId="13" fillId="0" borderId="19" xfId="40" applyNumberFormat="1" applyFont="1" applyFill="1" applyBorder="1" applyAlignment="1">
      <alignment horizontal="center" vertical="center"/>
    </xf>
    <xf numFmtId="184" fontId="13" fillId="0" borderId="18" xfId="40" applyNumberFormat="1" applyFont="1" applyFill="1" applyBorder="1" applyAlignment="1">
      <alignment horizontal="center" vertical="center"/>
    </xf>
    <xf numFmtId="0" fontId="11" fillId="0" borderId="0" xfId="28" applyFont="1" applyAlignment="1">
      <alignment horizontal="left" vertical="center"/>
    </xf>
    <xf numFmtId="183" fontId="13" fillId="3" borderId="74" xfId="40" applyNumberFormat="1" applyFont="1" applyFill="1" applyBorder="1" applyAlignment="1" applyProtection="1">
      <alignment horizontal="center" vertical="center"/>
      <protection locked="0"/>
    </xf>
    <xf numFmtId="183" fontId="13" fillId="3" borderId="73" xfId="40" applyNumberFormat="1" applyFont="1" applyFill="1" applyBorder="1" applyAlignment="1" applyProtection="1">
      <alignment horizontal="center" vertical="center"/>
      <protection locked="0"/>
    </xf>
    <xf numFmtId="183" fontId="13" fillId="3" borderId="72" xfId="40" applyNumberFormat="1" applyFont="1" applyFill="1" applyBorder="1" applyAlignment="1" applyProtection="1">
      <alignment horizontal="center" vertical="center"/>
      <protection locked="0"/>
    </xf>
    <xf numFmtId="0" fontId="32" fillId="0" borderId="0" xfId="28" applyFont="1" applyAlignment="1">
      <alignment horizontal="center"/>
    </xf>
    <xf numFmtId="0" fontId="11" fillId="3" borderId="171" xfId="28" applyFont="1" applyFill="1" applyBorder="1" applyAlignment="1" applyProtection="1">
      <alignment horizontal="center"/>
      <protection locked="0"/>
    </xf>
    <xf numFmtId="0" fontId="11" fillId="3" borderId="144" xfId="28" applyFont="1" applyFill="1" applyBorder="1" applyAlignment="1" applyProtection="1">
      <alignment horizontal="center"/>
      <protection locked="0"/>
    </xf>
    <xf numFmtId="0" fontId="11" fillId="3" borderId="172" xfId="28" applyFont="1" applyFill="1" applyBorder="1" applyAlignment="1" applyProtection="1">
      <alignment horizontal="center"/>
      <protection locked="0"/>
    </xf>
    <xf numFmtId="0" fontId="13" fillId="0" borderId="10" xfId="15" applyFont="1" applyBorder="1" applyAlignment="1">
      <alignment horizontal="center" vertical="center" wrapText="1"/>
    </xf>
    <xf numFmtId="0" fontId="13" fillId="0" borderId="10" xfId="15" applyFont="1" applyBorder="1" applyAlignment="1">
      <alignment horizontal="center" vertical="center"/>
    </xf>
    <xf numFmtId="183" fontId="13" fillId="0" borderId="93" xfId="40" applyNumberFormat="1" applyFont="1" applyFill="1" applyBorder="1" applyAlignment="1">
      <alignment horizontal="center" vertical="center"/>
    </xf>
    <xf numFmtId="183" fontId="13" fillId="0" borderId="92" xfId="40" applyNumberFormat="1" applyFont="1" applyFill="1" applyBorder="1" applyAlignment="1">
      <alignment horizontal="center" vertical="center"/>
    </xf>
    <xf numFmtId="183" fontId="13" fillId="0" borderId="91" xfId="40" applyNumberFormat="1" applyFont="1" applyFill="1" applyBorder="1" applyAlignment="1">
      <alignment horizontal="center" vertical="center"/>
    </xf>
    <xf numFmtId="184" fontId="13" fillId="4" borderId="77" xfId="40" applyNumberFormat="1" applyFont="1" applyFill="1" applyBorder="1" applyAlignment="1" applyProtection="1">
      <alignment horizontal="center" vertical="center"/>
      <protection locked="0"/>
    </xf>
    <xf numFmtId="184" fontId="13" fillId="4" borderId="76" xfId="40" applyNumberFormat="1" applyFont="1" applyFill="1" applyBorder="1" applyAlignment="1" applyProtection="1">
      <alignment horizontal="center" vertical="center"/>
      <protection locked="0"/>
    </xf>
    <xf numFmtId="184" fontId="13" fillId="4" borderId="75" xfId="40" applyNumberFormat="1" applyFont="1" applyFill="1" applyBorder="1" applyAlignment="1" applyProtection="1">
      <alignment horizontal="center" vertical="center"/>
      <protection locked="0"/>
    </xf>
    <xf numFmtId="0" fontId="13" fillId="0" borderId="10" xfId="25" applyFont="1" applyBorder="1" applyAlignment="1">
      <alignment horizontal="center" vertical="center"/>
    </xf>
    <xf numFmtId="0" fontId="13" fillId="0" borderId="9" xfId="25" applyFont="1" applyBorder="1" applyAlignment="1">
      <alignment horizontal="center" vertical="center"/>
    </xf>
    <xf numFmtId="0" fontId="13" fillId="0" borderId="15" xfId="25" applyFont="1" applyBorder="1" applyAlignment="1">
      <alignment horizontal="center" vertical="center"/>
    </xf>
    <xf numFmtId="0" fontId="13" fillId="0" borderId="13" xfId="25" applyFont="1" applyBorder="1" applyAlignment="1">
      <alignment horizontal="center" vertical="center"/>
    </xf>
    <xf numFmtId="0" fontId="13" fillId="0" borderId="11" xfId="25" applyFont="1" applyBorder="1" applyAlignment="1">
      <alignment horizontal="center" vertical="center"/>
    </xf>
    <xf numFmtId="0" fontId="13" fillId="0" borderId="6" xfId="25" applyFont="1" applyBorder="1" applyAlignment="1">
      <alignment horizontal="center" vertical="center"/>
    </xf>
    <xf numFmtId="0" fontId="13" fillId="0" borderId="12" xfId="25" applyFont="1" applyBorder="1" applyAlignment="1">
      <alignment horizontal="center" vertical="center"/>
    </xf>
    <xf numFmtId="0" fontId="12" fillId="0" borderId="8" xfId="25" applyFont="1" applyBorder="1" applyAlignment="1">
      <alignment horizontal="left" vertical="center" wrapText="1"/>
    </xf>
    <xf numFmtId="0" fontId="12" fillId="0" borderId="13" xfId="25" applyFont="1" applyBorder="1" applyAlignment="1">
      <alignment horizontal="left" vertical="center" wrapText="1"/>
    </xf>
    <xf numFmtId="0" fontId="12" fillId="0" borderId="11" xfId="25" applyFont="1" applyBorder="1" applyAlignment="1">
      <alignment horizontal="left" vertical="center" wrapText="1"/>
    </xf>
    <xf numFmtId="0" fontId="11" fillId="0" borderId="0" xfId="28" applyFont="1" applyFill="1" applyAlignment="1">
      <alignment horizontal="left" vertical="top" wrapText="1"/>
    </xf>
    <xf numFmtId="0" fontId="11" fillId="0" borderId="0" xfId="28" applyFont="1" applyAlignment="1">
      <alignment horizontal="center"/>
    </xf>
    <xf numFmtId="0" fontId="11" fillId="0" borderId="0" xfId="28" applyFont="1" applyBorder="1" applyAlignment="1">
      <alignment horizontal="center"/>
    </xf>
    <xf numFmtId="183" fontId="13" fillId="0" borderId="20" xfId="40" applyNumberFormat="1" applyFont="1" applyFill="1" applyBorder="1" applyAlignment="1" applyProtection="1">
      <alignment horizontal="center" vertical="center"/>
    </xf>
    <xf numFmtId="183" fontId="13" fillId="0" borderId="19" xfId="40" applyNumberFormat="1" applyFont="1" applyFill="1" applyBorder="1" applyAlignment="1" applyProtection="1">
      <alignment horizontal="center" vertical="center"/>
    </xf>
    <xf numFmtId="183" fontId="13" fillId="0" borderId="18" xfId="40" applyNumberFormat="1" applyFont="1" applyFill="1" applyBorder="1" applyAlignment="1" applyProtection="1">
      <alignment horizontal="center" vertical="center"/>
    </xf>
    <xf numFmtId="182" fontId="12" fillId="0" borderId="0" xfId="28" applyNumberFormat="1" applyFont="1" applyAlignment="1">
      <alignment horizontal="center"/>
    </xf>
    <xf numFmtId="0" fontId="26" fillId="0" borderId="0" xfId="28" applyFont="1" applyBorder="1" applyAlignment="1">
      <alignment horizontal="left"/>
    </xf>
    <xf numFmtId="0" fontId="9" fillId="0" borderId="0" xfId="28" applyFont="1" applyAlignment="1"/>
    <xf numFmtId="0" fontId="13" fillId="6" borderId="74" xfId="28" applyFont="1" applyFill="1" applyBorder="1" applyAlignment="1">
      <alignment horizontal="center"/>
    </xf>
    <xf numFmtId="0" fontId="13" fillId="6" borderId="73" xfId="28" applyFont="1" applyFill="1" applyBorder="1" applyAlignment="1">
      <alignment horizontal="center"/>
    </xf>
    <xf numFmtId="0" fontId="13" fillId="6" borderId="72" xfId="28" applyFont="1" applyFill="1" applyBorder="1" applyAlignment="1">
      <alignment horizontal="center"/>
    </xf>
    <xf numFmtId="0" fontId="11" fillId="0" borderId="0" xfId="28" applyFont="1" applyBorder="1"/>
    <xf numFmtId="183" fontId="13" fillId="4" borderId="7" xfId="40" applyNumberFormat="1" applyFont="1" applyFill="1" applyBorder="1" applyAlignment="1" applyProtection="1">
      <alignment horizontal="center" vertical="center"/>
      <protection locked="0"/>
    </xf>
    <xf numFmtId="183" fontId="13" fillId="4" borderId="15" xfId="40" applyNumberFormat="1" applyFont="1" applyFill="1" applyBorder="1" applyAlignment="1" applyProtection="1">
      <alignment horizontal="center" vertical="center"/>
      <protection locked="0"/>
    </xf>
    <xf numFmtId="0" fontId="11" fillId="0" borderId="0" xfId="28" applyFont="1" applyAlignment="1"/>
    <xf numFmtId="183" fontId="13" fillId="4" borderId="117" xfId="40" applyNumberFormat="1" applyFont="1" applyFill="1" applyBorder="1" applyAlignment="1" applyProtection="1">
      <alignment horizontal="center" vertical="center"/>
      <protection locked="0"/>
    </xf>
    <xf numFmtId="183" fontId="13" fillId="4" borderId="77" xfId="40" applyNumberFormat="1" applyFont="1" applyFill="1" applyBorder="1" applyAlignment="1" applyProtection="1">
      <alignment horizontal="center" vertical="center"/>
      <protection locked="0"/>
    </xf>
    <xf numFmtId="183" fontId="13" fillId="4" borderId="76" xfId="40" applyNumberFormat="1" applyFont="1" applyFill="1" applyBorder="1" applyAlignment="1" applyProtection="1">
      <alignment horizontal="center" vertical="center"/>
      <protection locked="0"/>
    </xf>
    <xf numFmtId="183" fontId="13" fillId="4" borderId="75" xfId="40" applyNumberFormat="1" applyFont="1" applyFill="1" applyBorder="1" applyAlignment="1" applyProtection="1">
      <alignment horizontal="center" vertical="center"/>
      <protection locked="0"/>
    </xf>
    <xf numFmtId="0" fontId="11" fillId="0" borderId="42" xfId="28" applyFont="1" applyBorder="1" applyAlignment="1">
      <alignment horizontal="distributed"/>
    </xf>
    <xf numFmtId="0" fontId="11" fillId="0" borderId="10" xfId="28" applyFont="1" applyBorder="1" applyAlignment="1">
      <alignment horizontal="distributed"/>
    </xf>
    <xf numFmtId="0" fontId="11" fillId="0" borderId="14" xfId="28" applyFont="1" applyBorder="1" applyAlignment="1">
      <alignment horizontal="distributed"/>
    </xf>
    <xf numFmtId="0" fontId="11" fillId="0" borderId="26" xfId="28" applyFont="1" applyBorder="1" applyAlignment="1">
      <alignment horizontal="center" vertical="center"/>
    </xf>
    <xf numFmtId="0" fontId="11" fillId="0" borderId="25" xfId="28" applyFont="1" applyBorder="1" applyAlignment="1">
      <alignment horizontal="center" vertical="center"/>
    </xf>
    <xf numFmtId="0" fontId="11" fillId="0" borderId="47" xfId="28" applyFont="1" applyBorder="1" applyAlignment="1">
      <alignment horizontal="center" vertical="center"/>
    </xf>
    <xf numFmtId="0" fontId="11" fillId="0" borderId="46" xfId="28" applyFont="1" applyBorder="1" applyAlignment="1">
      <alignment horizontal="center" vertical="center"/>
    </xf>
    <xf numFmtId="0" fontId="11" fillId="0" borderId="9" xfId="28" applyFont="1" applyBorder="1" applyAlignment="1">
      <alignment horizontal="center" vertical="center"/>
    </xf>
    <xf numFmtId="0" fontId="11" fillId="0" borderId="45" xfId="28" applyFont="1" applyBorder="1" applyAlignment="1">
      <alignment horizontal="center" vertical="center"/>
    </xf>
    <xf numFmtId="0" fontId="13" fillId="4" borderId="77" xfId="28" applyFont="1" applyFill="1" applyBorder="1" applyAlignment="1">
      <alignment horizontal="center"/>
    </xf>
    <xf numFmtId="0" fontId="13" fillId="4" borderId="76" xfId="28" applyFont="1" applyFill="1" applyBorder="1" applyAlignment="1">
      <alignment horizontal="center"/>
    </xf>
    <xf numFmtId="0" fontId="13" fillId="4" borderId="75" xfId="28" applyFont="1" applyFill="1" applyBorder="1" applyAlignment="1">
      <alignment horizontal="center"/>
    </xf>
    <xf numFmtId="0" fontId="11" fillId="0" borderId="34" xfId="28" applyFont="1" applyBorder="1" applyAlignment="1">
      <alignment horizontal="distributed"/>
    </xf>
    <xf numFmtId="0" fontId="11" fillId="0" borderId="33" xfId="28" applyFont="1" applyBorder="1" applyAlignment="1">
      <alignment horizontal="distributed"/>
    </xf>
    <xf numFmtId="0" fontId="11" fillId="0" borderId="134" xfId="28" applyFont="1" applyBorder="1" applyAlignment="1">
      <alignment horizontal="distributed"/>
    </xf>
    <xf numFmtId="0" fontId="11" fillId="0" borderId="48" xfId="28" applyFont="1" applyBorder="1" applyAlignment="1">
      <alignment horizontal="center" vertical="center" wrapText="1"/>
    </xf>
    <xf numFmtId="0" fontId="11" fillId="0" borderId="25" xfId="28" applyFont="1" applyBorder="1" applyAlignment="1">
      <alignment horizontal="center" vertical="center" wrapText="1"/>
    </xf>
    <xf numFmtId="0" fontId="11" fillId="0" borderId="24" xfId="28" applyFont="1" applyBorder="1" applyAlignment="1">
      <alignment horizontal="center" vertical="center" wrapText="1"/>
    </xf>
    <xf numFmtId="0" fontId="11" fillId="0" borderId="11" xfId="28" applyFont="1" applyBorder="1" applyAlignment="1">
      <alignment horizontal="center" vertical="center" wrapText="1"/>
    </xf>
    <xf numFmtId="0" fontId="11" fillId="0" borderId="9" xfId="28" applyFont="1" applyBorder="1" applyAlignment="1">
      <alignment horizontal="center" vertical="center" wrapText="1"/>
    </xf>
    <xf numFmtId="0" fontId="11" fillId="0" borderId="8" xfId="28" applyFont="1" applyBorder="1" applyAlignment="1">
      <alignment horizontal="center" vertical="center" wrapText="1"/>
    </xf>
    <xf numFmtId="9" fontId="13" fillId="0" borderId="15" xfId="15" applyNumberFormat="1" applyFont="1" applyFill="1" applyBorder="1" applyAlignment="1">
      <alignment horizontal="center" vertical="center"/>
    </xf>
    <xf numFmtId="9" fontId="13" fillId="0" borderId="10" xfId="15" applyNumberFormat="1" applyFont="1" applyFill="1" applyBorder="1" applyAlignment="1">
      <alignment horizontal="center" vertical="center"/>
    </xf>
    <xf numFmtId="183" fontId="13" fillId="3" borderId="74" xfId="39" applyNumberFormat="1" applyFont="1" applyFill="1" applyBorder="1" applyAlignment="1" applyProtection="1">
      <alignment horizontal="center" vertical="center"/>
      <protection locked="0"/>
    </xf>
    <xf numFmtId="183" fontId="13" fillId="3" borderId="73" xfId="39" applyNumberFormat="1" applyFont="1" applyFill="1" applyBorder="1" applyAlignment="1" applyProtection="1">
      <alignment horizontal="center" vertical="center"/>
      <protection locked="0"/>
    </xf>
    <xf numFmtId="183" fontId="13" fillId="3" borderId="72" xfId="39" applyNumberFormat="1" applyFont="1" applyFill="1" applyBorder="1" applyAlignment="1" applyProtection="1">
      <alignment horizontal="center" vertical="center"/>
      <protection locked="0"/>
    </xf>
    <xf numFmtId="0" fontId="11" fillId="0" borderId="48" xfId="28" applyFont="1" applyFill="1" applyBorder="1" applyAlignment="1">
      <alignment horizontal="center" vertical="center" wrapText="1"/>
    </xf>
    <xf numFmtId="0" fontId="11" fillId="0" borderId="25" xfId="28" applyFont="1" applyFill="1" applyBorder="1" applyAlignment="1">
      <alignment horizontal="center" vertical="center" wrapText="1"/>
    </xf>
    <xf numFmtId="0" fontId="11" fillId="0" borderId="47" xfId="28" applyFont="1" applyFill="1" applyBorder="1" applyAlignment="1">
      <alignment horizontal="center" vertical="center" wrapText="1"/>
    </xf>
    <xf numFmtId="0" fontId="11" fillId="0" borderId="40" xfId="28" applyFont="1" applyBorder="1" applyAlignment="1">
      <alignment horizontal="distributed"/>
    </xf>
    <xf numFmtId="0" fontId="11" fillId="0" borderId="39" xfId="28" applyFont="1" applyBorder="1" applyAlignment="1">
      <alignment horizontal="distributed"/>
    </xf>
    <xf numFmtId="0" fontId="11" fillId="0" borderId="38" xfId="28" applyFont="1" applyBorder="1" applyAlignment="1">
      <alignment horizontal="distributed"/>
    </xf>
    <xf numFmtId="183" fontId="13" fillId="4" borderId="124" xfId="40" applyNumberFormat="1" applyFont="1" applyFill="1" applyBorder="1" applyAlignment="1" applyProtection="1">
      <alignment horizontal="center" vertical="center"/>
      <protection locked="0"/>
    </xf>
    <xf numFmtId="183" fontId="13" fillId="4" borderId="121" xfId="40" applyNumberFormat="1" applyFont="1" applyFill="1" applyBorder="1" applyAlignment="1" applyProtection="1">
      <alignment horizontal="center" vertical="center"/>
      <protection locked="0"/>
    </xf>
    <xf numFmtId="183" fontId="13" fillId="4" borderId="43" xfId="40" applyNumberFormat="1" applyFont="1" applyFill="1" applyBorder="1" applyAlignment="1">
      <alignment horizontal="center" vertical="center"/>
    </xf>
    <xf numFmtId="183" fontId="13" fillId="4" borderId="41" xfId="40" applyNumberFormat="1" applyFont="1" applyFill="1" applyBorder="1" applyAlignment="1">
      <alignment horizontal="center" vertical="center"/>
    </xf>
    <xf numFmtId="183" fontId="13" fillId="4" borderId="119" xfId="40" applyNumberFormat="1" applyFont="1" applyFill="1" applyBorder="1" applyAlignment="1">
      <alignment horizontal="center" vertical="center"/>
    </xf>
    <xf numFmtId="183" fontId="13" fillId="4" borderId="118" xfId="40" applyNumberFormat="1" applyFont="1" applyFill="1" applyBorder="1" applyAlignment="1">
      <alignment horizontal="center" vertical="center"/>
    </xf>
    <xf numFmtId="183" fontId="13" fillId="4" borderId="14" xfId="40" applyNumberFormat="1" applyFont="1" applyFill="1" applyBorder="1" applyAlignment="1" applyProtection="1">
      <alignment horizontal="center" vertical="center"/>
      <protection locked="0"/>
    </xf>
    <xf numFmtId="183" fontId="13" fillId="4" borderId="116" xfId="40" applyNumberFormat="1" applyFont="1" applyFill="1" applyBorder="1" applyAlignment="1" applyProtection="1">
      <alignment horizontal="center" vertical="center"/>
      <protection locked="0"/>
    </xf>
    <xf numFmtId="0" fontId="26" fillId="0" borderId="0" xfId="28" applyFont="1" applyBorder="1" applyAlignment="1">
      <alignment horizontal="center" vertical="center"/>
    </xf>
    <xf numFmtId="183" fontId="13" fillId="4" borderId="110" xfId="40" applyNumberFormat="1" applyFont="1" applyFill="1" applyBorder="1" applyAlignment="1" applyProtection="1">
      <alignment horizontal="center" vertical="center"/>
      <protection locked="0"/>
    </xf>
    <xf numFmtId="183" fontId="13" fillId="4" borderId="112" xfId="40" applyNumberFormat="1" applyFont="1" applyFill="1" applyBorder="1" applyAlignment="1" applyProtection="1">
      <alignment horizontal="center" vertical="center"/>
      <protection locked="0"/>
    </xf>
    <xf numFmtId="0" fontId="11" fillId="0" borderId="125" xfId="28" applyFont="1" applyBorder="1" applyAlignment="1">
      <alignment horizontal="distributed"/>
    </xf>
    <xf numFmtId="183" fontId="13" fillId="4" borderId="122" xfId="40" applyNumberFormat="1" applyFont="1" applyFill="1" applyBorder="1" applyAlignment="1" applyProtection="1">
      <alignment horizontal="center" vertical="center"/>
      <protection locked="0"/>
    </xf>
    <xf numFmtId="183" fontId="13" fillId="4" borderId="120" xfId="40" applyNumberFormat="1" applyFont="1" applyFill="1" applyBorder="1" applyAlignment="1" applyProtection="1">
      <alignment horizontal="center" vertical="center"/>
      <protection locked="0"/>
    </xf>
    <xf numFmtId="183" fontId="13" fillId="4" borderId="123" xfId="40" applyNumberFormat="1" applyFont="1" applyFill="1" applyBorder="1" applyAlignment="1" applyProtection="1">
      <alignment horizontal="center" vertical="center"/>
      <protection locked="0"/>
    </xf>
    <xf numFmtId="0" fontId="11" fillId="0" borderId="26" xfId="28" applyFont="1" applyBorder="1" applyAlignment="1">
      <alignment horizontal="center" vertical="center" wrapText="1"/>
    </xf>
    <xf numFmtId="0" fontId="11" fillId="0" borderId="47" xfId="28" applyFont="1" applyBorder="1" applyAlignment="1">
      <alignment horizontal="center" vertical="center" wrapText="1"/>
    </xf>
    <xf numFmtId="0" fontId="11" fillId="0" borderId="127" xfId="28" applyFont="1" applyBorder="1" applyAlignment="1">
      <alignment horizontal="center" vertical="center" wrapText="1"/>
    </xf>
    <xf numFmtId="0" fontId="11" fillId="0" borderId="110" xfId="28" applyFont="1" applyBorder="1" applyAlignment="1">
      <alignment horizontal="center" vertical="center" wrapText="1"/>
    </xf>
    <xf numFmtId="0" fontId="11" fillId="0" borderId="112" xfId="28" applyFont="1" applyBorder="1" applyAlignment="1">
      <alignment horizontal="center" vertical="center" wrapText="1"/>
    </xf>
    <xf numFmtId="0" fontId="11" fillId="0" borderId="111" xfId="28" applyFont="1" applyBorder="1" applyAlignment="1">
      <alignment horizontal="center" vertical="center" wrapText="1"/>
    </xf>
    <xf numFmtId="0" fontId="11" fillId="0" borderId="126" xfId="28" applyFont="1" applyBorder="1" applyAlignment="1">
      <alignment horizontal="center" vertical="center" wrapText="1"/>
    </xf>
    <xf numFmtId="183" fontId="13" fillId="4" borderId="130" xfId="40" applyNumberFormat="1" applyFont="1" applyFill="1" applyBorder="1" applyAlignment="1" applyProtection="1">
      <alignment horizontal="center" vertical="center"/>
      <protection locked="0"/>
    </xf>
    <xf numFmtId="183" fontId="13" fillId="4" borderId="129" xfId="40" applyNumberFormat="1" applyFont="1" applyFill="1" applyBorder="1" applyAlignment="1" applyProtection="1">
      <alignment horizontal="center" vertical="center"/>
      <protection locked="0"/>
    </xf>
    <xf numFmtId="183" fontId="13" fillId="4" borderId="128" xfId="40" applyNumberFormat="1" applyFont="1" applyFill="1" applyBorder="1" applyAlignment="1" applyProtection="1">
      <alignment horizontal="center" vertical="center"/>
      <protection locked="0"/>
    </xf>
    <xf numFmtId="0" fontId="11" fillId="0" borderId="23" xfId="28" applyFont="1" applyBorder="1" applyAlignment="1">
      <alignment horizontal="distributed"/>
    </xf>
    <xf numFmtId="0" fontId="11" fillId="0" borderId="22" xfId="28" applyFont="1" applyBorder="1" applyAlignment="1">
      <alignment horizontal="distributed"/>
    </xf>
    <xf numFmtId="0" fontId="11" fillId="0" borderId="131" xfId="28" applyFont="1" applyBorder="1" applyAlignment="1">
      <alignment horizontal="distributed"/>
    </xf>
    <xf numFmtId="183" fontId="13" fillId="4" borderId="44" xfId="40" applyNumberFormat="1" applyFont="1" applyFill="1" applyBorder="1" applyAlignment="1">
      <alignment horizontal="center" vertical="center"/>
    </xf>
    <xf numFmtId="183" fontId="13" fillId="0" borderId="107" xfId="40" applyNumberFormat="1" applyFont="1" applyFill="1" applyBorder="1" applyAlignment="1">
      <alignment horizontal="center" vertical="center"/>
    </xf>
    <xf numFmtId="183" fontId="13" fillId="0" borderId="106" xfId="40" applyNumberFormat="1" applyFont="1" applyFill="1" applyBorder="1" applyAlignment="1">
      <alignment horizontal="center" vertical="center"/>
    </xf>
    <xf numFmtId="183" fontId="13" fillId="0" borderId="105" xfId="40" applyNumberFormat="1" applyFont="1" applyFill="1" applyBorder="1" applyAlignment="1">
      <alignment horizontal="center" vertical="center"/>
    </xf>
    <xf numFmtId="0" fontId="11" fillId="0" borderId="0" xfId="28" applyFont="1" applyBorder="1" applyAlignment="1">
      <alignment horizontal="left"/>
    </xf>
    <xf numFmtId="0" fontId="11" fillId="0" borderId="32" xfId="28" applyFont="1" applyBorder="1" applyAlignment="1">
      <alignment horizontal="distributed"/>
    </xf>
    <xf numFmtId="183" fontId="13" fillId="4" borderId="115" xfId="40" applyNumberFormat="1" applyFont="1" applyFill="1" applyBorder="1" applyAlignment="1">
      <alignment horizontal="center" vertical="center"/>
    </xf>
    <xf numFmtId="183" fontId="13" fillId="4" borderId="114" xfId="40" applyNumberFormat="1" applyFont="1" applyFill="1" applyBorder="1" applyAlignment="1">
      <alignment horizontal="center" vertical="center"/>
    </xf>
    <xf numFmtId="0" fontId="12" fillId="0" borderId="42" xfId="28" applyFont="1" applyBorder="1" applyAlignment="1">
      <alignment horizontal="distributed"/>
    </xf>
    <xf numFmtId="0" fontId="12" fillId="0" borderId="10" xfId="28" applyFont="1" applyBorder="1" applyAlignment="1">
      <alignment horizontal="distributed"/>
    </xf>
    <xf numFmtId="0" fontId="12" fillId="0" borderId="14" xfId="28" applyFont="1" applyBorder="1" applyAlignment="1">
      <alignment horizontal="distributed"/>
    </xf>
    <xf numFmtId="183" fontId="13" fillId="4" borderId="111" xfId="40" applyNumberFormat="1" applyFont="1" applyFill="1" applyBorder="1" applyAlignment="1" applyProtection="1">
      <alignment horizontal="center" vertical="center"/>
      <protection locked="0"/>
    </xf>
    <xf numFmtId="183" fontId="13" fillId="4" borderId="109" xfId="40" applyNumberFormat="1" applyFont="1" applyFill="1" applyBorder="1" applyAlignment="1" applyProtection="1">
      <alignment horizontal="center" vertical="center"/>
      <protection locked="0"/>
    </xf>
    <xf numFmtId="183" fontId="13" fillId="4" borderId="113" xfId="40" applyNumberFormat="1" applyFont="1" applyFill="1" applyBorder="1" applyAlignment="1" applyProtection="1">
      <alignment horizontal="center" vertical="center"/>
      <protection locked="0"/>
    </xf>
    <xf numFmtId="183" fontId="13" fillId="3" borderId="104" xfId="40" applyNumberFormat="1" applyFont="1" applyFill="1" applyBorder="1" applyAlignment="1" applyProtection="1">
      <alignment horizontal="center" vertical="center"/>
      <protection locked="0"/>
    </xf>
    <xf numFmtId="183" fontId="13" fillId="3" borderId="103" xfId="40" applyNumberFormat="1" applyFont="1" applyFill="1" applyBorder="1" applyAlignment="1" applyProtection="1">
      <alignment horizontal="center" vertical="center"/>
      <protection locked="0"/>
    </xf>
    <xf numFmtId="0" fontId="11" fillId="0" borderId="21" xfId="28" applyFont="1" applyBorder="1" applyAlignment="1">
      <alignment horizontal="distributed"/>
    </xf>
    <xf numFmtId="0" fontId="24" fillId="0" borderId="0" xfId="28" applyFont="1" applyBorder="1" applyAlignment="1">
      <alignment horizontal="left"/>
    </xf>
    <xf numFmtId="181" fontId="23" fillId="0" borderId="17" xfId="28" applyNumberFormat="1" applyFont="1" applyBorder="1" applyAlignment="1">
      <alignment horizontal="right"/>
    </xf>
    <xf numFmtId="182" fontId="25" fillId="0" borderId="0" xfId="28" applyNumberFormat="1" applyFont="1" applyAlignment="1"/>
    <xf numFmtId="182" fontId="9" fillId="0" borderId="0" xfId="28" applyNumberFormat="1" applyFont="1" applyAlignment="1"/>
    <xf numFmtId="0" fontId="13" fillId="3" borderId="179" xfId="15" applyFont="1" applyFill="1" applyBorder="1" applyAlignment="1" applyProtection="1">
      <alignment horizontal="center" vertical="center"/>
      <protection locked="0"/>
    </xf>
    <xf numFmtId="0" fontId="13" fillId="3" borderId="85" xfId="15" applyFont="1" applyFill="1" applyBorder="1" applyAlignment="1" applyProtection="1">
      <alignment horizontal="center" vertical="center"/>
      <protection locked="0"/>
    </xf>
    <xf numFmtId="0" fontId="13" fillId="3" borderId="84" xfId="15" applyFont="1" applyFill="1" applyBorder="1" applyAlignment="1" applyProtection="1">
      <alignment horizontal="center" vertical="center"/>
      <protection locked="0"/>
    </xf>
    <xf numFmtId="9" fontId="13" fillId="0" borderId="5" xfId="15" applyNumberFormat="1" applyFont="1" applyBorder="1" applyAlignment="1">
      <alignment horizontal="center" vertical="center"/>
    </xf>
    <xf numFmtId="9" fontId="13" fillId="0" borderId="10" xfId="15" applyNumberFormat="1" applyFont="1" applyBorder="1" applyAlignment="1">
      <alignment horizontal="center" vertical="center"/>
    </xf>
    <xf numFmtId="0" fontId="11" fillId="0" borderId="0" xfId="28" applyFont="1"/>
    <xf numFmtId="0" fontId="11" fillId="0" borderId="78" xfId="28" applyFont="1" applyBorder="1"/>
    <xf numFmtId="0" fontId="11" fillId="0" borderId="0" xfId="0" applyFont="1" applyAlignment="1">
      <alignment horizontal="center"/>
    </xf>
    <xf numFmtId="0" fontId="11" fillId="0" borderId="78" xfId="0" applyFont="1" applyBorder="1" applyAlignment="1">
      <alignment horizontal="center"/>
    </xf>
    <xf numFmtId="185" fontId="13" fillId="0" borderId="5" xfId="15" applyNumberFormat="1" applyFont="1" applyBorder="1" applyAlignment="1">
      <alignment horizontal="center" vertical="center"/>
    </xf>
    <xf numFmtId="185" fontId="13" fillId="0" borderId="10" xfId="15" applyNumberFormat="1" applyFont="1" applyBorder="1" applyAlignment="1">
      <alignment horizontal="center" vertical="center"/>
    </xf>
    <xf numFmtId="183" fontId="13" fillId="0" borderId="20" xfId="40" applyNumberFormat="1" applyFont="1" applyFill="1" applyBorder="1" applyAlignment="1">
      <alignment horizontal="center" vertical="center"/>
    </xf>
    <xf numFmtId="183" fontId="13" fillId="0" borderId="19" xfId="40" applyNumberFormat="1" applyFont="1" applyFill="1" applyBorder="1" applyAlignment="1">
      <alignment horizontal="center" vertical="center"/>
    </xf>
    <xf numFmtId="183" fontId="13" fillId="0" borderId="18" xfId="40" applyNumberFormat="1" applyFont="1" applyFill="1" applyBorder="1" applyAlignment="1">
      <alignment horizontal="center" vertical="center"/>
    </xf>
    <xf numFmtId="184" fontId="13" fillId="3" borderId="74" xfId="40" applyNumberFormat="1" applyFont="1" applyFill="1" applyBorder="1" applyAlignment="1" applyProtection="1">
      <alignment horizontal="center" vertical="center"/>
      <protection locked="0"/>
    </xf>
    <xf numFmtId="184" fontId="13" fillId="3" borderId="73" xfId="40" applyNumberFormat="1" applyFont="1" applyFill="1" applyBorder="1" applyAlignment="1" applyProtection="1">
      <alignment horizontal="center" vertical="center"/>
      <protection locked="0"/>
    </xf>
    <xf numFmtId="184" fontId="13" fillId="3" borderId="72" xfId="40" applyNumberFormat="1" applyFont="1" applyFill="1" applyBorder="1" applyAlignment="1" applyProtection="1">
      <alignment horizontal="center" vertical="center"/>
      <protection locked="0"/>
    </xf>
    <xf numFmtId="183" fontId="13" fillId="3" borderId="168" xfId="39" applyNumberFormat="1" applyFont="1" applyFill="1" applyBorder="1" applyAlignment="1" applyProtection="1">
      <alignment horizontal="center" vertical="center"/>
      <protection locked="0"/>
    </xf>
    <xf numFmtId="183" fontId="13" fillId="3" borderId="169" xfId="39" applyNumberFormat="1" applyFont="1" applyFill="1" applyBorder="1" applyAlignment="1" applyProtection="1">
      <alignment horizontal="center" vertical="center"/>
      <protection locked="0"/>
    </xf>
    <xf numFmtId="183" fontId="13" fillId="3" borderId="170" xfId="39" applyNumberFormat="1" applyFont="1" applyFill="1" applyBorder="1" applyAlignment="1" applyProtection="1">
      <alignment horizontal="center" vertical="center"/>
      <protection locked="0"/>
    </xf>
    <xf numFmtId="183" fontId="13" fillId="3" borderId="74" xfId="40" applyNumberFormat="1" applyFont="1" applyFill="1" applyBorder="1" applyAlignment="1" applyProtection="1">
      <alignment horizontal="center" vertical="center" wrapText="1"/>
      <protection locked="0"/>
    </xf>
    <xf numFmtId="183" fontId="13" fillId="3" borderId="73" xfId="40" applyNumberFormat="1" applyFont="1" applyFill="1" applyBorder="1" applyAlignment="1" applyProtection="1">
      <alignment horizontal="center" vertical="center" wrapText="1"/>
      <protection locked="0"/>
    </xf>
    <xf numFmtId="183" fontId="13" fillId="3" borderId="72" xfId="40" applyNumberFormat="1" applyFont="1" applyFill="1" applyBorder="1" applyAlignment="1" applyProtection="1">
      <alignment horizontal="center" vertical="center" wrapText="1"/>
      <protection locked="0"/>
    </xf>
    <xf numFmtId="0" fontId="12" fillId="0" borderId="0" xfId="28" applyFont="1" applyAlignment="1">
      <alignment horizontal="left" vertical="top" wrapText="1"/>
    </xf>
    <xf numFmtId="0" fontId="11" fillId="0" borderId="0" xfId="0" applyFont="1" applyAlignment="1">
      <alignment wrapText="1"/>
    </xf>
    <xf numFmtId="0" fontId="35" fillId="0" borderId="0" xfId="0" applyFont="1" applyAlignment="1">
      <alignment wrapText="1"/>
    </xf>
    <xf numFmtId="0" fontId="11" fillId="0" borderId="0" xfId="0" applyFont="1" applyAlignment="1">
      <alignment vertical="top"/>
    </xf>
    <xf numFmtId="0" fontId="35" fillId="0" borderId="0" xfId="0" applyFont="1" applyAlignment="1">
      <alignment vertical="top"/>
    </xf>
    <xf numFmtId="0" fontId="11" fillId="0" borderId="0" xfId="0" applyFont="1" applyFill="1" applyAlignment="1">
      <alignment horizontal="left" vertical="top" wrapText="1"/>
    </xf>
    <xf numFmtId="0" fontId="3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xf>
    <xf numFmtId="0" fontId="11" fillId="0" borderId="0" xfId="28" applyFont="1" applyFill="1" applyAlignment="1">
      <alignment horizontal="center"/>
    </xf>
    <xf numFmtId="0" fontId="11" fillId="0" borderId="0" xfId="28" applyFont="1" applyFill="1" applyBorder="1" applyAlignment="1">
      <alignment horizontal="center"/>
    </xf>
    <xf numFmtId="183" fontId="13" fillId="3" borderId="224" xfId="40" applyNumberFormat="1" applyFont="1" applyFill="1" applyBorder="1" applyAlignment="1" applyProtection="1">
      <alignment horizontal="center" vertical="center"/>
      <protection locked="0"/>
    </xf>
    <xf numFmtId="183" fontId="13" fillId="3" borderId="225" xfId="40" applyNumberFormat="1" applyFont="1" applyFill="1" applyBorder="1" applyAlignment="1" applyProtection="1">
      <alignment horizontal="center" vertical="center"/>
      <protection locked="0"/>
    </xf>
    <xf numFmtId="183" fontId="13" fillId="3" borderId="226" xfId="40" applyNumberFormat="1" applyFont="1" applyFill="1" applyBorder="1" applyAlignment="1" applyProtection="1">
      <alignment horizontal="center" vertical="center"/>
      <protection locked="0"/>
    </xf>
    <xf numFmtId="0" fontId="11" fillId="6" borderId="74" xfId="28" applyFont="1" applyFill="1" applyBorder="1" applyAlignment="1" applyProtection="1">
      <alignment horizontal="center"/>
      <protection locked="0"/>
    </xf>
    <xf numFmtId="0" fontId="11" fillId="6" borderId="73" xfId="28" applyFont="1" applyFill="1" applyBorder="1" applyAlignment="1" applyProtection="1">
      <alignment horizontal="center"/>
      <protection locked="0"/>
    </xf>
    <xf numFmtId="0" fontId="11" fillId="6" borderId="72" xfId="28" applyFont="1" applyFill="1" applyBorder="1" applyAlignment="1" applyProtection="1">
      <alignment horizontal="center"/>
      <protection locked="0"/>
    </xf>
    <xf numFmtId="0" fontId="11" fillId="0" borderId="20" xfId="28" applyFont="1" applyBorder="1" applyAlignment="1">
      <alignment horizontal="center"/>
    </xf>
    <xf numFmtId="0" fontId="11" fillId="0" borderId="19" xfId="28" applyFont="1" applyBorder="1" applyAlignment="1">
      <alignment horizontal="center"/>
    </xf>
    <xf numFmtId="0" fontId="11" fillId="0" borderId="18" xfId="28" applyFont="1" applyBorder="1" applyAlignment="1">
      <alignment horizontal="center"/>
    </xf>
    <xf numFmtId="0" fontId="13" fillId="3" borderId="89" xfId="15" applyFont="1" applyFill="1" applyBorder="1" applyAlignment="1" applyProtection="1">
      <alignment horizontal="center" vertical="center"/>
      <protection locked="0"/>
    </xf>
    <xf numFmtId="0" fontId="13" fillId="3" borderId="88" xfId="15" applyFont="1" applyFill="1" applyBorder="1" applyAlignment="1" applyProtection="1">
      <alignment horizontal="center" vertical="center"/>
      <protection locked="0"/>
    </xf>
    <xf numFmtId="0" fontId="13" fillId="3" borderId="87" xfId="15" applyFont="1" applyFill="1" applyBorder="1" applyAlignment="1" applyProtection="1">
      <alignment horizontal="center" vertical="center"/>
      <protection locked="0"/>
    </xf>
    <xf numFmtId="0" fontId="13" fillId="3" borderId="83" xfId="15" applyFont="1" applyFill="1" applyBorder="1" applyAlignment="1" applyProtection="1">
      <alignment horizontal="center" vertical="center"/>
      <protection locked="0"/>
    </xf>
    <xf numFmtId="0" fontId="13" fillId="3" borderId="10" xfId="15" applyFont="1" applyFill="1" applyBorder="1" applyAlignment="1" applyProtection="1">
      <alignment horizontal="center" vertical="center"/>
      <protection locked="0"/>
    </xf>
    <xf numFmtId="0" fontId="13" fillId="3" borderId="82" xfId="15" applyFont="1" applyFill="1" applyBorder="1" applyAlignment="1" applyProtection="1">
      <alignment horizontal="center" vertical="center"/>
      <protection locked="0"/>
    </xf>
    <xf numFmtId="0" fontId="13" fillId="3" borderId="81" xfId="15" applyFont="1" applyFill="1" applyBorder="1" applyAlignment="1" applyProtection="1">
      <alignment horizontal="center" vertical="center"/>
      <protection locked="0"/>
    </xf>
    <xf numFmtId="0" fontId="13" fillId="3" borderId="80" xfId="15" applyFont="1" applyFill="1" applyBorder="1" applyAlignment="1" applyProtection="1">
      <alignment horizontal="center" vertical="center"/>
      <protection locked="0"/>
    </xf>
    <xf numFmtId="0" fontId="13" fillId="3" borderId="79" xfId="15" applyFont="1" applyFill="1" applyBorder="1" applyAlignment="1" applyProtection="1">
      <alignment horizontal="center" vertical="center"/>
      <protection locked="0"/>
    </xf>
    <xf numFmtId="9" fontId="13" fillId="0" borderId="15" xfId="15" applyNumberFormat="1" applyFont="1" applyBorder="1" applyAlignment="1">
      <alignment horizontal="center" vertical="center"/>
    </xf>
    <xf numFmtId="9" fontId="13" fillId="0" borderId="14" xfId="15" applyNumberFormat="1" applyFont="1" applyBorder="1" applyAlignment="1">
      <alignment horizontal="center" vertical="center"/>
    </xf>
    <xf numFmtId="0" fontId="13" fillId="3" borderId="86" xfId="15" applyFont="1" applyFill="1" applyBorder="1" applyAlignment="1" applyProtection="1">
      <alignment horizontal="center" vertical="center"/>
      <protection locked="0"/>
    </xf>
    <xf numFmtId="0" fontId="11" fillId="0" borderId="129" xfId="28" applyFont="1" applyBorder="1" applyAlignment="1">
      <alignment horizontal="center"/>
    </xf>
    <xf numFmtId="183" fontId="13" fillId="4" borderId="133" xfId="40" applyNumberFormat="1" applyFont="1" applyFill="1" applyBorder="1" applyAlignment="1" applyProtection="1">
      <alignment horizontal="center" vertical="center"/>
      <protection locked="0"/>
    </xf>
    <xf numFmtId="183" fontId="13" fillId="4" borderId="6" xfId="40" applyNumberFormat="1" applyFont="1" applyFill="1" applyBorder="1" applyAlignment="1" applyProtection="1">
      <alignment horizontal="center" vertical="center"/>
      <protection locked="0"/>
    </xf>
    <xf numFmtId="183" fontId="13" fillId="4" borderId="132" xfId="40" applyNumberFormat="1" applyFont="1" applyFill="1" applyBorder="1" applyAlignment="1" applyProtection="1">
      <alignment horizontal="center" vertical="center"/>
      <protection locked="0"/>
    </xf>
    <xf numFmtId="0" fontId="12" fillId="0" borderId="2" xfId="25" applyFont="1" applyBorder="1" applyAlignment="1">
      <alignment horizontal="center" vertical="center" wrapText="1"/>
    </xf>
    <xf numFmtId="0" fontId="12" fillId="0" borderId="0" xfId="25" applyFont="1" applyBorder="1" applyAlignment="1">
      <alignment horizontal="center" vertical="center" wrapText="1"/>
    </xf>
    <xf numFmtId="183" fontId="13" fillId="0" borderId="96" xfId="40" applyNumberFormat="1" applyFont="1" applyFill="1" applyBorder="1" applyAlignment="1">
      <alignment horizontal="center" vertical="center"/>
    </xf>
    <xf numFmtId="183" fontId="13" fillId="0" borderId="95" xfId="40" applyNumberFormat="1" applyFont="1" applyFill="1" applyBorder="1" applyAlignment="1">
      <alignment horizontal="center" vertical="center"/>
    </xf>
    <xf numFmtId="183" fontId="13" fillId="0" borderId="94" xfId="40" applyNumberFormat="1" applyFont="1" applyFill="1" applyBorder="1" applyAlignment="1">
      <alignment horizontal="center" vertical="center"/>
    </xf>
    <xf numFmtId="191" fontId="13" fillId="4" borderId="77" xfId="40" applyNumberFormat="1" applyFont="1" applyFill="1" applyBorder="1" applyAlignment="1" applyProtection="1">
      <alignment horizontal="center" vertical="center"/>
      <protection locked="0"/>
    </xf>
    <xf numFmtId="191" fontId="13" fillId="4" borderId="76" xfId="40" applyNumberFormat="1" applyFont="1" applyFill="1" applyBorder="1" applyAlignment="1" applyProtection="1">
      <alignment horizontal="center" vertical="center"/>
      <protection locked="0"/>
    </xf>
    <xf numFmtId="191" fontId="13" fillId="4" borderId="75" xfId="40" applyNumberFormat="1" applyFont="1" applyFill="1" applyBorder="1" applyAlignment="1" applyProtection="1">
      <alignment horizontal="center" vertical="center"/>
      <protection locked="0"/>
    </xf>
    <xf numFmtId="0" fontId="13" fillId="0" borderId="0" xfId="28" applyFont="1" applyAlignment="1">
      <alignment vertical="top" wrapText="1"/>
    </xf>
    <xf numFmtId="0" fontId="30" fillId="0" borderId="14" xfId="39" applyFont="1" applyFill="1" applyBorder="1" applyAlignment="1">
      <alignment horizontal="left" vertical="center" wrapText="1"/>
    </xf>
    <xf numFmtId="0" fontId="30" fillId="0" borderId="7" xfId="39" applyFont="1" applyFill="1" applyBorder="1" applyAlignment="1">
      <alignment horizontal="left" vertical="center" wrapText="1"/>
    </xf>
    <xf numFmtId="0" fontId="30" fillId="0" borderId="15" xfId="39" applyFont="1" applyFill="1" applyBorder="1" applyAlignment="1">
      <alignment horizontal="left" vertical="center" wrapText="1"/>
    </xf>
    <xf numFmtId="0" fontId="30" fillId="0" borderId="9" xfId="39" applyFont="1" applyFill="1" applyBorder="1" applyAlignment="1">
      <alignment horizontal="center" vertical="center" textRotation="255"/>
    </xf>
    <xf numFmtId="0" fontId="30" fillId="0" borderId="1" xfId="39" applyFont="1" applyFill="1" applyBorder="1" applyAlignment="1">
      <alignment horizontal="center" vertical="center" textRotation="255"/>
    </xf>
    <xf numFmtId="0" fontId="30" fillId="0" borderId="5" xfId="39" applyFont="1" applyFill="1" applyBorder="1" applyAlignment="1">
      <alignment horizontal="center" vertical="center" textRotation="255"/>
    </xf>
    <xf numFmtId="181" fontId="30" fillId="0" borderId="42" xfId="39" applyNumberFormat="1" applyFont="1" applyBorder="1" applyAlignment="1">
      <alignment horizontal="right" vertical="center"/>
    </xf>
    <xf numFmtId="181" fontId="30" fillId="0" borderId="42" xfId="39" applyNumberFormat="1" applyFont="1" applyFill="1" applyBorder="1" applyAlignment="1">
      <alignment horizontal="right" vertical="center"/>
    </xf>
    <xf numFmtId="181" fontId="30" fillId="0" borderId="10" xfId="39" applyNumberFormat="1" applyFont="1" applyBorder="1" applyAlignment="1">
      <alignment horizontal="right" vertical="center"/>
    </xf>
    <xf numFmtId="181" fontId="30" fillId="0" borderId="9" xfId="39" applyNumberFormat="1" applyFont="1" applyBorder="1" applyAlignment="1">
      <alignment horizontal="right" vertical="center"/>
    </xf>
    <xf numFmtId="181" fontId="30" fillId="0" borderId="5" xfId="39" applyNumberFormat="1" applyFont="1" applyBorder="1" applyAlignment="1">
      <alignment horizontal="right" vertical="center"/>
    </xf>
    <xf numFmtId="0" fontId="11" fillId="0" borderId="8" xfId="39" applyFont="1" applyFill="1" applyBorder="1" applyAlignment="1">
      <alignment horizontal="left" vertical="center"/>
    </xf>
    <xf numFmtId="0" fontId="30" fillId="0" borderId="4" xfId="39" applyFont="1" applyFill="1" applyBorder="1" applyAlignment="1">
      <alignment horizontal="left" vertical="center"/>
    </xf>
    <xf numFmtId="0" fontId="30" fillId="0" borderId="140" xfId="39" applyNumberFormat="1" applyFont="1" applyBorder="1" applyAlignment="1">
      <alignment horizontal="right" vertical="center"/>
    </xf>
    <xf numFmtId="0" fontId="30" fillId="0" borderId="139" xfId="39" applyNumberFormat="1" applyFont="1" applyBorder="1" applyAlignment="1">
      <alignment horizontal="right" vertical="center"/>
    </xf>
    <xf numFmtId="183" fontId="30" fillId="3" borderId="136" xfId="39" applyNumberFormat="1" applyFont="1" applyFill="1" applyBorder="1" applyAlignment="1">
      <alignment horizontal="center" vertical="center"/>
    </xf>
    <xf numFmtId="0" fontId="9" fillId="3" borderId="138" xfId="25" applyFont="1" applyFill="1" applyBorder="1" applyAlignment="1">
      <alignment horizontal="center" vertical="center"/>
    </xf>
    <xf numFmtId="0" fontId="30" fillId="0" borderId="9" xfId="39" applyFont="1" applyBorder="1" applyAlignment="1">
      <alignment horizontal="left" vertical="center"/>
    </xf>
    <xf numFmtId="0" fontId="30" fillId="0" borderId="5" xfId="39" applyFont="1" applyBorder="1" applyAlignment="1">
      <alignment horizontal="left" vertical="center"/>
    </xf>
    <xf numFmtId="181" fontId="30" fillId="0" borderId="10" xfId="39" applyNumberFormat="1" applyFont="1" applyFill="1" applyBorder="1" applyAlignment="1">
      <alignment horizontal="right" vertical="center"/>
    </xf>
    <xf numFmtId="0" fontId="30" fillId="0" borderId="8" xfId="39" applyFont="1" applyBorder="1" applyAlignment="1">
      <alignment horizontal="left" vertical="center" wrapText="1"/>
    </xf>
    <xf numFmtId="0" fontId="30" fillId="0" borderId="13" xfId="39" applyFont="1" applyBorder="1" applyAlignment="1">
      <alignment horizontal="left" vertical="center" wrapText="1"/>
    </xf>
    <xf numFmtId="0" fontId="30" fillId="0" borderId="11" xfId="39" applyFont="1" applyBorder="1" applyAlignment="1">
      <alignment horizontal="left" vertical="center" wrapText="1"/>
    </xf>
    <xf numFmtId="0" fontId="30" fillId="0" borderId="4" xfId="39" applyFont="1" applyBorder="1" applyAlignment="1">
      <alignment horizontal="left" vertical="center" wrapText="1"/>
    </xf>
    <xf numFmtId="0" fontId="30" fillId="0" borderId="6" xfId="39" applyFont="1" applyBorder="1" applyAlignment="1">
      <alignment horizontal="left" vertical="center" wrapText="1"/>
    </xf>
    <xf numFmtId="0" fontId="30" fillId="0" borderId="12" xfId="39" applyFont="1" applyBorder="1" applyAlignment="1">
      <alignment horizontal="left" vertical="center" wrapText="1"/>
    </xf>
    <xf numFmtId="181" fontId="30" fillId="0" borderId="9" xfId="39" applyNumberFormat="1" applyFont="1" applyFill="1" applyBorder="1" applyAlignment="1">
      <alignment horizontal="right" vertical="center"/>
    </xf>
    <xf numFmtId="181" fontId="30" fillId="0" borderId="5" xfId="39" applyNumberFormat="1" applyFont="1" applyFill="1" applyBorder="1" applyAlignment="1">
      <alignment horizontal="right" vertical="center"/>
    </xf>
    <xf numFmtId="0" fontId="14" fillId="0" borderId="64" xfId="39" applyFont="1" applyBorder="1" applyAlignment="1">
      <alignment horizontal="left" vertical="center" wrapText="1"/>
    </xf>
    <xf numFmtId="0" fontId="30" fillId="0" borderId="63" xfId="39" applyFont="1" applyBorder="1" applyAlignment="1">
      <alignment horizontal="left" vertical="center" wrapText="1"/>
    </xf>
    <xf numFmtId="0" fontId="30" fillId="0" borderId="62" xfId="39" applyFont="1" applyBorder="1" applyAlignment="1">
      <alignment horizontal="left" vertical="center" wrapText="1"/>
    </xf>
    <xf numFmtId="0" fontId="30" fillId="0" borderId="14" xfId="39" applyFont="1" applyBorder="1" applyAlignment="1">
      <alignment vertical="center" wrapText="1"/>
    </xf>
    <xf numFmtId="0" fontId="30" fillId="0" borderId="7" xfId="39" applyFont="1" applyBorder="1" applyAlignment="1">
      <alignment vertical="center" wrapText="1"/>
    </xf>
    <xf numFmtId="0" fontId="30" fillId="0" borderId="15" xfId="39" applyFont="1" applyBorder="1" applyAlignment="1">
      <alignment vertical="center" wrapText="1"/>
    </xf>
    <xf numFmtId="0" fontId="30" fillId="0" borderId="2" xfId="39" applyFont="1" applyBorder="1" applyAlignment="1">
      <alignment horizontal="left" vertical="center" wrapText="1"/>
    </xf>
    <xf numFmtId="0" fontId="30" fillId="0" borderId="0" xfId="39" applyFont="1" applyBorder="1" applyAlignment="1">
      <alignment horizontal="left" vertical="center" wrapText="1"/>
    </xf>
    <xf numFmtId="0" fontId="30" fillId="0" borderId="3" xfId="39" applyFont="1" applyBorder="1" applyAlignment="1">
      <alignment horizontal="left" vertical="center" wrapText="1"/>
    </xf>
    <xf numFmtId="0" fontId="30" fillId="0" borderId="8" xfId="39" applyFont="1" applyFill="1" applyBorder="1" applyAlignment="1">
      <alignment horizontal="left" vertical="center" wrapText="1"/>
    </xf>
    <xf numFmtId="0" fontId="30" fillId="0" borderId="13" xfId="39" applyFont="1" applyFill="1" applyBorder="1" applyAlignment="1">
      <alignment horizontal="left" vertical="center" wrapText="1"/>
    </xf>
    <xf numFmtId="0" fontId="30" fillId="0" borderId="11" xfId="39" applyFont="1" applyFill="1" applyBorder="1" applyAlignment="1">
      <alignment horizontal="left" vertical="center" wrapText="1"/>
    </xf>
    <xf numFmtId="0" fontId="30" fillId="0" borderId="4" xfId="39" applyFont="1" applyFill="1" applyBorder="1" applyAlignment="1">
      <alignment horizontal="left" vertical="center" wrapText="1"/>
    </xf>
    <xf numFmtId="0" fontId="30" fillId="0" borderId="6" xfId="39" applyFont="1" applyFill="1" applyBorder="1" applyAlignment="1">
      <alignment horizontal="left" vertical="center" wrapText="1"/>
    </xf>
    <xf numFmtId="0" fontId="30" fillId="0" borderId="12" xfId="39" applyFont="1" applyFill="1" applyBorder="1" applyAlignment="1">
      <alignment horizontal="left" vertical="center" wrapText="1"/>
    </xf>
    <xf numFmtId="0" fontId="11" fillId="0" borderId="14" xfId="39" applyFont="1" applyBorder="1" applyAlignment="1">
      <alignment horizontal="left" vertical="center" wrapText="1"/>
    </xf>
    <xf numFmtId="0" fontId="30" fillId="0" borderId="7" xfId="39" applyFont="1" applyBorder="1" applyAlignment="1">
      <alignment horizontal="left" vertical="center" wrapText="1"/>
    </xf>
    <xf numFmtId="0" fontId="30" fillId="0" borderId="15" xfId="39" applyFont="1" applyBorder="1" applyAlignment="1">
      <alignment horizontal="left" vertical="center" wrapText="1"/>
    </xf>
    <xf numFmtId="0" fontId="30" fillId="0" borderId="8" xfId="39" applyFont="1" applyFill="1" applyBorder="1" applyAlignment="1">
      <alignment horizontal="left" vertical="top" wrapText="1"/>
    </xf>
    <xf numFmtId="0" fontId="30" fillId="0" borderId="13" xfId="39" applyFont="1" applyFill="1" applyBorder="1" applyAlignment="1">
      <alignment horizontal="left" vertical="top" wrapText="1"/>
    </xf>
    <xf numFmtId="0" fontId="30" fillId="0" borderId="11" xfId="39" applyFont="1" applyFill="1" applyBorder="1" applyAlignment="1">
      <alignment horizontal="left" vertical="top" wrapText="1"/>
    </xf>
    <xf numFmtId="0" fontId="30" fillId="0" borderId="4" xfId="39" applyFont="1" applyFill="1" applyBorder="1" applyAlignment="1">
      <alignment horizontal="left" vertical="top" wrapText="1"/>
    </xf>
    <xf numFmtId="0" fontId="30" fillId="0" borderId="6" xfId="39" applyFont="1" applyFill="1" applyBorder="1" applyAlignment="1">
      <alignment horizontal="left" vertical="top" wrapText="1"/>
    </xf>
    <xf numFmtId="0" fontId="30" fillId="0" borderId="12" xfId="39" applyFont="1" applyFill="1" applyBorder="1" applyAlignment="1">
      <alignment horizontal="left" vertical="top" wrapText="1"/>
    </xf>
    <xf numFmtId="0" fontId="18" fillId="0" borderId="8" xfId="39" applyFont="1" applyFill="1" applyBorder="1" applyAlignment="1">
      <alignment horizontal="left" vertical="center" wrapText="1"/>
    </xf>
    <xf numFmtId="0" fontId="45" fillId="0" borderId="13" xfId="39" applyFont="1" applyFill="1" applyBorder="1" applyAlignment="1">
      <alignment horizontal="left" vertical="center" wrapText="1"/>
    </xf>
    <xf numFmtId="0" fontId="45" fillId="0" borderId="11" xfId="39" applyFont="1" applyFill="1" applyBorder="1" applyAlignment="1">
      <alignment horizontal="left" vertical="center" wrapText="1"/>
    </xf>
    <xf numFmtId="0" fontId="45" fillId="0" borderId="4" xfId="39" applyFont="1" applyFill="1" applyBorder="1" applyAlignment="1">
      <alignment horizontal="left" vertical="center" wrapText="1"/>
    </xf>
    <xf numFmtId="0" fontId="45" fillId="0" borderId="6" xfId="39" applyFont="1" applyFill="1" applyBorder="1" applyAlignment="1">
      <alignment horizontal="left" vertical="center" wrapText="1"/>
    </xf>
    <xf numFmtId="0" fontId="45" fillId="0" borderId="12" xfId="39" applyFont="1" applyFill="1" applyBorder="1" applyAlignment="1">
      <alignment horizontal="left" vertical="center" wrapText="1"/>
    </xf>
    <xf numFmtId="3" fontId="30" fillId="0" borderId="14" xfId="39" applyNumberFormat="1" applyFont="1" applyBorder="1" applyAlignment="1">
      <alignment horizontal="left" vertical="center"/>
    </xf>
    <xf numFmtId="3" fontId="30" fillId="0" borderId="7" xfId="39" applyNumberFormat="1" applyFont="1" applyBorder="1" applyAlignment="1">
      <alignment horizontal="left" vertical="center"/>
    </xf>
    <xf numFmtId="3" fontId="30" fillId="0" borderId="57" xfId="39" applyNumberFormat="1" applyFont="1" applyBorder="1" applyAlignment="1">
      <alignment horizontal="left" vertical="center"/>
    </xf>
    <xf numFmtId="3" fontId="30" fillId="0" borderId="6" xfId="39" applyNumberFormat="1" applyFont="1" applyBorder="1" applyAlignment="1">
      <alignment horizontal="left" vertical="center"/>
    </xf>
    <xf numFmtId="3" fontId="30" fillId="0" borderId="13" xfId="39" applyNumberFormat="1" applyFont="1" applyBorder="1" applyAlignment="1">
      <alignment horizontal="left" vertical="center"/>
    </xf>
    <xf numFmtId="181" fontId="30" fillId="7" borderId="46" xfId="39" applyNumberFormat="1" applyFont="1" applyFill="1" applyBorder="1" applyAlignment="1">
      <alignment horizontal="right" vertical="center"/>
    </xf>
    <xf numFmtId="181" fontId="30" fillId="7" borderId="61" xfId="39" applyNumberFormat="1" applyFont="1" applyFill="1" applyBorder="1" applyAlignment="1">
      <alignment horizontal="right" vertical="center"/>
    </xf>
    <xf numFmtId="181" fontId="30" fillId="7" borderId="58" xfId="39" applyNumberFormat="1" applyFont="1" applyFill="1" applyBorder="1" applyAlignment="1">
      <alignment horizontal="right" vertical="center"/>
    </xf>
    <xf numFmtId="3" fontId="30" fillId="0" borderId="8" xfId="39" applyNumberFormat="1" applyFont="1" applyBorder="1" applyAlignment="1">
      <alignment horizontal="left" vertical="center"/>
    </xf>
    <xf numFmtId="3" fontId="30" fillId="0" borderId="2" xfId="39" applyNumberFormat="1" applyFont="1" applyBorder="1" applyAlignment="1">
      <alignment horizontal="left" vertical="center"/>
    </xf>
    <xf numFmtId="3" fontId="30" fillId="0" borderId="4" xfId="39" applyNumberFormat="1" applyFont="1" applyBorder="1" applyAlignment="1">
      <alignment horizontal="left" vertical="center"/>
    </xf>
    <xf numFmtId="0" fontId="30" fillId="0" borderId="1" xfId="39" applyFont="1" applyBorder="1" applyAlignment="1">
      <alignment horizontal="left" vertical="center"/>
    </xf>
    <xf numFmtId="183" fontId="30" fillId="3" borderId="137" xfId="39" applyNumberFormat="1" applyFont="1" applyFill="1" applyBorder="1" applyAlignment="1">
      <alignment horizontal="center" vertical="center"/>
    </xf>
    <xf numFmtId="0" fontId="30" fillId="0" borderId="11" xfId="39" applyNumberFormat="1" applyFont="1" applyFill="1" applyBorder="1" applyAlignment="1">
      <alignment horizontal="right" vertical="center"/>
    </xf>
    <xf numFmtId="0" fontId="30" fillId="0" borderId="12" xfId="39" applyNumberFormat="1" applyFont="1" applyFill="1" applyBorder="1" applyAlignment="1">
      <alignment horizontal="right" vertical="center"/>
    </xf>
    <xf numFmtId="0" fontId="30" fillId="0" borderId="9" xfId="39" applyFont="1" applyFill="1" applyBorder="1" applyAlignment="1">
      <alignment horizontal="left" vertical="center"/>
    </xf>
    <xf numFmtId="0" fontId="30" fillId="0" borderId="5" xfId="39" applyFont="1" applyFill="1" applyBorder="1" applyAlignment="1">
      <alignment horizontal="left" vertical="center"/>
    </xf>
    <xf numFmtId="181" fontId="30" fillId="7" borderId="45" xfId="39" applyNumberFormat="1" applyFont="1" applyFill="1" applyBorder="1" applyAlignment="1">
      <alignment horizontal="right" vertical="center"/>
    </xf>
    <xf numFmtId="181" fontId="30" fillId="7" borderId="59" xfId="39" applyNumberFormat="1" applyFont="1" applyFill="1" applyBorder="1" applyAlignment="1">
      <alignment horizontal="right" vertical="center"/>
    </xf>
    <xf numFmtId="0" fontId="30" fillId="0" borderId="8" xfId="39" applyFont="1" applyBorder="1" applyAlignment="1">
      <alignment horizontal="left" vertical="center"/>
    </xf>
    <xf numFmtId="0" fontId="30" fillId="0" borderId="4" xfId="39" applyFont="1" applyBorder="1" applyAlignment="1">
      <alignment horizontal="left" vertical="center"/>
    </xf>
    <xf numFmtId="181" fontId="30" fillId="7" borderId="9" xfId="39" applyNumberFormat="1" applyFont="1" applyFill="1" applyBorder="1" applyAlignment="1">
      <alignment horizontal="right" vertical="center"/>
    </xf>
    <xf numFmtId="181" fontId="30" fillId="7" borderId="1" xfId="39" applyNumberFormat="1" applyFont="1" applyFill="1" applyBorder="1" applyAlignment="1">
      <alignment horizontal="right" vertical="center"/>
    </xf>
    <xf numFmtId="181" fontId="30" fillId="7" borderId="5" xfId="39" applyNumberFormat="1" applyFont="1" applyFill="1" applyBorder="1" applyAlignment="1">
      <alignment horizontal="right" vertical="center"/>
    </xf>
    <xf numFmtId="181" fontId="30" fillId="7" borderId="60" xfId="39" applyNumberFormat="1" applyFont="1" applyFill="1" applyBorder="1" applyAlignment="1">
      <alignment horizontal="right" vertical="center"/>
    </xf>
    <xf numFmtId="181" fontId="30" fillId="0" borderId="46" xfId="39" applyNumberFormat="1" applyFont="1" applyFill="1" applyBorder="1" applyAlignment="1">
      <alignment horizontal="right" vertical="center"/>
    </xf>
    <xf numFmtId="181" fontId="30" fillId="0" borderId="61" xfId="39" applyNumberFormat="1" applyFont="1" applyFill="1" applyBorder="1" applyAlignment="1">
      <alignment horizontal="right" vertical="center"/>
    </xf>
    <xf numFmtId="181" fontId="30" fillId="0" borderId="58" xfId="39" applyNumberFormat="1" applyFont="1" applyFill="1" applyBorder="1" applyAlignment="1">
      <alignment horizontal="right" vertical="center"/>
    </xf>
    <xf numFmtId="3" fontId="30" fillId="0" borderId="9" xfId="39" quotePrefix="1" applyNumberFormat="1" applyFont="1" applyBorder="1" applyAlignment="1">
      <alignment horizontal="left" vertical="center"/>
    </xf>
    <xf numFmtId="3" fontId="30" fillId="0" borderId="5" xfId="39" quotePrefix="1" applyNumberFormat="1" applyFont="1" applyBorder="1" applyAlignment="1">
      <alignment horizontal="left" vertical="center"/>
    </xf>
    <xf numFmtId="3" fontId="30" fillId="0" borderId="8" xfId="39" quotePrefix="1" applyNumberFormat="1" applyFont="1" applyBorder="1" applyAlignment="1">
      <alignment horizontal="left" vertical="center"/>
    </xf>
    <xf numFmtId="3" fontId="30" fillId="0" borderId="4" xfId="39" quotePrefix="1" applyNumberFormat="1" applyFont="1" applyBorder="1" applyAlignment="1">
      <alignment horizontal="left" vertical="center"/>
    </xf>
    <xf numFmtId="0" fontId="43" fillId="0" borderId="71" xfId="39" applyFont="1" applyBorder="1" applyAlignment="1">
      <alignment horizontal="center" vertical="center"/>
    </xf>
    <xf numFmtId="0" fontId="43" fillId="0" borderId="7" xfId="39" applyFont="1" applyBorder="1" applyAlignment="1">
      <alignment horizontal="center" vertical="center"/>
    </xf>
    <xf numFmtId="0" fontId="43" fillId="0" borderId="15" xfId="39" applyFont="1" applyBorder="1" applyAlignment="1">
      <alignment horizontal="center" vertical="center"/>
    </xf>
    <xf numFmtId="3" fontId="30" fillId="0" borderId="45" xfId="39" applyNumberFormat="1" applyFont="1" applyBorder="1" applyAlignment="1">
      <alignment horizontal="left" vertical="center"/>
    </xf>
    <xf numFmtId="3" fontId="30" fillId="0" borderId="60" xfId="39" applyNumberFormat="1" applyFont="1" applyBorder="1" applyAlignment="1">
      <alignment horizontal="left" vertical="center"/>
    </xf>
    <xf numFmtId="181" fontId="30" fillId="0" borderId="45" xfId="39" applyNumberFormat="1" applyFont="1" applyFill="1" applyBorder="1" applyAlignment="1">
      <alignment horizontal="right" vertical="center"/>
    </xf>
    <xf numFmtId="181" fontId="30" fillId="0" borderId="60" xfId="39" applyNumberFormat="1" applyFont="1" applyFill="1" applyBorder="1" applyAlignment="1">
      <alignment horizontal="right" vertical="center"/>
    </xf>
    <xf numFmtId="181" fontId="30" fillId="0" borderId="1" xfId="39" applyNumberFormat="1" applyFont="1" applyFill="1" applyBorder="1" applyAlignment="1">
      <alignment horizontal="right" vertical="center"/>
    </xf>
    <xf numFmtId="0" fontId="30" fillId="7" borderId="0" xfId="39" applyFont="1" applyFill="1" applyAlignment="1">
      <alignment horizontal="center" vertical="center"/>
    </xf>
    <xf numFmtId="3" fontId="30" fillId="0" borderId="8" xfId="39" applyNumberFormat="1" applyFont="1" applyFill="1" applyBorder="1" applyAlignment="1">
      <alignment horizontal="left" vertical="center"/>
    </xf>
    <xf numFmtId="3" fontId="30" fillId="0" borderId="4" xfId="39" applyNumberFormat="1" applyFont="1" applyFill="1" applyBorder="1" applyAlignment="1">
      <alignment horizontal="left" vertical="center"/>
    </xf>
    <xf numFmtId="3" fontId="11" fillId="0" borderId="8" xfId="39" applyNumberFormat="1" applyFont="1" applyBorder="1" applyAlignment="1">
      <alignment horizontal="left" vertical="center"/>
    </xf>
    <xf numFmtId="183" fontId="30" fillId="0" borderId="5" xfId="39" applyNumberFormat="1" applyFont="1" applyBorder="1" applyAlignment="1">
      <alignment horizontal="center" vertical="center"/>
    </xf>
    <xf numFmtId="183" fontId="30" fillId="0" borderId="80" xfId="39" applyNumberFormat="1" applyFont="1" applyBorder="1" applyAlignment="1">
      <alignment horizontal="center" vertical="center"/>
    </xf>
    <xf numFmtId="0" fontId="30" fillId="0" borderId="3" xfId="39" applyNumberFormat="1" applyFont="1" applyBorder="1" applyAlignment="1">
      <alignment horizontal="right" vertical="center"/>
    </xf>
    <xf numFmtId="0" fontId="30" fillId="0" borderId="12" xfId="39" applyNumberFormat="1" applyFont="1" applyBorder="1" applyAlignment="1">
      <alignment horizontal="right" vertical="center"/>
    </xf>
    <xf numFmtId="183" fontId="30" fillId="3" borderId="143" xfId="39" applyNumberFormat="1" applyFont="1" applyFill="1" applyBorder="1" applyAlignment="1">
      <alignment horizontal="center" vertical="center"/>
    </xf>
    <xf numFmtId="183" fontId="30" fillId="0" borderId="88" xfId="39" applyNumberFormat="1" applyFont="1" applyFill="1" applyBorder="1" applyAlignment="1">
      <alignment horizontal="center" vertical="center"/>
    </xf>
    <xf numFmtId="183" fontId="30" fillId="0" borderId="80" xfId="39" applyNumberFormat="1" applyFont="1" applyFill="1" applyBorder="1" applyAlignment="1">
      <alignment horizontal="center" vertical="center"/>
    </xf>
    <xf numFmtId="3" fontId="30" fillId="0" borderId="146" xfId="39" applyNumberFormat="1" applyFont="1" applyBorder="1" applyAlignment="1">
      <alignment horizontal="left" vertical="center" wrapText="1"/>
    </xf>
    <xf numFmtId="3" fontId="30" fillId="0" borderId="145" xfId="39" applyNumberFormat="1" applyFont="1" applyBorder="1" applyAlignment="1">
      <alignment horizontal="left" vertical="center" wrapText="1"/>
    </xf>
    <xf numFmtId="183" fontId="30" fillId="3" borderId="141" xfId="39" applyNumberFormat="1" applyFont="1" applyFill="1" applyBorder="1" applyAlignment="1">
      <alignment horizontal="center" vertical="center"/>
    </xf>
    <xf numFmtId="0" fontId="30" fillId="3" borderId="74" xfId="39" applyFont="1" applyFill="1" applyBorder="1" applyAlignment="1">
      <alignment horizontal="center" vertical="center"/>
    </xf>
    <xf numFmtId="0" fontId="30" fillId="3" borderId="73" xfId="39" applyFont="1" applyFill="1" applyBorder="1" applyAlignment="1">
      <alignment horizontal="center" vertical="center"/>
    </xf>
    <xf numFmtId="0" fontId="30" fillId="3" borderId="72" xfId="39" applyFont="1" applyFill="1" applyBorder="1" applyAlignment="1">
      <alignment horizontal="center" vertical="center"/>
    </xf>
    <xf numFmtId="183" fontId="30" fillId="3" borderId="135" xfId="39" applyNumberFormat="1" applyFont="1" applyFill="1" applyBorder="1" applyAlignment="1">
      <alignment horizontal="center" vertical="center"/>
    </xf>
    <xf numFmtId="0" fontId="30" fillId="0" borderId="11" xfId="39" applyNumberFormat="1" applyFont="1" applyBorder="1" applyAlignment="1">
      <alignment horizontal="right" vertical="center"/>
    </xf>
    <xf numFmtId="0" fontId="30" fillId="0" borderId="3" xfId="39" applyNumberFormat="1" applyFont="1" applyFill="1" applyBorder="1" applyAlignment="1">
      <alignment horizontal="right" vertical="center"/>
    </xf>
    <xf numFmtId="183" fontId="30" fillId="3" borderId="166" xfId="39" applyNumberFormat="1" applyFont="1" applyFill="1" applyBorder="1" applyAlignment="1">
      <alignment horizontal="center" vertical="center"/>
    </xf>
    <xf numFmtId="183" fontId="30" fillId="3" borderId="164" xfId="39" applyNumberFormat="1" applyFont="1" applyFill="1" applyBorder="1" applyAlignment="1">
      <alignment horizontal="center" vertical="center"/>
    </xf>
    <xf numFmtId="0" fontId="30" fillId="4" borderId="77" xfId="39" applyFont="1" applyFill="1" applyBorder="1" applyAlignment="1">
      <alignment horizontal="center" vertical="center"/>
    </xf>
    <xf numFmtId="0" fontId="30" fillId="4" borderId="76" xfId="39" applyFont="1" applyFill="1" applyBorder="1" applyAlignment="1">
      <alignment horizontal="center" vertical="center"/>
    </xf>
    <xf numFmtId="0" fontId="30" fillId="4" borderId="75" xfId="39" applyFont="1" applyFill="1" applyBorder="1" applyAlignment="1">
      <alignment horizontal="center" vertical="center"/>
    </xf>
    <xf numFmtId="0" fontId="30" fillId="0" borderId="147" xfId="39" applyNumberFormat="1" applyFont="1" applyBorder="1" applyAlignment="1">
      <alignment horizontal="right" vertical="center"/>
    </xf>
    <xf numFmtId="0" fontId="30" fillId="0" borderId="3" xfId="39" applyFont="1" applyBorder="1" applyAlignment="1">
      <alignment horizontal="left" vertical="center"/>
    </xf>
    <xf numFmtId="0" fontId="30" fillId="0" borderId="12" xfId="39" applyFont="1" applyBorder="1" applyAlignment="1">
      <alignment horizontal="left" vertical="center"/>
    </xf>
    <xf numFmtId="183" fontId="30" fillId="3" borderId="165" xfId="39" applyNumberFormat="1" applyFont="1" applyFill="1" applyBorder="1" applyAlignment="1">
      <alignment horizontal="center" vertical="center"/>
    </xf>
    <xf numFmtId="0" fontId="30" fillId="0" borderId="15" xfId="39" applyNumberFormat="1" applyFont="1" applyFill="1" applyBorder="1" applyAlignment="1">
      <alignment horizontal="right" vertical="center"/>
    </xf>
    <xf numFmtId="0" fontId="30" fillId="0" borderId="10" xfId="39" applyFont="1" applyBorder="1" applyAlignment="1">
      <alignment horizontal="left" vertical="center"/>
    </xf>
    <xf numFmtId="183" fontId="30" fillId="0" borderId="10" xfId="39" applyNumberFormat="1" applyFont="1" applyFill="1" applyBorder="1" applyAlignment="1">
      <alignment horizontal="center" vertical="center"/>
    </xf>
    <xf numFmtId="183" fontId="30" fillId="0" borderId="9" xfId="39" applyNumberFormat="1" applyFont="1" applyFill="1" applyBorder="1" applyAlignment="1">
      <alignment horizontal="center" vertical="center"/>
    </xf>
    <xf numFmtId="183" fontId="30" fillId="3" borderId="163" xfId="39" applyNumberFormat="1" applyFont="1" applyFill="1" applyBorder="1" applyAlignment="1">
      <alignment horizontal="center" vertical="center"/>
    </xf>
    <xf numFmtId="181" fontId="30" fillId="0" borderId="1" xfId="39" applyNumberFormat="1" applyFont="1" applyBorder="1" applyAlignment="1">
      <alignment horizontal="right" vertical="center"/>
    </xf>
    <xf numFmtId="0" fontId="30" fillId="0" borderId="14" xfId="39" applyFont="1" applyBorder="1" applyAlignment="1">
      <alignment horizontal="left" vertical="center" wrapText="1"/>
    </xf>
    <xf numFmtId="0" fontId="30" fillId="0" borderId="9" xfId="39" applyFont="1" applyFill="1" applyBorder="1" applyAlignment="1">
      <alignment horizontal="right" vertical="center"/>
    </xf>
    <xf numFmtId="0" fontId="30" fillId="0" borderId="5" xfId="39" applyFont="1" applyFill="1" applyBorder="1" applyAlignment="1">
      <alignment horizontal="right" vertical="center"/>
    </xf>
    <xf numFmtId="183" fontId="30" fillId="3" borderId="138" xfId="39" applyNumberFormat="1" applyFont="1" applyFill="1" applyBorder="1" applyAlignment="1">
      <alignment horizontal="center" vertical="center"/>
    </xf>
    <xf numFmtId="3" fontId="30" fillId="7" borderId="9" xfId="39" applyNumberFormat="1" applyFont="1" applyFill="1" applyBorder="1" applyAlignment="1">
      <alignment horizontal="right" vertical="center"/>
    </xf>
    <xf numFmtId="3" fontId="30" fillId="7" borderId="5" xfId="39" applyNumberFormat="1" applyFont="1" applyFill="1" applyBorder="1" applyAlignment="1">
      <alignment horizontal="right" vertical="center"/>
    </xf>
    <xf numFmtId="0" fontId="11" fillId="0" borderId="14" xfId="39" applyFont="1" applyBorder="1" applyAlignment="1">
      <alignment vertical="center" wrapText="1"/>
    </xf>
    <xf numFmtId="3" fontId="11" fillId="0" borderId="8" xfId="39" quotePrefix="1" applyNumberFormat="1" applyFont="1" applyFill="1" applyBorder="1" applyAlignment="1">
      <alignment horizontal="left" vertical="center"/>
    </xf>
    <xf numFmtId="3" fontId="30" fillId="0" borderId="4" xfId="39" quotePrefix="1" applyNumberFormat="1" applyFont="1" applyFill="1" applyBorder="1" applyAlignment="1">
      <alignment horizontal="left" vertical="center"/>
    </xf>
    <xf numFmtId="0" fontId="30" fillId="0" borderId="10" xfId="39" applyFont="1" applyFill="1" applyBorder="1" applyAlignment="1">
      <alignment horizontal="left" vertical="center"/>
    </xf>
    <xf numFmtId="3" fontId="30" fillId="0" borderId="174" xfId="39" applyNumberFormat="1" applyFont="1" applyBorder="1" applyAlignment="1">
      <alignment horizontal="left" vertical="center"/>
    </xf>
    <xf numFmtId="3" fontId="30" fillId="0" borderId="175" xfId="39" applyNumberFormat="1" applyFont="1" applyBorder="1" applyAlignment="1">
      <alignment horizontal="left" vertical="center"/>
    </xf>
    <xf numFmtId="187" fontId="30" fillId="0" borderId="8" xfId="39" applyNumberFormat="1" applyFont="1" applyBorder="1" applyAlignment="1">
      <alignment horizontal="left" vertical="center"/>
    </xf>
    <xf numFmtId="187" fontId="30" fillId="0" borderId="4" xfId="39" applyNumberFormat="1" applyFont="1" applyBorder="1" applyAlignment="1">
      <alignment horizontal="left" vertical="center"/>
    </xf>
    <xf numFmtId="3" fontId="30" fillId="0" borderId="146" xfId="39" applyNumberFormat="1" applyFont="1" applyFill="1" applyBorder="1" applyAlignment="1">
      <alignment horizontal="left" vertical="center"/>
    </xf>
    <xf numFmtId="3" fontId="30" fillId="0" borderId="145" xfId="39" applyNumberFormat="1" applyFont="1" applyFill="1" applyBorder="1" applyAlignment="1">
      <alignment horizontal="left" vertical="center"/>
    </xf>
    <xf numFmtId="0" fontId="30" fillId="0" borderId="140" xfId="39" applyNumberFormat="1" applyFont="1" applyFill="1" applyBorder="1" applyAlignment="1">
      <alignment horizontal="right" vertical="center"/>
    </xf>
    <xf numFmtId="0" fontId="30" fillId="0" borderId="139" xfId="39" applyNumberFormat="1" applyFont="1" applyFill="1" applyBorder="1" applyAlignment="1">
      <alignment horizontal="right" vertical="center"/>
    </xf>
    <xf numFmtId="0" fontId="11" fillId="0" borderId="9" xfId="39" applyFont="1" applyBorder="1" applyAlignment="1">
      <alignment horizontal="left" vertical="center"/>
    </xf>
    <xf numFmtId="3" fontId="30" fillId="0" borderId="178" xfId="39" applyNumberFormat="1" applyFont="1" applyBorder="1" applyAlignment="1">
      <alignment horizontal="left" vertical="center"/>
    </xf>
    <xf numFmtId="0" fontId="14" fillId="0" borderId="14" xfId="39" applyFont="1" applyFill="1" applyBorder="1" applyAlignment="1">
      <alignment horizontal="left" vertical="center" wrapText="1"/>
    </xf>
    <xf numFmtId="0" fontId="14" fillId="0" borderId="9" xfId="39" applyFont="1" applyFill="1" applyBorder="1" applyAlignment="1">
      <alignment horizontal="center" vertical="center" shrinkToFit="1"/>
    </xf>
    <xf numFmtId="0" fontId="14" fillId="0" borderId="1" xfId="39" applyFont="1" applyFill="1" applyBorder="1" applyAlignment="1">
      <alignment horizontal="center" vertical="center" shrinkToFit="1"/>
    </xf>
    <xf numFmtId="0" fontId="14" fillId="0" borderId="5" xfId="39" applyFont="1" applyFill="1" applyBorder="1" applyAlignment="1">
      <alignment horizontal="center" vertical="center" shrinkToFit="1"/>
    </xf>
    <xf numFmtId="3" fontId="14" fillId="0" borderId="146" xfId="39" applyNumberFormat="1" applyFont="1" applyFill="1" applyBorder="1" applyAlignment="1">
      <alignment horizontal="left" vertical="center"/>
    </xf>
    <xf numFmtId="3" fontId="14" fillId="0" borderId="145" xfId="39" applyNumberFormat="1" applyFont="1" applyFill="1" applyBorder="1" applyAlignment="1">
      <alignment horizontal="left" vertical="center"/>
    </xf>
    <xf numFmtId="183" fontId="30" fillId="3" borderId="142" xfId="39" applyNumberFormat="1" applyFont="1" applyFill="1" applyBorder="1" applyAlignment="1">
      <alignment horizontal="center" vertical="center"/>
    </xf>
    <xf numFmtId="0" fontId="9" fillId="3" borderId="141" xfId="25" applyFont="1" applyFill="1" applyBorder="1" applyAlignment="1">
      <alignment horizontal="center" vertical="center"/>
    </xf>
    <xf numFmtId="0" fontId="11" fillId="0" borderId="8" xfId="39" applyFont="1" applyBorder="1" applyAlignment="1">
      <alignment horizontal="left" vertical="center" wrapText="1"/>
    </xf>
    <xf numFmtId="0" fontId="11" fillId="0" borderId="13" xfId="39" applyFont="1" applyBorder="1" applyAlignment="1">
      <alignment horizontal="left" vertical="center" wrapText="1"/>
    </xf>
    <xf numFmtId="0" fontId="11" fillId="0" borderId="11" xfId="39" applyFont="1" applyBorder="1" applyAlignment="1">
      <alignment horizontal="left" vertical="center" wrapText="1"/>
    </xf>
    <xf numFmtId="0" fontId="11" fillId="0" borderId="4" xfId="39" applyFont="1" applyBorder="1" applyAlignment="1">
      <alignment horizontal="left" vertical="center" wrapText="1"/>
    </xf>
    <xf numFmtId="0" fontId="11" fillId="0" borderId="6" xfId="39" applyFont="1" applyBorder="1" applyAlignment="1">
      <alignment horizontal="left" vertical="center" wrapText="1"/>
    </xf>
    <xf numFmtId="0" fontId="11" fillId="0" borderId="12" xfId="39" applyFont="1" applyBorder="1" applyAlignment="1">
      <alignment horizontal="left" vertical="center" wrapText="1"/>
    </xf>
    <xf numFmtId="3" fontId="11" fillId="0" borderId="45" xfId="39" applyNumberFormat="1" applyFont="1" applyBorder="1" applyAlignment="1">
      <alignment horizontal="left" vertical="center" wrapText="1"/>
    </xf>
    <xf numFmtId="3" fontId="11" fillId="0" borderId="59" xfId="39" applyNumberFormat="1" applyFont="1" applyBorder="1" applyAlignment="1">
      <alignment horizontal="left" vertical="center" wrapText="1"/>
    </xf>
    <xf numFmtId="3" fontId="30" fillId="7" borderId="46" xfId="39" applyNumberFormat="1" applyFont="1" applyFill="1" applyBorder="1" applyAlignment="1">
      <alignment horizontal="right" vertical="center"/>
    </xf>
    <xf numFmtId="3" fontId="30" fillId="7" borderId="58" xfId="39" applyNumberFormat="1" applyFont="1" applyFill="1" applyBorder="1" applyAlignment="1">
      <alignment horizontal="right" vertical="center"/>
    </xf>
    <xf numFmtId="3" fontId="35" fillId="0" borderId="9" xfId="31" applyNumberFormat="1" applyFont="1" applyFill="1" applyBorder="1" applyAlignment="1">
      <alignment horizontal="center" vertical="center" wrapText="1"/>
    </xf>
    <xf numFmtId="3" fontId="35" fillId="0" borderId="1" xfId="31" applyNumberFormat="1" applyFont="1" applyFill="1" applyBorder="1" applyAlignment="1">
      <alignment horizontal="center" vertical="center" wrapText="1"/>
    </xf>
    <xf numFmtId="197" fontId="35" fillId="0" borderId="1" xfId="31" applyNumberFormat="1" applyFont="1" applyFill="1" applyBorder="1" applyAlignment="1">
      <alignment horizontal="center" vertical="center"/>
    </xf>
    <xf numFmtId="176" fontId="35" fillId="0" borderId="9" xfId="31" applyNumberFormat="1" applyFont="1" applyFill="1" applyBorder="1" applyAlignment="1">
      <alignment horizontal="right" vertical="center"/>
    </xf>
    <xf numFmtId="176" fontId="35" fillId="0" borderId="5" xfId="31" applyNumberFormat="1" applyFont="1" applyFill="1" applyBorder="1" applyAlignment="1">
      <alignment horizontal="right" vertical="center"/>
    </xf>
    <xf numFmtId="3" fontId="35" fillId="0" borderId="8" xfId="31" applyNumberFormat="1" applyFont="1" applyFill="1" applyBorder="1" applyAlignment="1">
      <alignment horizontal="center" vertical="center"/>
    </xf>
    <xf numFmtId="3" fontId="35" fillId="0" borderId="13" xfId="31" applyNumberFormat="1" applyFont="1" applyFill="1" applyBorder="1" applyAlignment="1">
      <alignment horizontal="center" vertical="center"/>
    </xf>
    <xf numFmtId="3" fontId="35" fillId="0" borderId="11" xfId="31" applyNumberFormat="1" applyFont="1" applyFill="1" applyBorder="1" applyAlignment="1">
      <alignment horizontal="center" vertical="center"/>
    </xf>
    <xf numFmtId="3" fontId="35" fillId="0" borderId="2" xfId="31" applyNumberFormat="1" applyFont="1" applyFill="1" applyBorder="1" applyAlignment="1">
      <alignment horizontal="center" vertical="center"/>
    </xf>
    <xf numFmtId="3" fontId="35" fillId="0" borderId="0" xfId="31" applyNumberFormat="1" applyFont="1" applyFill="1" applyBorder="1" applyAlignment="1">
      <alignment horizontal="center" vertical="center"/>
    </xf>
    <xf numFmtId="3" fontId="35" fillId="0" borderId="3" xfId="31" applyNumberFormat="1" applyFont="1" applyFill="1" applyBorder="1" applyAlignment="1">
      <alignment horizontal="center" vertical="center"/>
    </xf>
    <xf numFmtId="0" fontId="0" fillId="0" borderId="10" xfId="0" applyFont="1" applyBorder="1" applyAlignment="1">
      <alignment horizontal="center" vertical="center" wrapText="1"/>
    </xf>
    <xf numFmtId="176" fontId="35" fillId="0" borderId="4" xfId="31" applyNumberFormat="1" applyFont="1" applyFill="1" applyBorder="1" applyAlignment="1">
      <alignment horizontal="center" vertical="center" wrapText="1"/>
    </xf>
    <xf numFmtId="176" fontId="35" fillId="0" borderId="12" xfId="31" applyNumberFormat="1" applyFont="1" applyFill="1" applyBorder="1" applyAlignment="1">
      <alignment horizontal="center" vertical="center" wrapText="1"/>
    </xf>
    <xf numFmtId="176" fontId="35" fillId="0" borderId="6" xfId="31"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3" fontId="35" fillId="0" borderId="8" xfId="31" applyNumberFormat="1" applyFont="1" applyFill="1" applyBorder="1" applyAlignment="1">
      <alignment horizontal="center" vertical="center" wrapText="1"/>
    </xf>
    <xf numFmtId="3" fontId="35" fillId="0" borderId="11" xfId="31" applyNumberFormat="1" applyFont="1" applyFill="1" applyBorder="1" applyAlignment="1">
      <alignment horizontal="center" vertical="center" wrapText="1"/>
    </xf>
    <xf numFmtId="3" fontId="35" fillId="0" borderId="2" xfId="31" applyNumberFormat="1" applyFont="1" applyFill="1" applyBorder="1" applyAlignment="1">
      <alignment horizontal="center" vertical="center" wrapText="1"/>
    </xf>
    <xf numFmtId="3" fontId="35" fillId="0" borderId="3" xfId="31" applyNumberFormat="1" applyFont="1" applyFill="1" applyBorder="1" applyAlignment="1">
      <alignment horizontal="center" vertical="center" wrapText="1"/>
    </xf>
    <xf numFmtId="193" fontId="0" fillId="0" borderId="8" xfId="0" applyNumberFormat="1" applyFont="1" applyBorder="1" applyAlignment="1">
      <alignment horizontal="center" vertical="center" wrapText="1"/>
    </xf>
    <xf numFmtId="193" fontId="0" fillId="0" borderId="11" xfId="0" applyNumberFormat="1" applyFont="1" applyBorder="1" applyAlignment="1">
      <alignment horizontal="center" vertical="center" wrapText="1"/>
    </xf>
    <xf numFmtId="192" fontId="0" fillId="0" borderId="9" xfId="0" applyNumberFormat="1" applyFont="1" applyBorder="1" applyAlignment="1">
      <alignment horizontal="center" vertical="center" wrapText="1"/>
    </xf>
    <xf numFmtId="192" fontId="0" fillId="0" borderId="1" xfId="0" applyNumberFormat="1" applyFont="1" applyBorder="1" applyAlignment="1">
      <alignment horizontal="center" vertical="center" wrapText="1"/>
    </xf>
    <xf numFmtId="194" fontId="0" fillId="0" borderId="8" xfId="0" applyNumberFormat="1" applyFont="1" applyBorder="1" applyAlignment="1">
      <alignment horizontal="center" vertical="center" wrapText="1"/>
    </xf>
    <xf numFmtId="194" fontId="0" fillId="0" borderId="13" xfId="0" applyNumberFormat="1" applyFont="1" applyBorder="1" applyAlignment="1">
      <alignment horizontal="center" vertical="center" wrapText="1"/>
    </xf>
    <xf numFmtId="194" fontId="0" fillId="0" borderId="11" xfId="0" applyNumberFormat="1" applyFont="1" applyBorder="1" applyAlignment="1">
      <alignment horizontal="center" vertical="center" wrapText="1"/>
    </xf>
    <xf numFmtId="194" fontId="0" fillId="0" borderId="2" xfId="0" applyNumberFormat="1" applyFont="1" applyBorder="1" applyAlignment="1">
      <alignment horizontal="center" vertical="center" wrapText="1"/>
    </xf>
    <xf numFmtId="194" fontId="0" fillId="0" borderId="0" xfId="0" applyNumberFormat="1" applyFont="1" applyBorder="1" applyAlignment="1">
      <alignment horizontal="center" vertical="center" wrapText="1"/>
    </xf>
    <xf numFmtId="194" fontId="0" fillId="0" borderId="3" xfId="0" applyNumberFormat="1" applyFont="1" applyBorder="1" applyAlignment="1">
      <alignment horizontal="center" vertical="center" wrapText="1"/>
    </xf>
    <xf numFmtId="194" fontId="0" fillId="0" borderId="4" xfId="0" applyNumberFormat="1" applyFont="1" applyBorder="1" applyAlignment="1">
      <alignment horizontal="center" vertical="center"/>
    </xf>
    <xf numFmtId="194" fontId="0" fillId="0" borderId="6" xfId="0" applyNumberFormat="1" applyFont="1" applyBorder="1" applyAlignment="1">
      <alignment horizontal="center" vertical="center"/>
    </xf>
    <xf numFmtId="194" fontId="0" fillId="0" borderId="12" xfId="0" applyNumberFormat="1" applyFont="1" applyBorder="1" applyAlignment="1">
      <alignment horizontal="center" vertical="center"/>
    </xf>
    <xf numFmtId="176" fontId="11" fillId="0" borderId="0" xfId="28" applyNumberFormat="1" applyFont="1" applyFill="1" applyBorder="1" applyAlignment="1">
      <alignment horizontal="left" vertical="center"/>
    </xf>
    <xf numFmtId="176" fontId="11" fillId="0" borderId="0" xfId="28" applyNumberFormat="1" applyFont="1" applyFill="1" applyBorder="1" applyAlignment="1">
      <alignment horizontal="center" vertical="center"/>
    </xf>
    <xf numFmtId="0" fontId="11" fillId="0" borderId="0" xfId="28" applyFont="1" applyFill="1" applyBorder="1" applyAlignment="1">
      <alignment horizontal="center" vertical="center"/>
    </xf>
    <xf numFmtId="0" fontId="11" fillId="0" borderId="0" xfId="28" applyFont="1" applyFill="1" applyBorder="1" applyAlignment="1">
      <alignment horizontal="center" wrapText="1"/>
    </xf>
    <xf numFmtId="176" fontId="13" fillId="0" borderId="0" xfId="28" applyNumberFormat="1" applyFont="1" applyFill="1" applyBorder="1" applyAlignment="1">
      <alignment horizontal="left" vertical="center"/>
    </xf>
    <xf numFmtId="3" fontId="11" fillId="0" borderId="0" xfId="28" applyNumberFormat="1" applyFont="1" applyFill="1" applyBorder="1" applyAlignment="1">
      <alignment horizontal="right" vertical="center" wrapText="1"/>
    </xf>
    <xf numFmtId="178" fontId="11" fillId="0" borderId="0" xfId="28" applyNumberFormat="1" applyFont="1" applyFill="1" applyBorder="1" applyAlignment="1">
      <alignment horizontal="center" vertical="center"/>
    </xf>
    <xf numFmtId="0" fontId="11" fillId="0" borderId="0" xfId="28" applyFont="1" applyFill="1" applyBorder="1" applyAlignment="1">
      <alignment horizontal="left" vertical="center" wrapText="1"/>
    </xf>
    <xf numFmtId="0" fontId="11" fillId="0" borderId="8" xfId="28" applyFont="1" applyFill="1" applyBorder="1" applyAlignment="1">
      <alignment vertical="center" wrapText="1"/>
    </xf>
    <xf numFmtId="0" fontId="11" fillId="0" borderId="2" xfId="28" applyFont="1" applyFill="1" applyBorder="1" applyAlignment="1">
      <alignment vertical="center" wrapText="1"/>
    </xf>
    <xf numFmtId="0" fontId="11" fillId="0" borderId="4" xfId="28" applyFont="1" applyFill="1" applyBorder="1" applyAlignment="1">
      <alignment vertical="center" wrapText="1"/>
    </xf>
    <xf numFmtId="0" fontId="11" fillId="0" borderId="11" xfId="28" applyFont="1" applyFill="1" applyBorder="1" applyAlignment="1">
      <alignment vertical="center" wrapText="1"/>
    </xf>
    <xf numFmtId="0" fontId="11" fillId="0" borderId="3" xfId="28" applyFont="1" applyFill="1" applyBorder="1" applyAlignment="1">
      <alignment vertical="center" wrapText="1"/>
    </xf>
    <xf numFmtId="0" fontId="11" fillId="0" borderId="12" xfId="28" applyFont="1" applyFill="1" applyBorder="1" applyAlignment="1">
      <alignment vertical="center" wrapText="1"/>
    </xf>
    <xf numFmtId="0" fontId="11" fillId="0" borderId="9" xfId="28" applyFont="1" applyFill="1" applyBorder="1" applyAlignment="1">
      <alignment horizontal="center" vertical="center"/>
    </xf>
    <xf numFmtId="0" fontId="11" fillId="0" borderId="1" xfId="28" applyFont="1" applyFill="1" applyBorder="1" applyAlignment="1">
      <alignment horizontal="center" vertical="center"/>
    </xf>
    <xf numFmtId="0" fontId="11" fillId="0" borderId="5" xfId="28" applyFont="1" applyFill="1" applyBorder="1" applyAlignment="1">
      <alignment horizontal="center" vertical="center"/>
    </xf>
    <xf numFmtId="0" fontId="11" fillId="0" borderId="13" xfId="28" applyFont="1" applyFill="1" applyBorder="1" applyAlignment="1">
      <alignment horizontal="center" wrapText="1"/>
    </xf>
    <xf numFmtId="0" fontId="11" fillId="0" borderId="13" xfId="28" applyFont="1" applyFill="1" applyBorder="1" applyAlignment="1">
      <alignment horizontal="center"/>
    </xf>
    <xf numFmtId="0" fontId="13" fillId="0" borderId="10" xfId="28" applyFont="1" applyFill="1" applyBorder="1" applyAlignment="1">
      <alignment vertical="center" wrapText="1"/>
    </xf>
    <xf numFmtId="0" fontId="11" fillId="0" borderId="6" xfId="28" applyFont="1" applyFill="1" applyBorder="1" applyAlignment="1">
      <alignment horizontal="left" vertical="center" wrapText="1"/>
    </xf>
    <xf numFmtId="0" fontId="11" fillId="0" borderId="12" xfId="28" applyFont="1" applyFill="1" applyBorder="1" applyAlignment="1">
      <alignment horizontal="left" vertical="center" wrapText="1"/>
    </xf>
    <xf numFmtId="0" fontId="11" fillId="0" borderId="6" xfId="28" applyFont="1" applyFill="1" applyBorder="1" applyAlignment="1">
      <alignment horizontal="left" vertical="top" wrapText="1"/>
    </xf>
    <xf numFmtId="0" fontId="11" fillId="0" borderId="12" xfId="28" applyFont="1" applyFill="1" applyBorder="1" applyAlignment="1">
      <alignment horizontal="left" vertical="top" wrapText="1"/>
    </xf>
    <xf numFmtId="176" fontId="13" fillId="0" borderId="9" xfId="28" applyNumberFormat="1" applyFont="1" applyFill="1" applyBorder="1" applyAlignment="1">
      <alignment horizontal="left" vertical="center" wrapText="1"/>
    </xf>
    <xf numFmtId="176" fontId="13" fillId="0" borderId="1" xfId="28" applyNumberFormat="1" applyFont="1" applyFill="1" applyBorder="1" applyAlignment="1">
      <alignment horizontal="left" vertical="center" wrapText="1"/>
    </xf>
    <xf numFmtId="176" fontId="13" fillId="0" borderId="5" xfId="28" applyNumberFormat="1" applyFont="1" applyFill="1" applyBorder="1" applyAlignment="1">
      <alignment horizontal="left" vertical="center" wrapText="1"/>
    </xf>
    <xf numFmtId="176" fontId="11" fillId="0" borderId="8" xfId="28" applyNumberFormat="1" applyFont="1" applyFill="1" applyBorder="1" applyAlignment="1">
      <alignment horizontal="left" vertical="center" wrapText="1"/>
    </xf>
    <xf numFmtId="176" fontId="11" fillId="0" borderId="2" xfId="28" applyNumberFormat="1" applyFont="1" applyFill="1" applyBorder="1" applyAlignment="1">
      <alignment horizontal="left" vertical="center"/>
    </xf>
    <xf numFmtId="176" fontId="11" fillId="0" borderId="4" xfId="28" applyNumberFormat="1" applyFont="1" applyFill="1" applyBorder="1" applyAlignment="1">
      <alignment horizontal="left" vertical="center"/>
    </xf>
    <xf numFmtId="176" fontId="11" fillId="0" borderId="11" xfId="28" applyNumberFormat="1" applyFont="1" applyFill="1" applyBorder="1" applyAlignment="1">
      <alignment horizontal="center" vertical="center"/>
    </xf>
    <xf numFmtId="176" fontId="11" fillId="0" borderId="3" xfId="28" applyNumberFormat="1" applyFont="1" applyFill="1" applyBorder="1" applyAlignment="1">
      <alignment horizontal="center" vertical="center"/>
    </xf>
    <xf numFmtId="176" fontId="11" fillId="0" borderId="12" xfId="28" applyNumberFormat="1" applyFont="1" applyFill="1" applyBorder="1" applyAlignment="1">
      <alignment horizontal="center" vertical="center"/>
    </xf>
    <xf numFmtId="0" fontId="11" fillId="0" borderId="8" xfId="28" applyFont="1" applyFill="1" applyBorder="1" applyAlignment="1">
      <alignment horizontal="center" vertical="center"/>
    </xf>
    <xf numFmtId="0" fontId="11" fillId="0" borderId="2" xfId="28" applyFont="1" applyFill="1" applyBorder="1" applyAlignment="1">
      <alignment horizontal="center" vertical="center"/>
    </xf>
    <xf numFmtId="0" fontId="11" fillId="0" borderId="4" xfId="28" applyFont="1" applyFill="1" applyBorder="1" applyAlignment="1">
      <alignment horizontal="center" vertical="center"/>
    </xf>
    <xf numFmtId="176" fontId="13" fillId="0" borderId="9" xfId="28" applyNumberFormat="1" applyFont="1" applyFill="1" applyBorder="1" applyAlignment="1">
      <alignment horizontal="left" vertical="center"/>
    </xf>
    <xf numFmtId="176" fontId="13" fillId="0" borderId="1" xfId="28" applyNumberFormat="1" applyFont="1" applyFill="1" applyBorder="1" applyAlignment="1">
      <alignment horizontal="left" vertical="center"/>
    </xf>
    <xf numFmtId="176" fontId="13" fillId="0" borderId="5" xfId="28" applyNumberFormat="1" applyFont="1" applyFill="1" applyBorder="1" applyAlignment="1">
      <alignment horizontal="left" vertical="center"/>
    </xf>
    <xf numFmtId="176" fontId="11" fillId="0" borderId="8" xfId="28" applyNumberFormat="1" applyFont="1" applyFill="1" applyBorder="1" applyAlignment="1">
      <alignment horizontal="left" vertical="center"/>
    </xf>
    <xf numFmtId="0" fontId="13" fillId="0" borderId="9" xfId="0" applyFont="1" applyFill="1" applyBorder="1" applyAlignment="1">
      <alignment vertical="center" wrapText="1"/>
    </xf>
    <xf numFmtId="0" fontId="38" fillId="0" borderId="1" xfId="0" applyFont="1" applyFill="1" applyBorder="1" applyAlignment="1">
      <alignment vertical="center" wrapText="1"/>
    </xf>
    <xf numFmtId="0" fontId="38" fillId="0" borderId="5"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56" fontId="11" fillId="0" borderId="0" xfId="28" quotePrefix="1" applyNumberFormat="1" applyFont="1" applyFill="1" applyBorder="1" applyAlignment="1">
      <alignment horizontal="center" vertical="center" wrapText="1"/>
    </xf>
    <xf numFmtId="0" fontId="11" fillId="0" borderId="3" xfId="28"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3" fontId="11" fillId="0" borderId="6" xfId="28" applyNumberFormat="1" applyFont="1" applyFill="1" applyBorder="1" applyAlignment="1">
      <alignment horizontal="right" vertical="center" wrapText="1"/>
    </xf>
    <xf numFmtId="0" fontId="11" fillId="0" borderId="6" xfId="28" applyFont="1" applyFill="1" applyBorder="1" applyAlignment="1">
      <alignment horizontal="center" vertical="center"/>
    </xf>
    <xf numFmtId="56" fontId="11" fillId="0" borderId="6" xfId="28" quotePrefix="1" applyNumberFormat="1" applyFont="1" applyFill="1" applyBorder="1" applyAlignment="1">
      <alignment horizontal="center" vertical="center" wrapText="1"/>
    </xf>
    <xf numFmtId="0" fontId="11" fillId="0" borderId="12" xfId="28" applyFont="1" applyFill="1" applyBorder="1" applyAlignment="1">
      <alignment horizontal="center" vertical="center" wrapText="1"/>
    </xf>
    <xf numFmtId="3" fontId="11" fillId="0" borderId="7" xfId="28" applyNumberFormat="1" applyFont="1" applyFill="1" applyBorder="1" applyAlignment="1">
      <alignment horizontal="right" vertical="center" wrapText="1"/>
    </xf>
    <xf numFmtId="3" fontId="11" fillId="0" borderId="15" xfId="28" applyNumberFormat="1" applyFont="1" applyFill="1" applyBorder="1" applyAlignment="1">
      <alignment horizontal="right" vertical="center" wrapText="1"/>
    </xf>
    <xf numFmtId="0" fontId="11" fillId="0" borderId="8" xfId="0" applyFont="1" applyFill="1" applyBorder="1" applyAlignment="1">
      <alignment vertical="center" wrapText="1"/>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11" fillId="0" borderId="11" xfId="0" applyFont="1" applyFill="1" applyBorder="1" applyAlignment="1">
      <alignment vertical="center" wrapText="1"/>
    </xf>
    <xf numFmtId="0" fontId="38" fillId="0" borderId="3"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wrapText="1"/>
    </xf>
    <xf numFmtId="0" fontId="38" fillId="0" borderId="11" xfId="0" applyFont="1" applyFill="1" applyBorder="1" applyAlignment="1">
      <alignment wrapText="1"/>
    </xf>
    <xf numFmtId="0" fontId="9" fillId="0" borderId="12" xfId="0" applyFont="1" applyFill="1" applyBorder="1" applyAlignment="1">
      <alignment vertical="center" wrapText="1"/>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0" xfId="28" applyFont="1" applyFill="1" applyBorder="1" applyAlignment="1">
      <alignment horizontal="left" vertical="center"/>
    </xf>
    <xf numFmtId="0" fontId="13" fillId="0" borderId="0" xfId="28" applyFont="1" applyFill="1" applyBorder="1" applyAlignment="1">
      <alignment vertical="center" wrapText="1"/>
    </xf>
    <xf numFmtId="3" fontId="11" fillId="0" borderId="0" xfId="28" applyNumberFormat="1" applyFont="1" applyFill="1" applyBorder="1" applyAlignment="1">
      <alignment horizontal="left" wrapText="1"/>
    </xf>
    <xf numFmtId="179" fontId="11" fillId="0" borderId="0" xfId="28" applyNumberFormat="1" applyFont="1" applyFill="1" applyBorder="1" applyAlignment="1">
      <alignment horizontal="center" vertical="top" wrapText="1"/>
    </xf>
    <xf numFmtId="180" fontId="11" fillId="0" borderId="10" xfId="28" applyNumberFormat="1" applyFont="1" applyFill="1" applyBorder="1" applyAlignment="1">
      <alignment horizontal="center" vertical="center" wrapText="1"/>
    </xf>
    <xf numFmtId="180" fontId="11" fillId="0" borderId="14" xfId="28" applyNumberFormat="1" applyFont="1" applyFill="1" applyBorder="1" applyAlignment="1">
      <alignment horizontal="center" vertical="center" wrapText="1"/>
    </xf>
    <xf numFmtId="179" fontId="11" fillId="0" borderId="10" xfId="28" applyNumberFormat="1" applyFont="1" applyFill="1" applyBorder="1" applyAlignment="1">
      <alignment horizontal="center" vertical="center" wrapText="1"/>
    </xf>
    <xf numFmtId="179" fontId="11" fillId="0" borderId="14" xfId="28" applyNumberFormat="1" applyFont="1" applyFill="1" applyBorder="1" applyAlignment="1">
      <alignment horizontal="center" vertical="center" wrapText="1"/>
    </xf>
    <xf numFmtId="179" fontId="11" fillId="0" borderId="0" xfId="28" applyNumberFormat="1" applyFont="1" applyFill="1" applyBorder="1" applyAlignment="1">
      <alignment horizontal="center" vertical="center" wrapText="1"/>
    </xf>
    <xf numFmtId="3" fontId="11" fillId="0" borderId="10" xfId="28" applyNumberFormat="1" applyFont="1" applyFill="1" applyBorder="1" applyAlignment="1">
      <alignment horizontal="center" vertical="center" wrapText="1"/>
    </xf>
    <xf numFmtId="3" fontId="11" fillId="0" borderId="14" xfId="28" applyNumberFormat="1" applyFont="1" applyFill="1" applyBorder="1" applyAlignment="1">
      <alignment horizontal="center" vertical="center" wrapText="1"/>
    </xf>
    <xf numFmtId="0" fontId="11" fillId="0" borderId="0" xfId="28" applyFont="1" applyFill="1" applyBorder="1" applyAlignment="1">
      <alignment vertical="center" wrapText="1"/>
    </xf>
    <xf numFmtId="0" fontId="13" fillId="0" borderId="10" xfId="0" applyFont="1" applyFill="1" applyBorder="1" applyAlignment="1">
      <alignment vertical="center" wrapText="1"/>
    </xf>
    <xf numFmtId="0" fontId="11" fillId="0" borderId="12" xfId="0" applyFont="1" applyFill="1" applyBorder="1" applyAlignment="1">
      <alignment horizontal="left" vertical="center" wrapText="1"/>
    </xf>
    <xf numFmtId="0" fontId="11" fillId="0" borderId="8" xfId="28" applyFont="1" applyFill="1" applyBorder="1" applyAlignment="1">
      <alignment horizontal="left" vertical="center" wrapText="1"/>
    </xf>
    <xf numFmtId="0" fontId="11" fillId="0" borderId="2" xfId="28" applyFont="1" applyFill="1" applyBorder="1" applyAlignment="1">
      <alignment horizontal="left" vertical="center" wrapText="1"/>
    </xf>
    <xf numFmtId="0" fontId="11" fillId="0" borderId="4" xfId="28" applyFont="1" applyFill="1" applyBorder="1" applyAlignment="1">
      <alignment horizontal="left" vertical="center" wrapText="1"/>
    </xf>
    <xf numFmtId="0" fontId="11" fillId="0" borderId="11" xfId="28" applyFont="1" applyFill="1" applyBorder="1" applyAlignment="1">
      <alignment horizontal="left" vertical="center" wrapText="1"/>
    </xf>
    <xf numFmtId="0" fontId="11" fillId="0" borderId="3" xfId="28" applyFont="1" applyFill="1" applyBorder="1" applyAlignment="1">
      <alignment horizontal="left" vertical="center" wrapText="1"/>
    </xf>
    <xf numFmtId="0" fontId="11" fillId="0" borderId="10" xfId="28" applyFont="1" applyFill="1" applyBorder="1" applyAlignment="1">
      <alignment horizontal="center" vertical="center"/>
    </xf>
    <xf numFmtId="179" fontId="11" fillId="0" borderId="13" xfId="28" applyNumberFormat="1" applyFont="1" applyFill="1" applyBorder="1" applyAlignment="1">
      <alignment horizontal="center" vertical="center" wrapText="1"/>
    </xf>
    <xf numFmtId="179" fontId="11" fillId="0" borderId="11" xfId="28" applyNumberFormat="1" applyFont="1" applyFill="1" applyBorder="1" applyAlignment="1">
      <alignment horizontal="center" vertical="center" wrapText="1"/>
    </xf>
    <xf numFmtId="179" fontId="11" fillId="0" borderId="6" xfId="28" applyNumberFormat="1" applyFont="1" applyFill="1" applyBorder="1" applyAlignment="1">
      <alignment horizontal="center" vertical="center" wrapText="1"/>
    </xf>
    <xf numFmtId="179" fontId="11" fillId="0" borderId="12" xfId="28" applyNumberFormat="1" applyFont="1" applyFill="1" applyBorder="1" applyAlignment="1">
      <alignment horizontal="center" vertical="center" wrapText="1"/>
    </xf>
    <xf numFmtId="0" fontId="13" fillId="0" borderId="9" xfId="28" applyFont="1" applyFill="1" applyBorder="1" applyAlignment="1">
      <alignment horizontal="left" vertical="center" wrapText="1"/>
    </xf>
    <xf numFmtId="0" fontId="13" fillId="0" borderId="1" xfId="28" applyFont="1" applyFill="1" applyBorder="1" applyAlignment="1">
      <alignment horizontal="left" vertical="center"/>
    </xf>
    <xf numFmtId="0" fontId="13" fillId="0" borderId="5" xfId="28" applyFont="1" applyFill="1" applyBorder="1" applyAlignment="1">
      <alignment horizontal="left" vertical="center"/>
    </xf>
    <xf numFmtId="0" fontId="11" fillId="0" borderId="14" xfId="28" applyFont="1" applyFill="1" applyBorder="1" applyAlignment="1">
      <alignment horizontal="distributed" vertical="center" wrapText="1"/>
    </xf>
    <xf numFmtId="0" fontId="11" fillId="0" borderId="7" xfId="28" applyFont="1" applyFill="1" applyBorder="1" applyAlignment="1">
      <alignment horizontal="distributed" vertical="center" wrapText="1"/>
    </xf>
    <xf numFmtId="0" fontId="11" fillId="0" borderId="14" xfId="28" applyFont="1" applyFill="1" applyBorder="1" applyAlignment="1">
      <alignment horizontal="center" vertical="center" wrapText="1"/>
    </xf>
    <xf numFmtId="0" fontId="11" fillId="0" borderId="7" xfId="28" applyFont="1" applyFill="1" applyBorder="1" applyAlignment="1">
      <alignment horizontal="center" vertical="center" wrapText="1"/>
    </xf>
    <xf numFmtId="0" fontId="11" fillId="0" borderId="15" xfId="28" applyFont="1" applyFill="1" applyBorder="1" applyAlignment="1">
      <alignment horizontal="center" vertical="center" wrapText="1"/>
    </xf>
    <xf numFmtId="3" fontId="11" fillId="0" borderId="9" xfId="31" applyNumberFormat="1" applyFont="1" applyFill="1" applyBorder="1" applyAlignment="1">
      <alignment horizontal="center" vertical="center" wrapText="1"/>
    </xf>
    <xf numFmtId="3" fontId="11" fillId="0" borderId="1" xfId="31" applyNumberFormat="1" applyFont="1" applyFill="1" applyBorder="1" applyAlignment="1">
      <alignment horizontal="center" vertical="center" wrapText="1"/>
    </xf>
    <xf numFmtId="3" fontId="11" fillId="0" borderId="5" xfId="31" applyNumberFormat="1" applyFont="1" applyFill="1" applyBorder="1" applyAlignment="1">
      <alignment horizontal="center" vertical="center" wrapText="1"/>
    </xf>
    <xf numFmtId="176" fontId="48" fillId="0" borderId="9" xfId="31" applyNumberFormat="1" applyFont="1" applyFill="1" applyBorder="1" applyAlignment="1">
      <alignment vertical="center" wrapText="1"/>
    </xf>
    <xf numFmtId="176" fontId="48" fillId="0" borderId="5" xfId="31" applyNumberFormat="1" applyFont="1" applyFill="1" applyBorder="1" applyAlignment="1">
      <alignment vertical="center" wrapText="1"/>
    </xf>
    <xf numFmtId="176" fontId="48" fillId="0" borderId="1" xfId="31" applyNumberFormat="1" applyFont="1" applyFill="1" applyBorder="1" applyAlignment="1">
      <alignment vertical="center" wrapText="1"/>
    </xf>
    <xf numFmtId="3" fontId="48" fillId="0" borderId="9" xfId="31" applyNumberFormat="1" applyFont="1" applyFill="1" applyBorder="1" applyAlignment="1">
      <alignment horizontal="center" vertical="center" wrapText="1"/>
    </xf>
    <xf numFmtId="3" fontId="48" fillId="0" borderId="1" xfId="31" applyNumberFormat="1" applyFont="1" applyFill="1" applyBorder="1" applyAlignment="1">
      <alignment horizontal="center" vertical="center" wrapText="1"/>
    </xf>
    <xf numFmtId="199" fontId="48" fillId="0" borderId="1" xfId="31" applyNumberFormat="1" applyFont="1" applyFill="1" applyBorder="1" applyAlignment="1">
      <alignment horizontal="center" vertical="center"/>
    </xf>
    <xf numFmtId="176" fontId="48" fillId="0" borderId="200" xfId="31" applyNumberFormat="1" applyFont="1" applyFill="1" applyBorder="1" applyAlignment="1">
      <alignment horizontal="center" vertical="center"/>
    </xf>
    <xf numFmtId="176" fontId="48" fillId="0" borderId="203" xfId="31" applyNumberFormat="1" applyFont="1" applyFill="1" applyBorder="1" applyAlignment="1">
      <alignment horizontal="center" vertical="center"/>
    </xf>
    <xf numFmtId="176" fontId="48" fillId="0" borderId="206" xfId="31" applyNumberFormat="1" applyFont="1" applyFill="1" applyBorder="1" applyAlignment="1">
      <alignment horizontal="center" vertical="center"/>
    </xf>
    <xf numFmtId="176" fontId="48" fillId="0" borderId="201" xfId="31" applyNumberFormat="1" applyFont="1" applyFill="1" applyBorder="1" applyAlignment="1">
      <alignment horizontal="center" vertical="center"/>
    </xf>
    <xf numFmtId="176" fontId="48" fillId="0" borderId="204" xfId="31" applyNumberFormat="1" applyFont="1" applyFill="1" applyBorder="1" applyAlignment="1">
      <alignment horizontal="center" vertical="center"/>
    </xf>
    <xf numFmtId="176" fontId="48" fillId="0" borderId="207" xfId="31" applyNumberFormat="1" applyFont="1" applyFill="1" applyBorder="1" applyAlignment="1">
      <alignment horizontal="center" vertical="center"/>
    </xf>
    <xf numFmtId="3" fontId="48" fillId="0" borderId="197" xfId="31" applyNumberFormat="1" applyFont="1" applyFill="1" applyBorder="1" applyAlignment="1">
      <alignment horizontal="center" vertical="center"/>
    </xf>
    <xf numFmtId="3" fontId="48" fillId="0" borderId="196" xfId="31" applyNumberFormat="1" applyFont="1" applyFill="1" applyBorder="1" applyAlignment="1">
      <alignment horizontal="center" vertical="center"/>
    </xf>
    <xf numFmtId="3" fontId="48" fillId="0" borderId="192" xfId="31" applyNumberFormat="1" applyFont="1" applyFill="1" applyBorder="1" applyAlignment="1">
      <alignment horizontal="center" vertical="center"/>
    </xf>
    <xf numFmtId="176" fontId="48" fillId="0" borderId="194" xfId="31" applyNumberFormat="1" applyFont="1" applyFill="1" applyBorder="1" applyAlignment="1">
      <alignment vertical="center"/>
    </xf>
    <xf numFmtId="176" fontId="48" fillId="0" borderId="4" xfId="31" applyNumberFormat="1" applyFont="1" applyFill="1" applyBorder="1" applyAlignment="1">
      <alignment vertical="center"/>
    </xf>
    <xf numFmtId="176" fontId="48" fillId="0" borderId="8" xfId="31" applyNumberFormat="1" applyFont="1" applyFill="1" applyBorder="1" applyAlignment="1">
      <alignment vertical="center"/>
    </xf>
    <xf numFmtId="176" fontId="48" fillId="0" borderId="2" xfId="31" applyNumberFormat="1" applyFont="1" applyFill="1" applyBorder="1" applyAlignment="1">
      <alignment vertical="center"/>
    </xf>
    <xf numFmtId="0" fontId="47" fillId="0" borderId="8"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3" fontId="48" fillId="0" borderId="10" xfId="31" applyNumberFormat="1" applyFont="1" applyFill="1" applyBorder="1" applyAlignment="1">
      <alignment horizontal="center" vertical="center"/>
    </xf>
    <xf numFmtId="197" fontId="48" fillId="0" borderId="10" xfId="31" applyNumberFormat="1" applyFont="1" applyFill="1" applyBorder="1" applyAlignment="1">
      <alignment horizontal="center" vertical="center"/>
    </xf>
    <xf numFmtId="3" fontId="48" fillId="0" borderId="8" xfId="31" applyNumberFormat="1" applyFont="1" applyFill="1" applyBorder="1" applyAlignment="1">
      <alignment horizontal="center" vertical="center" wrapText="1"/>
    </xf>
    <xf numFmtId="3" fontId="48" fillId="0" borderId="11" xfId="31" applyNumberFormat="1" applyFont="1" applyFill="1" applyBorder="1" applyAlignment="1">
      <alignment horizontal="center" vertical="center" wrapText="1"/>
    </xf>
    <xf numFmtId="176" fontId="48" fillId="0" borderId="5" xfId="31" applyNumberFormat="1" applyFont="1" applyFill="1" applyBorder="1" applyAlignment="1">
      <alignment horizontal="center" vertical="center" wrapText="1"/>
    </xf>
    <xf numFmtId="3" fontId="48" fillId="2" borderId="10" xfId="31" applyNumberFormat="1" applyFont="1" applyFill="1" applyBorder="1" applyAlignment="1">
      <alignment horizontal="center" vertical="center"/>
    </xf>
    <xf numFmtId="176" fontId="48" fillId="0" borderId="5" xfId="31" applyNumberFormat="1" applyFont="1" applyFill="1" applyBorder="1" applyAlignment="1">
      <alignment horizontal="center" vertical="center"/>
    </xf>
    <xf numFmtId="192" fontId="47" fillId="0" borderId="9" xfId="0" applyNumberFormat="1" applyFont="1" applyBorder="1" applyAlignment="1">
      <alignment horizontal="center" vertical="center" wrapText="1"/>
    </xf>
    <xf numFmtId="192" fontId="47" fillId="0" borderId="1" xfId="0" applyNumberFormat="1" applyFont="1" applyBorder="1" applyAlignment="1">
      <alignment horizontal="center" vertical="center" wrapText="1"/>
    </xf>
    <xf numFmtId="192" fontId="47" fillId="0" borderId="5" xfId="0" applyNumberFormat="1" applyFont="1" applyBorder="1" applyAlignment="1">
      <alignment horizontal="center" vertical="center" wrapText="1"/>
    </xf>
    <xf numFmtId="0" fontId="47" fillId="0" borderId="14" xfId="0" applyFont="1" applyBorder="1" applyAlignment="1">
      <alignment horizontal="center" vertical="center"/>
    </xf>
    <xf numFmtId="0" fontId="47" fillId="0" borderId="7" xfId="0" applyFont="1" applyBorder="1" applyAlignment="1">
      <alignment horizontal="center" vertical="center"/>
    </xf>
    <xf numFmtId="0" fontId="47" fillId="0" borderId="15" xfId="0" applyFont="1" applyBorder="1" applyAlignment="1">
      <alignment horizontal="center" vertical="center"/>
    </xf>
    <xf numFmtId="176" fontId="48" fillId="0" borderId="4" xfId="31" applyNumberFormat="1" applyFont="1" applyFill="1" applyBorder="1" applyAlignment="1">
      <alignment horizontal="center" vertical="center" wrapText="1"/>
    </xf>
    <xf numFmtId="176" fontId="48" fillId="0" borderId="6" xfId="31" applyNumberFormat="1" applyFont="1" applyFill="1" applyBorder="1" applyAlignment="1">
      <alignment horizontal="center" vertical="center" wrapText="1"/>
    </xf>
    <xf numFmtId="176" fontId="48" fillId="0" borderId="12" xfId="31" applyNumberFormat="1" applyFont="1" applyFill="1" applyBorder="1" applyAlignment="1">
      <alignment horizontal="center" vertical="center" wrapText="1"/>
    </xf>
    <xf numFmtId="176" fontId="48" fillId="0" borderId="191" xfId="31" applyNumberFormat="1" applyFont="1" applyFill="1" applyBorder="1" applyAlignment="1">
      <alignment horizontal="center" vertical="center" wrapText="1"/>
    </xf>
    <xf numFmtId="176" fontId="48" fillId="0" borderId="190" xfId="31" applyNumberFormat="1" applyFont="1" applyFill="1" applyBorder="1" applyAlignment="1">
      <alignment horizontal="center" vertical="center" wrapText="1"/>
    </xf>
    <xf numFmtId="3" fontId="48" fillId="0" borderId="8" xfId="31" applyNumberFormat="1" applyFont="1" applyFill="1" applyBorder="1" applyAlignment="1">
      <alignment horizontal="center" vertical="center"/>
    </xf>
    <xf numFmtId="3" fontId="48" fillId="0" borderId="13" xfId="31" applyNumberFormat="1" applyFont="1" applyFill="1" applyBorder="1" applyAlignment="1">
      <alignment horizontal="center" vertical="center"/>
    </xf>
    <xf numFmtId="3" fontId="48" fillId="0" borderId="11" xfId="31" applyNumberFormat="1" applyFont="1" applyFill="1" applyBorder="1" applyAlignment="1">
      <alignment horizontal="center" vertical="center"/>
    </xf>
    <xf numFmtId="3" fontId="48" fillId="0" borderId="189" xfId="31" applyNumberFormat="1" applyFont="1" applyFill="1" applyBorder="1" applyAlignment="1">
      <alignment horizontal="center" vertical="center"/>
    </xf>
    <xf numFmtId="176" fontId="48" fillId="0" borderId="198" xfId="31" applyNumberFormat="1"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194" fontId="47" fillId="0" borderId="8" xfId="0" applyNumberFormat="1" applyFont="1" applyBorder="1" applyAlignment="1">
      <alignment horizontal="center" vertical="center" wrapText="1"/>
    </xf>
    <xf numFmtId="194" fontId="47" fillId="0" borderId="11" xfId="0" applyNumberFormat="1" applyFont="1" applyBorder="1" applyAlignment="1">
      <alignment horizontal="center" vertical="center" wrapText="1"/>
    </xf>
    <xf numFmtId="192" fontId="47" fillId="0" borderId="10" xfId="0" applyNumberFormat="1" applyFont="1" applyBorder="1" applyAlignment="1">
      <alignment horizontal="center" vertical="center" wrapText="1"/>
    </xf>
    <xf numFmtId="192" fontId="47" fillId="0" borderId="10" xfId="0" applyNumberFormat="1" applyFont="1" applyBorder="1" applyAlignment="1">
      <alignment horizontal="center" vertical="center"/>
    </xf>
    <xf numFmtId="194" fontId="47" fillId="0" borderId="13" xfId="0" applyNumberFormat="1" applyFont="1" applyBorder="1" applyAlignment="1">
      <alignment horizontal="center" vertical="center" wrapText="1"/>
    </xf>
    <xf numFmtId="194" fontId="47" fillId="0" borderId="2" xfId="0" applyNumberFormat="1" applyFont="1" applyBorder="1" applyAlignment="1">
      <alignment horizontal="center" vertical="center" wrapText="1"/>
    </xf>
    <xf numFmtId="194" fontId="47" fillId="0" borderId="0" xfId="0" applyNumberFormat="1" applyFont="1" applyBorder="1" applyAlignment="1">
      <alignment horizontal="center" vertical="center" wrapText="1"/>
    </xf>
    <xf numFmtId="194" fontId="47" fillId="0" borderId="3" xfId="0" applyNumberFormat="1" applyFont="1" applyBorder="1" applyAlignment="1">
      <alignment horizontal="center" vertical="center" wrapText="1"/>
    </xf>
    <xf numFmtId="194" fontId="47" fillId="0" borderId="4" xfId="0" applyNumberFormat="1" applyFont="1" applyBorder="1" applyAlignment="1">
      <alignment horizontal="center" vertical="center"/>
    </xf>
    <xf numFmtId="194" fontId="47" fillId="0" borderId="6" xfId="0" applyNumberFormat="1" applyFont="1" applyBorder="1" applyAlignment="1">
      <alignment horizontal="center" vertical="center"/>
    </xf>
    <xf numFmtId="194" fontId="47" fillId="0" borderId="12" xfId="0" applyNumberFormat="1" applyFont="1" applyBorder="1" applyAlignment="1">
      <alignment horizontal="center" vertical="center"/>
    </xf>
    <xf numFmtId="3" fontId="48" fillId="0" borderId="14" xfId="31" applyNumberFormat="1" applyFont="1" applyFill="1" applyBorder="1" applyAlignment="1">
      <alignment horizontal="center" vertical="center"/>
    </xf>
    <xf numFmtId="176" fontId="48" fillId="0" borderId="193" xfId="31" applyNumberFormat="1" applyFont="1" applyFill="1" applyBorder="1" applyAlignment="1">
      <alignment vertical="center"/>
    </xf>
    <xf numFmtId="3" fontId="11" fillId="0" borderId="0" xfId="0" applyNumberFormat="1" applyFont="1" applyFill="1" applyBorder="1" applyAlignment="1">
      <alignment horizontal="right" vertical="center" wrapText="1"/>
    </xf>
    <xf numFmtId="178" fontId="11" fillId="0"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2" xfId="0" applyFont="1" applyFill="1" applyBorder="1" applyAlignment="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wrapText="1"/>
    </xf>
    <xf numFmtId="0" fontId="0" fillId="0" borderId="11" xfId="0" applyFont="1" applyFill="1" applyBorder="1" applyAlignment="1">
      <alignment wrapText="1"/>
    </xf>
    <xf numFmtId="0" fontId="11" fillId="0" borderId="2" xfId="0" applyFont="1" applyFill="1" applyBorder="1" applyAlignment="1">
      <alignment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horizontal="center" wrapText="1"/>
    </xf>
    <xf numFmtId="0" fontId="11" fillId="0" borderId="13" xfId="0" applyFont="1" applyFill="1" applyBorder="1" applyAlignment="1">
      <alignment horizontal="center"/>
    </xf>
    <xf numFmtId="0" fontId="11" fillId="0" borderId="6" xfId="0" applyFont="1" applyFill="1" applyBorder="1" applyAlignment="1">
      <alignment horizontal="left" vertical="top" wrapText="1"/>
    </xf>
    <xf numFmtId="0" fontId="11" fillId="0" borderId="12"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11" fillId="0" borderId="0" xfId="0" applyFont="1" applyFill="1" applyBorder="1" applyAlignment="1">
      <alignment horizontal="right" vertical="center" wrapText="1"/>
    </xf>
    <xf numFmtId="0" fontId="11" fillId="0" borderId="3" xfId="0" applyFont="1" applyFill="1" applyBorder="1" applyAlignment="1">
      <alignment horizontal="left" vertical="center" wrapText="1"/>
    </xf>
    <xf numFmtId="3" fontId="11" fillId="0" borderId="6" xfId="0" applyNumberFormat="1"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14" xfId="0" applyFont="1" applyFill="1" applyBorder="1" applyAlignment="1">
      <alignment horizontal="distributed" vertical="center" wrapText="1"/>
    </xf>
    <xf numFmtId="0" fontId="11" fillId="0" borderId="7" xfId="0" applyFont="1" applyFill="1" applyBorder="1" applyAlignment="1">
      <alignment horizontal="distributed" vertical="center" wrapText="1"/>
    </xf>
    <xf numFmtId="3" fontId="11" fillId="0" borderId="7" xfId="0" applyNumberFormat="1" applyFont="1" applyFill="1" applyBorder="1" applyAlignment="1">
      <alignment horizontal="right" vertical="center" wrapText="1"/>
    </xf>
    <xf numFmtId="3" fontId="11" fillId="0" borderId="15" xfId="0" applyNumberFormat="1" applyFont="1" applyFill="1" applyBorder="1" applyAlignment="1">
      <alignment horizontal="right" vertical="center" wrapText="1"/>
    </xf>
    <xf numFmtId="0" fontId="11" fillId="0"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5"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179" fontId="11" fillId="0" borderId="14" xfId="0" applyNumberFormat="1" applyFont="1" applyFill="1" applyBorder="1" applyAlignment="1">
      <alignment horizontal="center" vertical="center" wrapText="1"/>
    </xf>
    <xf numFmtId="0" fontId="13" fillId="0" borderId="8" xfId="0" applyFont="1" applyFill="1" applyBorder="1" applyAlignment="1">
      <alignment vertical="center" wrapText="1"/>
    </xf>
    <xf numFmtId="0" fontId="13" fillId="0" borderId="13" xfId="0" applyFont="1" applyFill="1" applyBorder="1" applyAlignment="1">
      <alignment vertical="center" wrapText="1"/>
    </xf>
    <xf numFmtId="0" fontId="13" fillId="0" borderId="4" xfId="0" applyFont="1" applyFill="1" applyBorder="1" applyAlignment="1">
      <alignment vertical="center" wrapText="1"/>
    </xf>
    <xf numFmtId="0" fontId="13" fillId="0" borderId="6" xfId="0" applyFont="1" applyFill="1" applyBorder="1" applyAlignment="1">
      <alignment vertical="center" wrapText="1"/>
    </xf>
    <xf numFmtId="3" fontId="11" fillId="0" borderId="13" xfId="0" applyNumberFormat="1" applyFont="1" applyFill="1" applyBorder="1" applyAlignment="1">
      <alignment horizontal="left" wrapText="1"/>
    </xf>
    <xf numFmtId="179" fontId="11" fillId="0" borderId="6" xfId="0" applyNumberFormat="1" applyFont="1" applyFill="1" applyBorder="1" applyAlignment="1">
      <alignment horizontal="center" vertical="top" wrapText="1"/>
    </xf>
    <xf numFmtId="179" fontId="11" fillId="0" borderId="12" xfId="0" applyNumberFormat="1" applyFont="1" applyFill="1" applyBorder="1" applyAlignment="1">
      <alignment horizontal="center" vertical="top" wrapText="1"/>
    </xf>
    <xf numFmtId="180" fontId="11" fillId="0" borderId="10" xfId="0" applyNumberFormat="1" applyFont="1" applyFill="1" applyBorder="1" applyAlignment="1">
      <alignment horizontal="center" vertical="center" wrapText="1"/>
    </xf>
    <xf numFmtId="180" fontId="11" fillId="0" borderId="14" xfId="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35" fillId="0" borderId="4" xfId="0" applyFont="1" applyFill="1" applyBorder="1" applyAlignment="1">
      <alignment vertical="center" wrapText="1"/>
    </xf>
    <xf numFmtId="0" fontId="11" fillId="0" borderId="8" xfId="28" applyFont="1" applyFill="1" applyBorder="1" applyAlignment="1">
      <alignment horizontal="center" wrapText="1"/>
    </xf>
    <xf numFmtId="0" fontId="11" fillId="0" borderId="6" xfId="0" applyFont="1" applyFill="1" applyBorder="1" applyAlignment="1">
      <alignment horizontal="left" vertical="center"/>
    </xf>
    <xf numFmtId="0" fontId="11" fillId="0" borderId="12" xfId="0" applyFont="1" applyFill="1" applyBorder="1" applyAlignment="1">
      <alignment horizontal="left" vertical="center"/>
    </xf>
    <xf numFmtId="176" fontId="11" fillId="0" borderId="4" xfId="28" applyNumberFormat="1" applyFont="1" applyFill="1" applyBorder="1" applyAlignment="1">
      <alignment horizontal="right" vertical="center"/>
    </xf>
    <xf numFmtId="176" fontId="11" fillId="0" borderId="6" xfId="28" applyNumberFormat="1" applyFont="1" applyFill="1" applyBorder="1" applyAlignment="1">
      <alignment horizontal="right" vertical="center"/>
    </xf>
    <xf numFmtId="0" fontId="11" fillId="0" borderId="0" xfId="0" applyFont="1" applyFill="1" applyBorder="1" applyAlignment="1">
      <alignment horizontal="left" vertical="center"/>
    </xf>
    <xf numFmtId="0" fontId="13" fillId="0" borderId="11" xfId="0" applyFont="1" applyFill="1" applyBorder="1" applyAlignment="1">
      <alignment vertical="center" wrapText="1"/>
    </xf>
    <xf numFmtId="0" fontId="35" fillId="0" borderId="3" xfId="0" applyFont="1" applyFill="1" applyBorder="1" applyAlignment="1">
      <alignment vertical="center" wrapText="1"/>
    </xf>
    <xf numFmtId="0" fontId="35" fillId="0" borderId="12" xfId="0" applyFont="1" applyFill="1" applyBorder="1" applyAlignment="1">
      <alignment vertical="center" wrapText="1"/>
    </xf>
    <xf numFmtId="0" fontId="11" fillId="0" borderId="6" xfId="0" applyFont="1" applyFill="1" applyBorder="1" applyAlignment="1">
      <alignment horizontal="right" vertical="center"/>
    </xf>
    <xf numFmtId="0" fontId="11" fillId="0" borderId="12" xfId="0" applyFont="1" applyFill="1" applyBorder="1" applyAlignment="1">
      <alignment horizontal="right" vertical="center"/>
    </xf>
    <xf numFmtId="3" fontId="11" fillId="0" borderId="2" xfId="31" applyNumberFormat="1" applyFont="1" applyFill="1" applyBorder="1" applyAlignment="1">
      <alignment horizontal="center" vertical="center" wrapText="1"/>
    </xf>
    <xf numFmtId="0" fontId="11" fillId="0" borderId="2" xfId="31" applyFont="1" applyFill="1" applyBorder="1" applyAlignment="1">
      <alignment horizontal="center" vertical="center"/>
    </xf>
    <xf numFmtId="0" fontId="11" fillId="0" borderId="4" xfId="31" applyFont="1" applyFill="1" applyBorder="1" applyAlignment="1">
      <alignment horizontal="center" vertical="center"/>
    </xf>
    <xf numFmtId="3" fontId="11" fillId="0" borderId="14" xfId="31" applyNumberFormat="1" applyFont="1" applyFill="1" applyBorder="1" applyAlignment="1">
      <alignment horizontal="center" vertical="center" wrapText="1"/>
    </xf>
    <xf numFmtId="0" fontId="11" fillId="0" borderId="14" xfId="31" applyFont="1" applyFill="1" applyBorder="1" applyAlignment="1">
      <alignment horizontal="center" vertical="center"/>
    </xf>
    <xf numFmtId="3" fontId="11" fillId="0" borderId="8" xfId="31" applyNumberFormat="1" applyFont="1" applyFill="1" applyBorder="1" applyAlignment="1">
      <alignment horizontal="center" vertical="center" wrapText="1"/>
    </xf>
    <xf numFmtId="0" fontId="11" fillId="0" borderId="1" xfId="31" applyFont="1" applyFill="1" applyBorder="1" applyAlignment="1">
      <alignment horizontal="center" vertical="center"/>
    </xf>
    <xf numFmtId="0" fontId="11" fillId="0" borderId="5" xfId="31" applyFont="1" applyFill="1" applyBorder="1" applyAlignment="1">
      <alignment horizontal="center" vertical="center"/>
    </xf>
    <xf numFmtId="3" fontId="11" fillId="0" borderId="4" xfId="31" applyNumberFormat="1" applyFont="1" applyFill="1" applyBorder="1" applyAlignment="1">
      <alignment horizontal="center" vertical="center" wrapText="1"/>
    </xf>
    <xf numFmtId="0" fontId="33" fillId="0" borderId="0" xfId="21" applyFont="1" applyFill="1" applyAlignment="1">
      <alignment horizontal="center" vertical="center"/>
    </xf>
    <xf numFmtId="0" fontId="33" fillId="0" borderId="0" xfId="21" applyFill="1" applyAlignment="1">
      <alignment horizontal="left" vertical="center"/>
    </xf>
    <xf numFmtId="0" fontId="33" fillId="0" borderId="0" xfId="21" applyFill="1" applyAlignment="1">
      <alignment horizontal="center" vertical="center"/>
    </xf>
    <xf numFmtId="0" fontId="11" fillId="0" borderId="0" xfId="24" applyFont="1"/>
    <xf numFmtId="0" fontId="11" fillId="0" borderId="0" xfId="24" applyFont="1" applyAlignment="1">
      <alignment vertical="top" wrapText="1" shrinkToFit="1"/>
    </xf>
    <xf numFmtId="0" fontId="11" fillId="0" borderId="0" xfId="24" applyFont="1" applyAlignment="1">
      <alignment shrinkToFit="1"/>
    </xf>
    <xf numFmtId="0" fontId="11" fillId="0" borderId="0" xfId="24" applyFont="1" applyAlignment="1">
      <alignment horizontal="left" shrinkToFit="1"/>
    </xf>
  </cellXfs>
  <cellStyles count="60">
    <cellStyle name="パーセント 2" xfId="1" xr:uid="{00000000-0005-0000-0000-000000000000}"/>
    <cellStyle name="パーセント 3" xfId="2" xr:uid="{00000000-0005-0000-0000-000001000000}"/>
    <cellStyle name="桁区切り 10" xfId="46" xr:uid="{00000000-0005-0000-0000-000002000000}"/>
    <cellStyle name="桁区切り 11" xfId="48" xr:uid="{00000000-0005-0000-0000-000003000000}"/>
    <cellStyle name="桁区切り 12" xfId="50" xr:uid="{00000000-0005-0000-0000-000004000000}"/>
    <cellStyle name="桁区切り 13" xfId="52" xr:uid="{00000000-0005-0000-0000-000005000000}"/>
    <cellStyle name="桁区切り 14" xfId="54" xr:uid="{00000000-0005-0000-0000-000006000000}"/>
    <cellStyle name="桁区切り 15" xfId="56" xr:uid="{00000000-0005-0000-0000-000007000000}"/>
    <cellStyle name="桁区切り 2" xfId="3" xr:uid="{00000000-0005-0000-0000-000008000000}"/>
    <cellStyle name="桁区切り 2 2" xfId="4" xr:uid="{00000000-0005-0000-0000-000009000000}"/>
    <cellStyle name="桁区切り 3" xfId="5" xr:uid="{00000000-0005-0000-0000-00000A000000}"/>
    <cellStyle name="桁区切り 4" xfId="6" xr:uid="{00000000-0005-0000-0000-00000B000000}"/>
    <cellStyle name="桁区切り 5" xfId="7" xr:uid="{00000000-0005-0000-0000-00000C000000}"/>
    <cellStyle name="桁区切り 6" xfId="8" xr:uid="{00000000-0005-0000-0000-00000D000000}"/>
    <cellStyle name="桁区切り 7" xfId="9" xr:uid="{00000000-0005-0000-0000-00000E000000}"/>
    <cellStyle name="桁区切り 7 2" xfId="10" xr:uid="{00000000-0005-0000-0000-00000F000000}"/>
    <cellStyle name="桁区切り 8" xfId="11" xr:uid="{00000000-0005-0000-0000-000010000000}"/>
    <cellStyle name="桁区切り 9" xfId="12" xr:uid="{00000000-0005-0000-0000-000011000000}"/>
    <cellStyle name="通貨 2" xfId="13" xr:uid="{00000000-0005-0000-0000-000012000000}"/>
    <cellStyle name="標準" xfId="0" builtinId="0"/>
    <cellStyle name="標準 10" xfId="14" xr:uid="{00000000-0005-0000-0000-000014000000}"/>
    <cellStyle name="標準 10 2" xfId="15" xr:uid="{00000000-0005-0000-0000-000015000000}"/>
    <cellStyle name="標準 11" xfId="16" xr:uid="{00000000-0005-0000-0000-000016000000}"/>
    <cellStyle name="標準 11 2" xfId="17" xr:uid="{00000000-0005-0000-0000-000017000000}"/>
    <cellStyle name="標準 12" xfId="18" xr:uid="{00000000-0005-0000-0000-000018000000}"/>
    <cellStyle name="標準 12 2" xfId="19" xr:uid="{00000000-0005-0000-0000-000019000000}"/>
    <cellStyle name="標準 12 2 2" xfId="20" xr:uid="{00000000-0005-0000-0000-00001A000000}"/>
    <cellStyle name="標準 12 2 2 2" xfId="21" xr:uid="{00000000-0005-0000-0000-00001B000000}"/>
    <cellStyle name="標準 13" xfId="22" xr:uid="{00000000-0005-0000-0000-00001C000000}"/>
    <cellStyle name="標準 14" xfId="23" xr:uid="{00000000-0005-0000-0000-00001D000000}"/>
    <cellStyle name="標準 14 2" xfId="24" xr:uid="{00000000-0005-0000-0000-00001E000000}"/>
    <cellStyle name="標準 14 3" xfId="59" xr:uid="{00000000-0005-0000-0000-00001F000000}"/>
    <cellStyle name="標準 15" xfId="25" xr:uid="{00000000-0005-0000-0000-000020000000}"/>
    <cellStyle name="標準 16" xfId="47" xr:uid="{00000000-0005-0000-0000-000021000000}"/>
    <cellStyle name="標準 17" xfId="49" xr:uid="{00000000-0005-0000-0000-000022000000}"/>
    <cellStyle name="標準 18" xfId="51" xr:uid="{00000000-0005-0000-0000-000023000000}"/>
    <cellStyle name="標準 19" xfId="53" xr:uid="{00000000-0005-0000-0000-000024000000}"/>
    <cellStyle name="標準 2" xfId="26" xr:uid="{00000000-0005-0000-0000-000025000000}"/>
    <cellStyle name="標準 2 2" xfId="27" xr:uid="{00000000-0005-0000-0000-000026000000}"/>
    <cellStyle name="標準 2 3" xfId="28" xr:uid="{00000000-0005-0000-0000-000027000000}"/>
    <cellStyle name="標準 20" xfId="55" xr:uid="{00000000-0005-0000-0000-000028000000}"/>
    <cellStyle name="標準 3" xfId="29" xr:uid="{00000000-0005-0000-0000-000029000000}"/>
    <cellStyle name="標準 4" xfId="30" xr:uid="{00000000-0005-0000-0000-00002A000000}"/>
    <cellStyle name="標準 4 2" xfId="31" xr:uid="{00000000-0005-0000-0000-00002B000000}"/>
    <cellStyle name="標準 5" xfId="32" xr:uid="{00000000-0005-0000-0000-00002C000000}"/>
    <cellStyle name="標準 6" xfId="33" xr:uid="{00000000-0005-0000-0000-00002D000000}"/>
    <cellStyle name="標準 7" xfId="34" xr:uid="{00000000-0005-0000-0000-00002E000000}"/>
    <cellStyle name="標準 7 2" xfId="35" xr:uid="{00000000-0005-0000-0000-00002F000000}"/>
    <cellStyle name="標準 7 3" xfId="36" xr:uid="{00000000-0005-0000-0000-000030000000}"/>
    <cellStyle name="標準 7 4" xfId="37" xr:uid="{00000000-0005-0000-0000-000031000000}"/>
    <cellStyle name="標準 7 4 2" xfId="38" xr:uid="{00000000-0005-0000-0000-000032000000}"/>
    <cellStyle name="標準 7 4 2 2" xfId="39" xr:uid="{00000000-0005-0000-0000-000033000000}"/>
    <cellStyle name="標準 7 4 2 2 2" xfId="40" xr:uid="{00000000-0005-0000-0000-000034000000}"/>
    <cellStyle name="標準 7 5" xfId="41" xr:uid="{00000000-0005-0000-0000-000035000000}"/>
    <cellStyle name="標準 7 5 2" xfId="58" xr:uid="{00000000-0005-0000-0000-000036000000}"/>
    <cellStyle name="標準 7 6" xfId="57" xr:uid="{00000000-0005-0000-0000-000037000000}"/>
    <cellStyle name="標準 8" xfId="42" xr:uid="{00000000-0005-0000-0000-000038000000}"/>
    <cellStyle name="標準 8 2" xfId="43" xr:uid="{00000000-0005-0000-0000-000039000000}"/>
    <cellStyle name="標準 9" xfId="44" xr:uid="{00000000-0005-0000-0000-00003A000000}"/>
    <cellStyle name="標準 9 2" xfId="45" xr:uid="{00000000-0005-0000-0000-00003B000000}"/>
  </cellStyles>
  <dxfs count="1530">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bgColor rgb="FFFFFF00"/>
        </patternFill>
      </fill>
      <border>
        <left/>
        <right/>
        <top/>
        <bottom/>
      </border>
    </dxf>
    <dxf>
      <font>
        <b/>
        <i val="0"/>
        <color rgb="FFFF0000"/>
      </font>
      <fill>
        <patternFill>
          <bgColor rgb="FFFFFF00"/>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127635</xdr:colOff>
      <xdr:row>339</xdr:row>
      <xdr:rowOff>114300</xdr:rowOff>
    </xdr:from>
    <xdr:to>
      <xdr:col>16</xdr:col>
      <xdr:colOff>110495</xdr:colOff>
      <xdr:row>341</xdr:row>
      <xdr:rowOff>152400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27635" y="50071020"/>
          <a:ext cx="2665100" cy="37338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twoCellAnchor>
    <xdr:from>
      <xdr:col>6</xdr:col>
      <xdr:colOff>110489</xdr:colOff>
      <xdr:row>122</xdr:row>
      <xdr:rowOff>19050</xdr:rowOff>
    </xdr:from>
    <xdr:to>
      <xdr:col>11</xdr:col>
      <xdr:colOff>108636</xdr:colOff>
      <xdr:row>123</xdr:row>
      <xdr:rowOff>76200</xdr:rowOff>
    </xdr:to>
    <xdr:sp macro="" textlink="">
      <xdr:nvSpPr>
        <xdr:cNvPr id="3" name="上カーブ矢印 2">
          <a:extLst>
            <a:ext uri="{FF2B5EF4-FFF2-40B4-BE49-F238E27FC236}">
              <a16:creationId xmlns:a16="http://schemas.microsoft.com/office/drawing/2014/main" id="{00000000-0008-0000-0000-000003000000}"/>
            </a:ext>
          </a:extLst>
        </xdr:cNvPr>
        <xdr:cNvSpPr/>
      </xdr:nvSpPr>
      <xdr:spPr>
        <a:xfrm flipH="1">
          <a:off x="1116329" y="19130010"/>
          <a:ext cx="836347" cy="224790"/>
        </a:xfrm>
        <a:prstGeom prst="curvedUpArrow">
          <a:avLst>
            <a:gd name="adj1" fmla="val 25000"/>
            <a:gd name="adj2" fmla="val 77243"/>
            <a:gd name="adj3" fmla="val 2500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252"/>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9" width="2.5" style="102"/>
    <col min="10" max="10" width="2.875" style="102" bestFit="1" customWidth="1"/>
    <col min="11" max="14" width="2.5" style="102"/>
    <col min="15" max="15" width="2.5" style="102" customWidth="1"/>
    <col min="16" max="27" width="2.5" style="102"/>
    <col min="28" max="28" width="2.5" style="102" customWidth="1"/>
    <col min="29" max="32" width="2.5" style="102"/>
    <col min="33" max="33" width="2.5" style="102" customWidth="1"/>
    <col min="34" max="16384" width="2.5" style="102"/>
  </cols>
  <sheetData>
    <row r="1" spans="1:37" ht="12.75" customHeight="1">
      <c r="AK1" s="28" t="s">
        <v>3744</v>
      </c>
    </row>
    <row r="2" spans="1:37" ht="34.5" customHeight="1">
      <c r="A2" s="27" t="s">
        <v>178</v>
      </c>
    </row>
    <row r="4" spans="1:37" ht="4.5" customHeight="1">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4"/>
    </row>
    <row r="5" spans="1:37" ht="15" customHeight="1" thickBot="1">
      <c r="B5" s="23" t="s">
        <v>177</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22"/>
    </row>
    <row r="6" spans="1:37" ht="15" customHeight="1" thickTop="1" thickBot="1">
      <c r="B6" s="23" t="s">
        <v>176</v>
      </c>
      <c r="C6" s="866" t="s">
        <v>175</v>
      </c>
      <c r="D6" s="866"/>
      <c r="E6" s="866"/>
      <c r="F6" s="866"/>
      <c r="G6" s="866"/>
      <c r="H6" s="866"/>
      <c r="I6" s="866"/>
      <c r="J6" s="866"/>
      <c r="K6" s="866"/>
      <c r="L6" s="866"/>
      <c r="M6" s="866"/>
      <c r="N6" s="866"/>
      <c r="O6" s="866"/>
      <c r="P6" s="866"/>
      <c r="Q6" s="866"/>
      <c r="R6" s="866"/>
      <c r="S6" s="866"/>
      <c r="T6" s="866"/>
      <c r="U6" s="866"/>
      <c r="V6" s="866"/>
      <c r="W6" s="866"/>
      <c r="X6" s="866"/>
      <c r="Y6" s="866"/>
      <c r="Z6" s="866"/>
      <c r="AA6" s="866"/>
      <c r="AB6" s="100"/>
      <c r="AC6" s="100"/>
      <c r="AD6" s="863" t="s">
        <v>174</v>
      </c>
      <c r="AE6" s="864"/>
      <c r="AF6" s="864"/>
      <c r="AG6" s="864"/>
      <c r="AH6" s="864"/>
      <c r="AI6" s="864"/>
      <c r="AJ6" s="865"/>
      <c r="AK6" s="22"/>
    </row>
    <row r="7" spans="1:37" ht="4.5" customHeight="1" thickTop="1" thickBot="1">
      <c r="B7" s="23"/>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22"/>
    </row>
    <row r="8" spans="1:37" ht="15" customHeight="1" thickTop="1" thickBot="1">
      <c r="B8" s="23"/>
      <c r="C8" s="866" t="s">
        <v>173</v>
      </c>
      <c r="D8" s="866"/>
      <c r="E8" s="866"/>
      <c r="F8" s="866"/>
      <c r="G8" s="866"/>
      <c r="H8" s="866"/>
      <c r="I8" s="866"/>
      <c r="J8" s="866"/>
      <c r="K8" s="866"/>
      <c r="L8" s="866"/>
      <c r="M8" s="866"/>
      <c r="N8" s="866"/>
      <c r="O8" s="866"/>
      <c r="P8" s="866"/>
      <c r="Q8" s="866"/>
      <c r="R8" s="866"/>
      <c r="S8" s="866"/>
      <c r="T8" s="866"/>
      <c r="U8" s="866"/>
      <c r="V8" s="866"/>
      <c r="W8" s="866"/>
      <c r="X8" s="866"/>
      <c r="Y8" s="866"/>
      <c r="Z8" s="866"/>
      <c r="AA8" s="866"/>
      <c r="AB8" s="100"/>
      <c r="AC8" s="100"/>
      <c r="AD8" s="883" t="s">
        <v>172</v>
      </c>
      <c r="AE8" s="884"/>
      <c r="AF8" s="884"/>
      <c r="AG8" s="884"/>
      <c r="AH8" s="884"/>
      <c r="AI8" s="884"/>
      <c r="AJ8" s="885"/>
      <c r="AK8" s="22"/>
    </row>
    <row r="9" spans="1:37" ht="15" customHeight="1" thickTop="1">
      <c r="B9" s="21"/>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19"/>
    </row>
    <row r="10" spans="1:37" ht="15" customHeight="1"/>
    <row r="11" spans="1:37" ht="15" customHeight="1">
      <c r="B11" s="102" t="s">
        <v>171</v>
      </c>
    </row>
    <row r="12" spans="1:37" ht="15" customHeight="1"/>
    <row r="13" spans="1:37" ht="15" customHeight="1">
      <c r="B13" s="102" t="s">
        <v>170</v>
      </c>
    </row>
    <row r="14" spans="1:37" ht="6" customHeight="1" thickBot="1"/>
    <row r="15" spans="1:37" ht="15" customHeight="1" thickTop="1" thickBot="1">
      <c r="D15" s="102" t="s">
        <v>169</v>
      </c>
      <c r="I15" s="992"/>
      <c r="J15" s="993"/>
      <c r="K15" s="993"/>
      <c r="L15" s="993"/>
      <c r="M15" s="994"/>
      <c r="P15" s="102" t="s">
        <v>167</v>
      </c>
      <c r="T15" s="992"/>
      <c r="U15" s="993"/>
      <c r="V15" s="993"/>
      <c r="W15" s="993"/>
      <c r="X15" s="993"/>
      <c r="Y15" s="993"/>
      <c r="Z15" s="994"/>
    </row>
    <row r="16" spans="1:37" ht="6" customHeight="1" thickTop="1" thickBot="1"/>
    <row r="17" spans="2:58" ht="15" customHeight="1" thickTop="1" thickBot="1">
      <c r="D17" s="102" t="s">
        <v>165</v>
      </c>
      <c r="I17" s="995" t="str">
        <f>IF(ISERROR(VLOOKUP(CONCATENATE(I15,T15),自動入力!A2:B579,2,FALSE))=TRUE,"その他地域",VLOOKUP(CONCATENATE(I15,T15),自動入力!A2:B579,2,FALSE))</f>
        <v>その他地域</v>
      </c>
      <c r="J17" s="996"/>
      <c r="K17" s="996"/>
      <c r="L17" s="996"/>
      <c r="M17" s="997"/>
      <c r="N17" s="4" t="s">
        <v>55</v>
      </c>
    </row>
    <row r="18" spans="2:58" ht="12.75" customHeight="1" thickTop="1"/>
    <row r="19" spans="2:58" ht="15" customHeight="1">
      <c r="B19" s="102" t="s">
        <v>164</v>
      </c>
    </row>
    <row r="20" spans="2:58" ht="6" customHeight="1" thickBot="1"/>
    <row r="21" spans="2:58" ht="15" customHeight="1" thickTop="1" thickBot="1">
      <c r="D21" s="897"/>
      <c r="E21" s="898"/>
      <c r="F21" s="898"/>
      <c r="G21" s="898"/>
      <c r="H21" s="899"/>
    </row>
    <row r="22" spans="2:58" ht="15" customHeight="1" thickTop="1"/>
    <row r="23" spans="2:58" ht="15" customHeight="1">
      <c r="B23" s="102" t="s">
        <v>163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T23" s="18"/>
      <c r="AU23" s="18"/>
      <c r="AV23" s="18"/>
      <c r="AW23" s="18"/>
      <c r="AX23" s="18"/>
      <c r="AY23" s="18"/>
      <c r="AZ23" s="18"/>
      <c r="BA23" s="18"/>
      <c r="BB23" s="18"/>
      <c r="BC23" s="18"/>
      <c r="BD23" s="18"/>
      <c r="BE23" s="18"/>
      <c r="BF23" s="18"/>
    </row>
    <row r="24" spans="2:58" ht="1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T24" s="18"/>
      <c r="AU24" s="18"/>
      <c r="AV24" s="18"/>
      <c r="AW24" s="18"/>
      <c r="AX24" s="18"/>
      <c r="AY24" s="18"/>
      <c r="AZ24" s="18"/>
      <c r="BA24" s="18"/>
      <c r="BB24" s="18"/>
      <c r="BC24" s="18"/>
      <c r="BD24" s="18"/>
      <c r="BE24" s="18"/>
      <c r="BF24" s="18"/>
    </row>
    <row r="25" spans="2:58" ht="15.75" customHeight="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T25" s="18"/>
      <c r="AU25" s="18"/>
      <c r="AV25" s="18"/>
      <c r="AW25" s="18"/>
      <c r="AX25" s="18"/>
      <c r="AY25" s="18"/>
      <c r="AZ25" s="18"/>
      <c r="BA25" s="18"/>
      <c r="BB25" s="18"/>
      <c r="BC25" s="18"/>
      <c r="BD25" s="18"/>
      <c r="BE25" s="18"/>
      <c r="BF25" s="18"/>
    </row>
    <row r="26" spans="2:58" ht="6" customHeight="1" thickBot="1"/>
    <row r="27" spans="2:58" ht="15" customHeight="1" thickTop="1" thickBot="1">
      <c r="D27" s="886" t="s">
        <v>145</v>
      </c>
      <c r="E27" s="887"/>
      <c r="F27" s="887"/>
      <c r="G27" s="888"/>
      <c r="H27" s="871"/>
      <c r="I27" s="872"/>
      <c r="J27" s="872"/>
      <c r="K27" s="872"/>
      <c r="L27" s="873"/>
    </row>
    <row r="28" spans="2:58" ht="15" customHeight="1">
      <c r="D28" s="13"/>
      <c r="E28" s="13"/>
      <c r="F28" s="13"/>
      <c r="G28" s="13"/>
      <c r="H28" s="378"/>
      <c r="I28" s="378"/>
      <c r="J28" s="378"/>
      <c r="K28" s="378"/>
      <c r="L28" s="378"/>
    </row>
    <row r="29" spans="2:58" ht="15" customHeight="1" thickBot="1">
      <c r="D29" s="12"/>
      <c r="E29" s="12"/>
      <c r="F29" s="12"/>
      <c r="G29" s="12"/>
      <c r="H29" s="1010" t="s">
        <v>162</v>
      </c>
      <c r="I29" s="1010"/>
      <c r="J29" s="1010"/>
      <c r="K29" s="1010"/>
      <c r="L29" s="1010"/>
      <c r="P29" s="856" t="s">
        <v>161</v>
      </c>
      <c r="Q29" s="856"/>
      <c r="R29" s="856"/>
      <c r="S29" s="856"/>
      <c r="T29" s="856"/>
      <c r="V29" s="914" t="str">
        <f>IF(AND($D$21="なし",計算シート!I16&gt;0),"分園「あり」を選択して下さい","")</f>
        <v/>
      </c>
      <c r="W29" s="914"/>
      <c r="X29" s="914"/>
      <c r="Y29" s="914"/>
      <c r="Z29" s="914"/>
      <c r="AA29" s="914"/>
      <c r="AB29" s="914"/>
      <c r="AC29" s="914"/>
      <c r="AD29" s="914"/>
      <c r="AE29" s="914"/>
      <c r="AF29" s="914"/>
      <c r="AG29" s="914"/>
      <c r="AH29" s="914"/>
      <c r="AI29" s="914"/>
      <c r="AJ29" s="914"/>
      <c r="AK29" s="914"/>
    </row>
    <row r="30" spans="2:58" ht="15" customHeight="1" thickTop="1" thickBot="1">
      <c r="D30" s="818" t="s">
        <v>140</v>
      </c>
      <c r="E30" s="819"/>
      <c r="F30" s="819"/>
      <c r="G30" s="917"/>
      <c r="H30" s="1011"/>
      <c r="I30" s="1012"/>
      <c r="J30" s="1012"/>
      <c r="K30" s="1012"/>
      <c r="L30" s="1013"/>
      <c r="N30" s="102" t="s">
        <v>12</v>
      </c>
      <c r="P30" s="906"/>
      <c r="Q30" s="907"/>
      <c r="R30" s="907"/>
      <c r="S30" s="907"/>
      <c r="T30" s="919"/>
      <c r="V30" s="102" t="s">
        <v>136</v>
      </c>
      <c r="X30" s="824">
        <f>H30+P30</f>
        <v>0</v>
      </c>
      <c r="Y30" s="824"/>
      <c r="Z30" s="824"/>
      <c r="AA30" s="824"/>
      <c r="AB30" s="824"/>
    </row>
    <row r="31" spans="2:58" ht="15" customHeight="1" thickTop="1" thickBot="1">
      <c r="D31" s="931" t="s">
        <v>138</v>
      </c>
      <c r="E31" s="932"/>
      <c r="F31" s="932"/>
      <c r="G31" s="933"/>
      <c r="H31" s="928"/>
      <c r="I31" s="929"/>
      <c r="J31" s="929"/>
      <c r="K31" s="929"/>
      <c r="L31" s="930"/>
      <c r="N31" s="102" t="s">
        <v>12</v>
      </c>
      <c r="P31" s="928"/>
      <c r="Q31" s="929"/>
      <c r="R31" s="929"/>
      <c r="S31" s="929"/>
      <c r="T31" s="930"/>
      <c r="V31" s="102" t="s">
        <v>136</v>
      </c>
      <c r="X31" s="824">
        <f>H31+P31</f>
        <v>0</v>
      </c>
      <c r="Y31" s="824"/>
      <c r="Z31" s="824"/>
      <c r="AA31" s="824"/>
      <c r="AB31" s="824"/>
    </row>
    <row r="32" spans="2:58" ht="15" customHeight="1">
      <c r="P32" s="17" t="s">
        <v>160</v>
      </c>
      <c r="Q32" s="4"/>
      <c r="R32" s="4"/>
      <c r="S32" s="4"/>
      <c r="T32" s="4"/>
      <c r="U32" s="4"/>
      <c r="V32" s="4"/>
      <c r="W32" s="4"/>
      <c r="X32" s="4"/>
      <c r="Y32" s="4"/>
      <c r="Z32" s="4"/>
      <c r="AA32" s="4"/>
      <c r="AB32" s="4"/>
      <c r="AC32" s="4"/>
    </row>
    <row r="33" spans="2:37" s="4" customFormat="1" ht="15" customHeight="1">
      <c r="B33" s="4" t="s">
        <v>159</v>
      </c>
    </row>
    <row r="34" spans="2:37" ht="15" customHeight="1">
      <c r="C34" s="102" t="s">
        <v>3179</v>
      </c>
    </row>
    <row r="35" spans="2:37" ht="6" customHeight="1" thickBot="1"/>
    <row r="36" spans="2:37" ht="15" customHeight="1">
      <c r="D36" s="877" t="s">
        <v>158</v>
      </c>
      <c r="E36" s="878"/>
      <c r="F36" s="878"/>
      <c r="G36" s="879"/>
      <c r="H36" s="889" t="s">
        <v>157</v>
      </c>
      <c r="I36" s="890"/>
      <c r="J36" s="890"/>
      <c r="K36" s="890"/>
      <c r="L36" s="890"/>
      <c r="M36" s="891"/>
      <c r="N36" s="921" t="s">
        <v>3180</v>
      </c>
      <c r="O36" s="890"/>
      <c r="P36" s="890"/>
      <c r="Q36" s="890"/>
      <c r="R36" s="890"/>
      <c r="S36" s="890"/>
      <c r="T36" s="890"/>
      <c r="U36" s="890"/>
      <c r="V36" s="890"/>
      <c r="W36" s="890"/>
      <c r="X36" s="890"/>
      <c r="Y36" s="922"/>
      <c r="Z36" s="900" t="s">
        <v>3181</v>
      </c>
      <c r="AA36" s="901"/>
      <c r="AB36" s="901"/>
      <c r="AC36" s="901"/>
      <c r="AD36" s="901"/>
      <c r="AE36" s="901"/>
      <c r="AF36" s="901"/>
      <c r="AG36" s="901"/>
      <c r="AH36" s="901"/>
      <c r="AI36" s="901"/>
      <c r="AJ36" s="901"/>
      <c r="AK36" s="902"/>
    </row>
    <row r="37" spans="2:37" ht="31.5" customHeight="1" thickBot="1">
      <c r="D37" s="880"/>
      <c r="E37" s="881"/>
      <c r="F37" s="881"/>
      <c r="G37" s="882"/>
      <c r="H37" s="892"/>
      <c r="I37" s="893"/>
      <c r="J37" s="893"/>
      <c r="K37" s="893"/>
      <c r="L37" s="893"/>
      <c r="M37" s="894"/>
      <c r="N37" s="923" t="s">
        <v>156</v>
      </c>
      <c r="O37" s="924"/>
      <c r="P37" s="924"/>
      <c r="Q37" s="924"/>
      <c r="R37" s="924"/>
      <c r="S37" s="925"/>
      <c r="T37" s="926" t="s">
        <v>155</v>
      </c>
      <c r="U37" s="924"/>
      <c r="V37" s="924"/>
      <c r="W37" s="924"/>
      <c r="X37" s="924"/>
      <c r="Y37" s="927"/>
      <c r="Z37" s="923" t="s">
        <v>156</v>
      </c>
      <c r="AA37" s="924"/>
      <c r="AB37" s="924"/>
      <c r="AC37" s="924"/>
      <c r="AD37" s="924"/>
      <c r="AE37" s="925"/>
      <c r="AF37" s="926" t="s">
        <v>155</v>
      </c>
      <c r="AG37" s="924"/>
      <c r="AH37" s="924"/>
      <c r="AI37" s="924"/>
      <c r="AJ37" s="924"/>
      <c r="AK37" s="927"/>
    </row>
    <row r="38" spans="2:37" ht="15" customHeight="1" thickTop="1">
      <c r="D38" s="818" t="s">
        <v>154</v>
      </c>
      <c r="E38" s="819"/>
      <c r="F38" s="819"/>
      <c r="G38" s="917"/>
      <c r="H38" s="906"/>
      <c r="I38" s="907"/>
      <c r="J38" s="907"/>
      <c r="K38" s="907"/>
      <c r="L38" s="907"/>
      <c r="M38" s="907"/>
      <c r="N38" s="906"/>
      <c r="O38" s="907"/>
      <c r="P38" s="907"/>
      <c r="Q38" s="907"/>
      <c r="R38" s="907"/>
      <c r="S38" s="920"/>
      <c r="T38" s="918"/>
      <c r="U38" s="907"/>
      <c r="V38" s="907"/>
      <c r="W38" s="907"/>
      <c r="X38" s="907"/>
      <c r="Y38" s="919"/>
      <c r="Z38" s="907"/>
      <c r="AA38" s="907"/>
      <c r="AB38" s="907"/>
      <c r="AC38" s="907"/>
      <c r="AD38" s="907"/>
      <c r="AE38" s="920"/>
      <c r="AF38" s="918"/>
      <c r="AG38" s="907"/>
      <c r="AH38" s="907"/>
      <c r="AI38" s="907"/>
      <c r="AJ38" s="907"/>
      <c r="AK38" s="919"/>
    </row>
    <row r="39" spans="2:37" ht="15" customHeight="1">
      <c r="D39" s="874" t="s">
        <v>153</v>
      </c>
      <c r="E39" s="875"/>
      <c r="F39" s="875"/>
      <c r="G39" s="876"/>
      <c r="H39" s="870"/>
      <c r="I39" s="867"/>
      <c r="J39" s="867"/>
      <c r="K39" s="867"/>
      <c r="L39" s="867"/>
      <c r="M39" s="867"/>
      <c r="N39" s="870"/>
      <c r="O39" s="867"/>
      <c r="P39" s="867"/>
      <c r="Q39" s="867"/>
      <c r="R39" s="867"/>
      <c r="S39" s="868"/>
      <c r="T39" s="912"/>
      <c r="U39" s="867"/>
      <c r="V39" s="867"/>
      <c r="W39" s="867"/>
      <c r="X39" s="867"/>
      <c r="Y39" s="913"/>
      <c r="Z39" s="867"/>
      <c r="AA39" s="867"/>
      <c r="AB39" s="867"/>
      <c r="AC39" s="867"/>
      <c r="AD39" s="867"/>
      <c r="AE39" s="868"/>
      <c r="AF39" s="912"/>
      <c r="AG39" s="867"/>
      <c r="AH39" s="867"/>
      <c r="AI39" s="867"/>
      <c r="AJ39" s="867"/>
      <c r="AK39" s="913"/>
    </row>
    <row r="40" spans="2:37" ht="15" customHeight="1">
      <c r="D40" s="874" t="s">
        <v>152</v>
      </c>
      <c r="E40" s="875"/>
      <c r="F40" s="875"/>
      <c r="G40" s="876"/>
      <c r="H40" s="870"/>
      <c r="I40" s="867"/>
      <c r="J40" s="867"/>
      <c r="K40" s="867"/>
      <c r="L40" s="867"/>
      <c r="M40" s="867"/>
      <c r="N40" s="870"/>
      <c r="O40" s="867"/>
      <c r="P40" s="867"/>
      <c r="Q40" s="867"/>
      <c r="R40" s="867"/>
      <c r="S40" s="868"/>
      <c r="T40" s="912"/>
      <c r="U40" s="867"/>
      <c r="V40" s="867"/>
      <c r="W40" s="867"/>
      <c r="X40" s="867"/>
      <c r="Y40" s="913"/>
      <c r="Z40" s="867"/>
      <c r="AA40" s="867"/>
      <c r="AB40" s="867"/>
      <c r="AC40" s="867"/>
      <c r="AD40" s="867"/>
      <c r="AE40" s="868"/>
      <c r="AF40" s="912"/>
      <c r="AG40" s="867"/>
      <c r="AH40" s="867"/>
      <c r="AI40" s="867"/>
      <c r="AJ40" s="867"/>
      <c r="AK40" s="913"/>
    </row>
    <row r="41" spans="2:37" ht="15" customHeight="1">
      <c r="D41" s="942" t="s">
        <v>151</v>
      </c>
      <c r="E41" s="943"/>
      <c r="F41" s="943"/>
      <c r="G41" s="944"/>
      <c r="H41" s="870"/>
      <c r="I41" s="867"/>
      <c r="J41" s="867"/>
      <c r="K41" s="867"/>
      <c r="L41" s="867"/>
      <c r="M41" s="867"/>
      <c r="N41" s="911"/>
      <c r="O41" s="909"/>
      <c r="P41" s="909"/>
      <c r="Q41" s="909"/>
      <c r="R41" s="909"/>
      <c r="S41" s="934"/>
      <c r="T41" s="908"/>
      <c r="U41" s="909"/>
      <c r="V41" s="909"/>
      <c r="W41" s="909"/>
      <c r="X41" s="909"/>
      <c r="Y41" s="910"/>
      <c r="Z41" s="909"/>
      <c r="AA41" s="909"/>
      <c r="AB41" s="909"/>
      <c r="AC41" s="909"/>
      <c r="AD41" s="909"/>
      <c r="AE41" s="934"/>
      <c r="AF41" s="908"/>
      <c r="AG41" s="909"/>
      <c r="AH41" s="909"/>
      <c r="AI41" s="909"/>
      <c r="AJ41" s="909"/>
      <c r="AK41" s="910"/>
    </row>
    <row r="42" spans="2:37" ht="15" customHeight="1">
      <c r="D42" s="874" t="s">
        <v>150</v>
      </c>
      <c r="E42" s="875"/>
      <c r="F42" s="875"/>
      <c r="G42" s="876"/>
      <c r="H42" s="911"/>
      <c r="I42" s="909"/>
      <c r="J42" s="909"/>
      <c r="K42" s="909"/>
      <c r="L42" s="909"/>
      <c r="M42" s="909"/>
      <c r="N42" s="870"/>
      <c r="O42" s="867"/>
      <c r="P42" s="867"/>
      <c r="Q42" s="867"/>
      <c r="R42" s="867"/>
      <c r="S42" s="868"/>
      <c r="T42" s="912"/>
      <c r="U42" s="867"/>
      <c r="V42" s="867"/>
      <c r="W42" s="867"/>
      <c r="X42" s="867"/>
      <c r="Y42" s="913"/>
      <c r="Z42" s="867"/>
      <c r="AA42" s="867"/>
      <c r="AB42" s="867"/>
      <c r="AC42" s="867"/>
      <c r="AD42" s="867"/>
      <c r="AE42" s="868"/>
      <c r="AF42" s="912"/>
      <c r="AG42" s="867"/>
      <c r="AH42" s="867"/>
      <c r="AI42" s="867"/>
      <c r="AJ42" s="867"/>
      <c r="AK42" s="913"/>
    </row>
    <row r="43" spans="2:37" ht="15" customHeight="1">
      <c r="D43" s="874" t="s">
        <v>149</v>
      </c>
      <c r="E43" s="875"/>
      <c r="F43" s="875"/>
      <c r="G43" s="876"/>
      <c r="H43" s="911"/>
      <c r="I43" s="909"/>
      <c r="J43" s="909"/>
      <c r="K43" s="909"/>
      <c r="L43" s="909"/>
      <c r="M43" s="909"/>
      <c r="N43" s="870"/>
      <c r="O43" s="867"/>
      <c r="P43" s="867"/>
      <c r="Q43" s="867"/>
      <c r="R43" s="867"/>
      <c r="S43" s="868"/>
      <c r="T43" s="912"/>
      <c r="U43" s="867"/>
      <c r="V43" s="867"/>
      <c r="W43" s="867"/>
      <c r="X43" s="867"/>
      <c r="Y43" s="913"/>
      <c r="Z43" s="867"/>
      <c r="AA43" s="867"/>
      <c r="AB43" s="867"/>
      <c r="AC43" s="867"/>
      <c r="AD43" s="867"/>
      <c r="AE43" s="868"/>
      <c r="AF43" s="912"/>
      <c r="AG43" s="867"/>
      <c r="AH43" s="867"/>
      <c r="AI43" s="867"/>
      <c r="AJ43" s="867"/>
      <c r="AK43" s="913"/>
    </row>
    <row r="44" spans="2:37" ht="15" customHeight="1" thickBot="1">
      <c r="D44" s="903" t="s">
        <v>148</v>
      </c>
      <c r="E44" s="904"/>
      <c r="F44" s="904"/>
      <c r="G44" s="905"/>
      <c r="H44" s="940"/>
      <c r="I44" s="941"/>
      <c r="J44" s="941"/>
      <c r="K44" s="941"/>
      <c r="L44" s="941"/>
      <c r="M44" s="941"/>
      <c r="N44" s="947"/>
      <c r="O44" s="915"/>
      <c r="P44" s="915"/>
      <c r="Q44" s="915"/>
      <c r="R44" s="915"/>
      <c r="S44" s="916"/>
      <c r="T44" s="945"/>
      <c r="U44" s="915"/>
      <c r="V44" s="915"/>
      <c r="W44" s="915"/>
      <c r="X44" s="915"/>
      <c r="Y44" s="946"/>
      <c r="Z44" s="915"/>
      <c r="AA44" s="915"/>
      <c r="AB44" s="915"/>
      <c r="AC44" s="915"/>
      <c r="AD44" s="915"/>
      <c r="AE44" s="916"/>
      <c r="AF44" s="945"/>
      <c r="AG44" s="915"/>
      <c r="AH44" s="915"/>
      <c r="AI44" s="915"/>
      <c r="AJ44" s="915"/>
      <c r="AK44" s="946"/>
    </row>
    <row r="45" spans="2:37" ht="15" customHeight="1" thickTop="1" thickBot="1">
      <c r="D45" s="16"/>
      <c r="E45" s="16"/>
      <c r="F45" s="16"/>
      <c r="G45" s="16"/>
      <c r="H45" s="379"/>
      <c r="I45" s="379"/>
      <c r="J45" s="379"/>
      <c r="K45" s="379"/>
      <c r="L45" s="379"/>
      <c r="M45" s="379"/>
      <c r="N45" s="379"/>
      <c r="O45" s="379"/>
      <c r="P45" s="379"/>
      <c r="Q45" s="379"/>
      <c r="R45" s="379"/>
      <c r="S45" s="379"/>
      <c r="T45" s="379"/>
      <c r="U45" s="379"/>
      <c r="V45" s="914" t="str">
        <f>IF(AND($D$21="なし",計算シート!I34&gt;0),"分園「あり」を選択して下さい","")</f>
        <v/>
      </c>
      <c r="W45" s="914"/>
      <c r="X45" s="914"/>
      <c r="Y45" s="914"/>
      <c r="Z45" s="914"/>
      <c r="AA45" s="914"/>
      <c r="AB45" s="914"/>
      <c r="AC45" s="914"/>
      <c r="AD45" s="914"/>
      <c r="AE45" s="914"/>
      <c r="AF45" s="914"/>
      <c r="AG45" s="914"/>
      <c r="AH45" s="914"/>
      <c r="AI45" s="914"/>
      <c r="AJ45" s="914"/>
      <c r="AK45" s="914"/>
    </row>
    <row r="46" spans="2:37" ht="15" customHeight="1" thickBot="1">
      <c r="D46" s="938" t="s">
        <v>147</v>
      </c>
      <c r="E46" s="938"/>
      <c r="F46" s="938"/>
      <c r="G46" s="938"/>
      <c r="H46" s="938"/>
      <c r="I46" s="938"/>
      <c r="J46" s="938"/>
      <c r="K46" s="938"/>
      <c r="L46" s="938"/>
      <c r="M46" s="938"/>
      <c r="N46" s="938"/>
      <c r="O46" s="938"/>
      <c r="P46" s="378"/>
      <c r="Q46" s="378"/>
      <c r="R46" s="378"/>
      <c r="S46" s="378"/>
      <c r="T46" s="378"/>
      <c r="U46" s="378"/>
      <c r="V46" s="378"/>
      <c r="W46" s="378"/>
      <c r="X46" s="378"/>
      <c r="Y46" s="378"/>
      <c r="Z46" s="378"/>
      <c r="AA46" s="378"/>
      <c r="AB46" s="378"/>
      <c r="AC46" s="378"/>
      <c r="AD46" s="380" t="s">
        <v>146</v>
      </c>
      <c r="AE46" s="381"/>
      <c r="AF46" s="381"/>
      <c r="AG46" s="381"/>
      <c r="AH46" s="382"/>
      <c r="AI46" s="378"/>
      <c r="AJ46" s="378"/>
      <c r="AK46" s="378"/>
    </row>
    <row r="47" spans="2:37" ht="15" customHeight="1" thickTop="1" thickBot="1">
      <c r="D47" s="886" t="s">
        <v>145</v>
      </c>
      <c r="E47" s="887"/>
      <c r="F47" s="887"/>
      <c r="G47" s="939"/>
      <c r="H47" s="935">
        <f>計算シート!G29</f>
        <v>0</v>
      </c>
      <c r="I47" s="936"/>
      <c r="J47" s="936"/>
      <c r="K47" s="936"/>
      <c r="L47" s="937"/>
      <c r="M47" s="102" t="s">
        <v>144</v>
      </c>
      <c r="AD47" s="15" t="s">
        <v>143</v>
      </c>
      <c r="AE47" s="100"/>
      <c r="AF47" s="100"/>
      <c r="AG47" s="100"/>
      <c r="AH47" s="14"/>
    </row>
    <row r="48" spans="2:37" ht="15" customHeight="1" thickTop="1" thickBot="1">
      <c r="D48" s="13"/>
      <c r="E48" s="13"/>
      <c r="F48" s="13"/>
      <c r="G48" s="13"/>
      <c r="H48" s="378"/>
      <c r="I48" s="378"/>
      <c r="J48" s="378"/>
      <c r="K48" s="378"/>
      <c r="L48" s="378"/>
      <c r="AD48" s="948"/>
      <c r="AE48" s="830"/>
      <c r="AF48" s="830"/>
      <c r="AG48" s="830"/>
      <c r="AH48" s="949"/>
    </row>
    <row r="49" spans="1:37" ht="15" customHeight="1" thickTop="1" thickBot="1">
      <c r="D49" s="12"/>
      <c r="E49" s="12"/>
      <c r="F49" s="12"/>
      <c r="G49" s="12"/>
      <c r="H49" s="856" t="s">
        <v>142</v>
      </c>
      <c r="I49" s="856"/>
      <c r="J49" s="856"/>
      <c r="K49" s="856"/>
      <c r="L49" s="856"/>
      <c r="P49" s="856" t="s">
        <v>141</v>
      </c>
      <c r="Q49" s="856"/>
      <c r="R49" s="856"/>
      <c r="S49" s="856"/>
      <c r="T49" s="856"/>
      <c r="V49" s="383"/>
      <c r="W49" s="383"/>
      <c r="X49" s="383"/>
      <c r="Y49" s="383"/>
      <c r="Z49" s="383"/>
      <c r="AA49" s="383"/>
      <c r="AB49" s="383"/>
      <c r="AC49" s="383"/>
      <c r="AD49" s="384"/>
      <c r="AE49" s="385"/>
      <c r="AF49" s="385"/>
      <c r="AG49" s="385"/>
      <c r="AH49" s="386"/>
      <c r="AI49" s="383"/>
      <c r="AJ49" s="383"/>
      <c r="AK49" s="383"/>
    </row>
    <row r="50" spans="1:37" ht="15" customHeight="1" thickTop="1" thickBot="1">
      <c r="D50" s="818" t="s">
        <v>140</v>
      </c>
      <c r="E50" s="819"/>
      <c r="F50" s="819"/>
      <c r="G50" s="820"/>
      <c r="H50" s="815">
        <f>計算シート!H31</f>
        <v>0</v>
      </c>
      <c r="I50" s="816"/>
      <c r="J50" s="816"/>
      <c r="K50" s="816"/>
      <c r="L50" s="817"/>
      <c r="N50" s="102" t="s">
        <v>12</v>
      </c>
      <c r="P50" s="821">
        <f>計算シート!I31</f>
        <v>0</v>
      </c>
      <c r="Q50" s="822"/>
      <c r="R50" s="822"/>
      <c r="S50" s="822"/>
      <c r="T50" s="823"/>
      <c r="V50" s="102" t="s">
        <v>139</v>
      </c>
      <c r="X50" s="824">
        <f>計算シート!G31</f>
        <v>0</v>
      </c>
      <c r="Y50" s="824"/>
      <c r="Z50" s="824"/>
      <c r="AA50" s="824"/>
      <c r="AB50" s="824"/>
    </row>
    <row r="51" spans="1:37" ht="15" customHeight="1" thickTop="1" thickBot="1">
      <c r="D51" s="931" t="s">
        <v>138</v>
      </c>
      <c r="E51" s="932"/>
      <c r="F51" s="932"/>
      <c r="G51" s="950"/>
      <c r="H51" s="1016">
        <f>計算シート!H32</f>
        <v>0</v>
      </c>
      <c r="I51" s="1017"/>
      <c r="J51" s="1017"/>
      <c r="K51" s="1017"/>
      <c r="L51" s="1018"/>
      <c r="N51" s="102" t="s">
        <v>137</v>
      </c>
      <c r="P51" s="838">
        <f>計算シート!I32</f>
        <v>0</v>
      </c>
      <c r="Q51" s="839"/>
      <c r="R51" s="839"/>
      <c r="S51" s="839"/>
      <c r="T51" s="840"/>
      <c r="V51" s="102" t="s">
        <v>136</v>
      </c>
      <c r="X51" s="824">
        <f>計算シート!G32</f>
        <v>0</v>
      </c>
      <c r="Y51" s="824"/>
      <c r="Z51" s="824"/>
      <c r="AA51" s="824"/>
      <c r="AB51" s="824"/>
    </row>
    <row r="52" spans="1:37" ht="15" customHeight="1">
      <c r="D52" s="101" t="s">
        <v>135</v>
      </c>
      <c r="V52" s="383"/>
      <c r="W52" s="383"/>
      <c r="X52" s="383"/>
      <c r="Y52" s="383"/>
      <c r="Z52" s="383"/>
      <c r="AA52" s="383"/>
      <c r="AB52" s="383"/>
      <c r="AC52" s="383"/>
      <c r="AD52" s="383"/>
      <c r="AE52" s="383"/>
      <c r="AF52" s="383"/>
      <c r="AG52" s="383"/>
      <c r="AH52" s="383"/>
      <c r="AI52" s="383"/>
      <c r="AJ52" s="383"/>
      <c r="AK52" s="383"/>
    </row>
    <row r="53" spans="1:37" ht="15" customHeight="1">
      <c r="D53" s="101" t="s">
        <v>134</v>
      </c>
    </row>
    <row r="54" spans="1:37" ht="15" customHeight="1">
      <c r="D54" s="102" t="s">
        <v>3182</v>
      </c>
    </row>
    <row r="55" spans="1:37" ht="15" customHeight="1">
      <c r="D55" s="102" t="s">
        <v>133</v>
      </c>
    </row>
    <row r="56" spans="1:37" ht="15" customHeight="1">
      <c r="D56" s="102" t="s">
        <v>132</v>
      </c>
    </row>
    <row r="57" spans="1:37" ht="15" customHeight="1">
      <c r="D57" s="102" t="s">
        <v>131</v>
      </c>
    </row>
    <row r="58" spans="1:37" ht="15" customHeight="1">
      <c r="D58" s="101" t="s">
        <v>130</v>
      </c>
    </row>
    <row r="59" spans="1:37" ht="15" customHeight="1">
      <c r="D59" s="101" t="s">
        <v>129</v>
      </c>
    </row>
    <row r="60" spans="1:37" ht="15" customHeight="1">
      <c r="D60" s="11" t="s">
        <v>128</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ht="15" customHeight="1">
      <c r="D61" s="4"/>
      <c r="E61" s="11" t="s">
        <v>3655</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ht="15" customHeight="1">
      <c r="D62" s="101"/>
    </row>
    <row r="63" spans="1:37" s="4" customFormat="1" ht="15" customHeight="1">
      <c r="A63" s="4" t="s">
        <v>127</v>
      </c>
      <c r="B63" s="4" t="s">
        <v>3437</v>
      </c>
    </row>
    <row r="64" spans="1:37" s="5" customFormat="1" ht="15" customHeight="1">
      <c r="A64" s="4"/>
      <c r="B64" s="4"/>
      <c r="C64" s="4"/>
      <c r="D64" s="4" t="s">
        <v>126</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s="5" customFormat="1" ht="15" customHeight="1">
      <c r="A65" s="4"/>
      <c r="B65" s="4"/>
      <c r="C65" s="4"/>
      <c r="D65" s="4"/>
      <c r="E65" s="4" t="s">
        <v>125</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s="5" customFormat="1" ht="15" customHeight="1">
      <c r="A66" s="4"/>
      <c r="B66" s="4"/>
      <c r="C66" s="4"/>
      <c r="D66" s="4"/>
      <c r="E66" s="4" t="s">
        <v>3652</v>
      </c>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s="5" customFormat="1" ht="15" customHeight="1">
      <c r="A67" s="4"/>
      <c r="B67" s="4"/>
      <c r="C67" s="4"/>
      <c r="D67" s="4"/>
      <c r="E67" s="4" t="s">
        <v>3653</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s="5" customFormat="1" ht="15" customHeight="1">
      <c r="A68" s="4"/>
      <c r="B68" s="4"/>
      <c r="C68" s="4"/>
      <c r="D68" s="4"/>
      <c r="E68" s="4" t="s">
        <v>3654</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s="10" customFormat="1" ht="21" customHeight="1" thickBot="1">
      <c r="D69" s="10" t="s">
        <v>124</v>
      </c>
      <c r="V69" s="387"/>
      <c r="W69" s="387"/>
      <c r="X69" s="387"/>
      <c r="Y69" s="387"/>
      <c r="Z69" s="387"/>
      <c r="AA69" s="387"/>
      <c r="AB69" s="387"/>
      <c r="AC69" s="387"/>
      <c r="AD69" s="387"/>
      <c r="AE69" s="387"/>
      <c r="AF69" s="387"/>
      <c r="AG69" s="387"/>
      <c r="AH69" s="387"/>
      <c r="AI69" s="387"/>
      <c r="AJ69" s="387"/>
      <c r="AK69" s="387"/>
    </row>
    <row r="70" spans="1:37" s="4" customFormat="1" ht="15" customHeight="1" thickTop="1" thickBot="1">
      <c r="D70" s="841"/>
      <c r="E70" s="842"/>
      <c r="F70" s="842"/>
      <c r="G70" s="842"/>
      <c r="H70" s="843"/>
    </row>
    <row r="71" spans="1:37" ht="15" customHeight="1" thickTop="1"/>
    <row r="72" spans="1:37" ht="15" customHeight="1">
      <c r="B72" s="102" t="s">
        <v>123</v>
      </c>
    </row>
    <row r="73" spans="1:37" ht="15" customHeight="1"/>
    <row r="74" spans="1:37" ht="15" customHeight="1">
      <c r="B74" s="102" t="s">
        <v>122</v>
      </c>
    </row>
    <row r="75" spans="1:37" ht="15" customHeight="1">
      <c r="D75" s="102" t="s">
        <v>121</v>
      </c>
    </row>
    <row r="76" spans="1:37" ht="6" customHeight="1"/>
    <row r="77" spans="1:37" ht="15" customHeight="1">
      <c r="D77" s="102" t="s">
        <v>120</v>
      </c>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7" ht="6" customHeight="1"/>
    <row r="79" spans="1:37" s="388" customFormat="1" ht="12" customHeight="1">
      <c r="D79" s="844" t="s">
        <v>119</v>
      </c>
      <c r="E79" s="844"/>
      <c r="F79" s="844"/>
      <c r="G79" s="844"/>
      <c r="H79" s="844"/>
      <c r="I79" s="844"/>
      <c r="J79" s="844"/>
      <c r="K79" s="844"/>
      <c r="L79" s="844"/>
      <c r="M79" s="844"/>
      <c r="N79" s="844"/>
      <c r="O79" s="846" t="s">
        <v>118</v>
      </c>
      <c r="P79" s="844"/>
      <c r="Q79" s="844"/>
      <c r="R79" s="844"/>
      <c r="S79" s="844"/>
      <c r="T79" s="844"/>
      <c r="U79" s="844"/>
      <c r="V79" s="844"/>
      <c r="W79" s="844"/>
      <c r="X79" s="844"/>
      <c r="Y79" s="844"/>
      <c r="Z79" s="844"/>
      <c r="AA79" s="836" t="s">
        <v>117</v>
      </c>
      <c r="AB79" s="837"/>
      <c r="AC79" s="837"/>
      <c r="AD79" s="837"/>
    </row>
    <row r="80" spans="1:37" s="388" customFormat="1" ht="12">
      <c r="D80" s="844"/>
      <c r="E80" s="844"/>
      <c r="F80" s="844"/>
      <c r="G80" s="844"/>
      <c r="H80" s="844"/>
      <c r="I80" s="844"/>
      <c r="J80" s="844"/>
      <c r="K80" s="844"/>
      <c r="L80" s="844"/>
      <c r="M80" s="844"/>
      <c r="N80" s="844"/>
      <c r="O80" s="847" t="s">
        <v>116</v>
      </c>
      <c r="P80" s="847"/>
      <c r="Q80" s="847"/>
      <c r="R80" s="848"/>
      <c r="S80" s="851" t="s">
        <v>115</v>
      </c>
      <c r="T80" s="852"/>
      <c r="U80" s="852"/>
      <c r="V80" s="852"/>
      <c r="W80" s="852"/>
      <c r="X80" s="852"/>
      <c r="Y80" s="852"/>
      <c r="Z80" s="853"/>
      <c r="AA80" s="837"/>
      <c r="AB80" s="837"/>
      <c r="AC80" s="837"/>
      <c r="AD80" s="837"/>
    </row>
    <row r="81" spans="1:37" s="388" customFormat="1" ht="26.25" customHeight="1" thickBot="1">
      <c r="D81" s="845"/>
      <c r="E81" s="845"/>
      <c r="F81" s="845"/>
      <c r="G81" s="845"/>
      <c r="H81" s="845"/>
      <c r="I81" s="845"/>
      <c r="J81" s="845"/>
      <c r="K81" s="845"/>
      <c r="L81" s="845"/>
      <c r="M81" s="845"/>
      <c r="N81" s="845"/>
      <c r="O81" s="849"/>
      <c r="P81" s="849"/>
      <c r="Q81" s="849"/>
      <c r="R81" s="850"/>
      <c r="S81" s="1014"/>
      <c r="T81" s="1015"/>
      <c r="U81" s="1015"/>
      <c r="V81" s="1015"/>
      <c r="W81" s="814" t="s">
        <v>114</v>
      </c>
      <c r="X81" s="814"/>
      <c r="Y81" s="814"/>
      <c r="Z81" s="814"/>
      <c r="AA81" s="837"/>
      <c r="AB81" s="837"/>
      <c r="AC81" s="837"/>
      <c r="AD81" s="837"/>
    </row>
    <row r="82" spans="1:37" s="388" customFormat="1" ht="13.5" thickTop="1" thickBot="1">
      <c r="D82" s="998"/>
      <c r="E82" s="999"/>
      <c r="F82" s="999"/>
      <c r="G82" s="999"/>
      <c r="H82" s="999"/>
      <c r="I82" s="999"/>
      <c r="J82" s="999"/>
      <c r="K82" s="999"/>
      <c r="L82" s="999"/>
      <c r="M82" s="999"/>
      <c r="N82" s="1000"/>
      <c r="O82" s="1007" t="e">
        <f>VLOOKUP(D82,'１～３号対応表'!Y3:AA14,2,FALSE)</f>
        <v>#N/A</v>
      </c>
      <c r="P82" s="959"/>
      <c r="Q82" s="959"/>
      <c r="R82" s="1008"/>
      <c r="S82" s="1009"/>
      <c r="T82" s="956"/>
      <c r="U82" s="956"/>
      <c r="V82" s="956"/>
      <c r="W82" s="955"/>
      <c r="X82" s="956"/>
      <c r="Y82" s="956"/>
      <c r="Z82" s="957"/>
      <c r="AA82" s="895" t="e">
        <f>O82+S83+W83</f>
        <v>#N/A</v>
      </c>
      <c r="AB82" s="896"/>
      <c r="AC82" s="896"/>
      <c r="AD82" s="896"/>
    </row>
    <row r="83" spans="1:37" s="388" customFormat="1" thickTop="1">
      <c r="D83" s="1001"/>
      <c r="E83" s="1002"/>
      <c r="F83" s="1002"/>
      <c r="G83" s="1002"/>
      <c r="H83" s="1002"/>
      <c r="I83" s="1002"/>
      <c r="J83" s="1002"/>
      <c r="K83" s="1002"/>
      <c r="L83" s="1002"/>
      <c r="M83" s="1002"/>
      <c r="N83" s="1003"/>
      <c r="O83" s="1007"/>
      <c r="P83" s="959"/>
      <c r="Q83" s="959"/>
      <c r="R83" s="959"/>
      <c r="S83" s="958">
        <f>IF(S82='１～３号対応表'!I4,VLOOKUP(D82,'１～３号対応表'!Y3:AA14,3,FALSE),0%)</f>
        <v>0</v>
      </c>
      <c r="T83" s="958"/>
      <c r="U83" s="958"/>
      <c r="V83" s="958"/>
      <c r="W83" s="964">
        <f>IF(AND(S82="あり",W82="なし"),-2%,0)</f>
        <v>0</v>
      </c>
      <c r="X83" s="964"/>
      <c r="Y83" s="964"/>
      <c r="Z83" s="964"/>
      <c r="AA83" s="896"/>
      <c r="AB83" s="896"/>
      <c r="AC83" s="896"/>
      <c r="AD83" s="896"/>
    </row>
    <row r="84" spans="1:37" s="388" customFormat="1" thickBot="1">
      <c r="D84" s="1004"/>
      <c r="E84" s="1005"/>
      <c r="F84" s="1005"/>
      <c r="G84" s="1005"/>
      <c r="H84" s="1005"/>
      <c r="I84" s="1005"/>
      <c r="J84" s="1005"/>
      <c r="K84" s="1005"/>
      <c r="L84" s="1005"/>
      <c r="M84" s="1005"/>
      <c r="N84" s="1006"/>
      <c r="O84" s="1007"/>
      <c r="P84" s="959"/>
      <c r="Q84" s="959"/>
      <c r="R84" s="959"/>
      <c r="S84" s="959"/>
      <c r="T84" s="959"/>
      <c r="U84" s="959"/>
      <c r="V84" s="959"/>
      <c r="W84" s="965"/>
      <c r="X84" s="965"/>
      <c r="Y84" s="965"/>
      <c r="Z84" s="965"/>
      <c r="AA84" s="896"/>
      <c r="AB84" s="896"/>
      <c r="AC84" s="896"/>
      <c r="AD84" s="896"/>
    </row>
    <row r="85" spans="1:37" s="388" customFormat="1" thickTop="1"/>
    <row r="86" spans="1:37" ht="15" customHeight="1">
      <c r="A86" s="4"/>
      <c r="B86" s="4" t="s">
        <v>112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5" customHeight="1">
      <c r="D87" s="102" t="s">
        <v>111</v>
      </c>
    </row>
    <row r="88" spans="1:37" ht="6" customHeight="1" thickBot="1"/>
    <row r="89" spans="1:37" ht="15" customHeight="1" thickTop="1" thickBot="1">
      <c r="D89" s="829"/>
      <c r="E89" s="830"/>
      <c r="F89" s="830"/>
      <c r="G89" s="830"/>
      <c r="H89" s="831"/>
    </row>
    <row r="90" spans="1:37" ht="15" customHeight="1" thickTop="1"/>
    <row r="91" spans="1:37" s="5" customFormat="1" ht="15" customHeight="1">
      <c r="A91" s="4"/>
      <c r="B91" s="4" t="s">
        <v>110</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s="4" customFormat="1" ht="15" customHeight="1">
      <c r="D92" s="4" t="s">
        <v>109</v>
      </c>
    </row>
    <row r="93" spans="1:37" s="4" customFormat="1" ht="15" customHeight="1">
      <c r="D93" s="4" t="s">
        <v>3194</v>
      </c>
    </row>
    <row r="94" spans="1:37" s="4" customFormat="1" ht="6" customHeight="1" thickBot="1"/>
    <row r="95" spans="1:37" s="4" customFormat="1" ht="15" customHeight="1" thickTop="1" thickBot="1">
      <c r="D95" s="829"/>
      <c r="E95" s="830"/>
      <c r="F95" s="830"/>
      <c r="G95" s="830"/>
      <c r="H95" s="831"/>
      <c r="J95" s="4" t="str">
        <f>IF(AND(計算シート!G73="あり",計算シート!H73=0),"←利用定員36～300人以外の場合は加算対象になりません","")</f>
        <v/>
      </c>
    </row>
    <row r="96" spans="1:37" ht="15" customHeight="1" thickTop="1"/>
    <row r="97" spans="1:37" s="4" customFormat="1" ht="15" customHeight="1">
      <c r="B97" s="4" t="s">
        <v>108</v>
      </c>
    </row>
    <row r="98" spans="1:37" s="4" customFormat="1" ht="15" customHeight="1">
      <c r="D98" s="4" t="s">
        <v>107</v>
      </c>
    </row>
    <row r="99" spans="1:37" s="4" customFormat="1" ht="6" customHeight="1" thickBot="1"/>
    <row r="100" spans="1:37" s="4" customFormat="1" ht="15" customHeight="1" thickTop="1" thickBot="1">
      <c r="D100" s="966" t="str">
        <f>IF(計算シート!H75=1,"あり","なし")</f>
        <v>なし</v>
      </c>
      <c r="E100" s="967"/>
      <c r="F100" s="967"/>
      <c r="G100" s="967"/>
      <c r="H100" s="968"/>
      <c r="I100" s="4" t="s">
        <v>55</v>
      </c>
    </row>
    <row r="101" spans="1:37" ht="15" customHeight="1" thickTop="1"/>
    <row r="102" spans="1:37" s="5" customFormat="1" ht="15" customHeight="1">
      <c r="A102" s="4"/>
      <c r="B102" s="4" t="s">
        <v>106</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s="4" customFormat="1" ht="39.6" customHeight="1">
      <c r="D103" s="854" t="s">
        <v>3178</v>
      </c>
      <c r="E103" s="854"/>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row>
    <row r="104" spans="1:37" s="4" customFormat="1" ht="6" customHeight="1" thickBot="1"/>
    <row r="105" spans="1:37" s="4" customFormat="1" ht="15" customHeight="1" thickTop="1" thickBot="1">
      <c r="D105" s="966" t="str">
        <f>IF(OR(計算シート!K42=1,計算シート!K40=1),"なし",IF(OR(計算シート!K39=1,計算シート!K41=1),"あり","エラー"))</f>
        <v>なし</v>
      </c>
      <c r="E105" s="967"/>
      <c r="F105" s="967"/>
      <c r="G105" s="967"/>
      <c r="H105" s="968"/>
      <c r="I105" s="4" t="s">
        <v>55</v>
      </c>
    </row>
    <row r="106" spans="1:37" ht="15" customHeight="1" thickTop="1" thickBot="1">
      <c r="D106" s="829"/>
      <c r="E106" s="830"/>
      <c r="F106" s="830"/>
      <c r="G106" s="830"/>
      <c r="H106" s="831"/>
      <c r="J106" s="832" t="str">
        <f>IF(AND($D$105="なし",$D$106="あり"),"満３歳児の配置基準を満たしていません","")</f>
        <v/>
      </c>
      <c r="K106" s="832"/>
      <c r="L106" s="832"/>
      <c r="M106" s="832"/>
      <c r="N106" s="832"/>
      <c r="O106" s="832"/>
      <c r="P106" s="832"/>
      <c r="Q106" s="832"/>
      <c r="R106" s="832"/>
      <c r="S106" s="832"/>
      <c r="T106" s="832"/>
      <c r="U106" s="832"/>
      <c r="V106" s="832"/>
      <c r="W106" s="832"/>
      <c r="X106" s="832"/>
      <c r="Y106" s="832"/>
      <c r="AD106" s="8"/>
    </row>
    <row r="107" spans="1:37" ht="15" customHeight="1" thickTop="1">
      <c r="C107" s="4"/>
      <c r="D107" s="389"/>
      <c r="E107" s="389"/>
      <c r="F107" s="389"/>
      <c r="G107" s="389"/>
      <c r="H107" s="389"/>
      <c r="I107" s="4"/>
      <c r="J107" s="71"/>
      <c r="K107" s="71"/>
      <c r="L107" s="71"/>
      <c r="M107" s="71"/>
      <c r="N107" s="71"/>
      <c r="O107" s="71"/>
      <c r="P107" s="390"/>
      <c r="Q107" s="390"/>
      <c r="R107" s="390"/>
      <c r="S107" s="390"/>
      <c r="T107" s="390"/>
      <c r="U107" s="390"/>
      <c r="V107" s="390"/>
      <c r="W107" s="390"/>
      <c r="X107" s="390"/>
      <c r="Y107" s="390"/>
      <c r="AD107" s="8"/>
    </row>
    <row r="108" spans="1:37" s="4" customFormat="1" ht="15" customHeight="1">
      <c r="B108" s="4" t="s">
        <v>3120</v>
      </c>
      <c r="C108" s="71"/>
      <c r="D108" s="71"/>
      <c r="E108" s="71"/>
      <c r="F108" s="71"/>
      <c r="G108" s="71"/>
      <c r="H108" s="71"/>
      <c r="I108" s="71"/>
      <c r="J108" s="71"/>
      <c r="K108" s="71"/>
      <c r="L108" s="71"/>
      <c r="M108" s="71"/>
      <c r="N108" s="71"/>
      <c r="O108" s="71"/>
      <c r="P108" s="71"/>
      <c r="U108" s="72"/>
    </row>
    <row r="109" spans="1:37" s="4" customFormat="1" ht="15" customHeight="1">
      <c r="C109" s="71"/>
      <c r="D109" s="854" t="s">
        <v>3177</v>
      </c>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4"/>
      <c r="AJ109" s="854"/>
      <c r="AK109" s="854"/>
    </row>
    <row r="110" spans="1:37" s="4" customFormat="1" ht="15" customHeight="1">
      <c r="C110" s="71"/>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4"/>
      <c r="AJ110" s="854"/>
      <c r="AK110" s="854"/>
    </row>
    <row r="111" spans="1:37" s="4" customFormat="1" ht="15" customHeight="1">
      <c r="C111" s="71"/>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row>
    <row r="112" spans="1:37" s="4" customFormat="1" ht="15" customHeight="1">
      <c r="C112" s="71"/>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4"/>
      <c r="AJ112" s="854"/>
      <c r="AK112" s="854"/>
    </row>
    <row r="113" spans="1:37" ht="6" customHeight="1" thickBot="1">
      <c r="C113" s="4"/>
      <c r="I113" s="4"/>
      <c r="J113" s="71"/>
      <c r="K113" s="71"/>
      <c r="L113" s="71"/>
      <c r="M113" s="71"/>
      <c r="N113" s="71"/>
      <c r="O113" s="71"/>
      <c r="P113" s="390"/>
      <c r="Q113" s="390"/>
      <c r="R113" s="390"/>
      <c r="S113" s="390"/>
      <c r="T113" s="390"/>
      <c r="U113" s="390"/>
      <c r="V113" s="390"/>
      <c r="W113" s="390"/>
      <c r="X113" s="390"/>
      <c r="Y113" s="390"/>
      <c r="AD113" s="8"/>
    </row>
    <row r="114" spans="1:37" ht="15" customHeight="1" thickTop="1" thickBot="1">
      <c r="C114" s="4"/>
      <c r="D114" s="829"/>
      <c r="E114" s="830"/>
      <c r="F114" s="830"/>
      <c r="G114" s="830"/>
      <c r="H114" s="831"/>
      <c r="I114" s="4"/>
      <c r="J114" s="456" t="str">
        <f>IF(計算シート!H79=0,"",IF(AND(H27&gt;35,H27&lt;121),"←教育標準時間認定こどもに係る利用定員が36人以上または120人以下の場合は「あり」を選択できません",""))</f>
        <v/>
      </c>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c r="AI114" s="456"/>
      <c r="AJ114" s="456"/>
      <c r="AK114" s="456"/>
    </row>
    <row r="115" spans="1:37" ht="15" customHeight="1" thickTop="1">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row>
    <row r="116" spans="1:37" s="5" customFormat="1" ht="15" customHeight="1">
      <c r="A116" s="4"/>
      <c r="B116" s="4" t="s">
        <v>3121</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s="4" customFormat="1" ht="15" customHeight="1">
      <c r="D117" s="4" t="s">
        <v>105</v>
      </c>
    </row>
    <row r="118" spans="1:37" s="4" customFormat="1" ht="15" customHeight="1">
      <c r="D118" s="4" t="s">
        <v>104</v>
      </c>
    </row>
    <row r="119" spans="1:37" s="4" customFormat="1" ht="15" customHeight="1">
      <c r="D119" s="7" t="s">
        <v>103</v>
      </c>
    </row>
    <row r="120" spans="1:37" s="4" customFormat="1" ht="15" customHeight="1">
      <c r="D120" s="7" t="s">
        <v>102</v>
      </c>
    </row>
    <row r="121" spans="1:37" s="4" customFormat="1" ht="6" customHeight="1" thickBot="1"/>
    <row r="122" spans="1:37" s="4" customFormat="1" ht="15" customHeight="1" thickTop="1" thickBot="1">
      <c r="D122" s="969"/>
      <c r="E122" s="970"/>
      <c r="F122" s="970"/>
      <c r="G122" s="970"/>
      <c r="H122" s="971"/>
      <c r="I122" s="4" t="s">
        <v>101</v>
      </c>
      <c r="J122" s="4" t="s">
        <v>100</v>
      </c>
      <c r="K122" s="825">
        <f>計算シート!K44</f>
        <v>0</v>
      </c>
      <c r="L122" s="826"/>
      <c r="M122" s="826"/>
      <c r="N122" s="826"/>
      <c r="O122" s="827"/>
      <c r="P122" s="4" t="s">
        <v>99</v>
      </c>
    </row>
    <row r="123" spans="1:37" s="4" customFormat="1" ht="15" customHeight="1" thickTop="1">
      <c r="P123" s="4" t="s">
        <v>98</v>
      </c>
    </row>
    <row r="124" spans="1:37" s="4" customFormat="1" ht="6.75" customHeight="1"/>
    <row r="125" spans="1:37" s="4" customFormat="1" ht="15" customHeight="1">
      <c r="E125" s="4" t="s">
        <v>3183</v>
      </c>
    </row>
    <row r="126" spans="1:37" s="4" customFormat="1" ht="15" customHeight="1">
      <c r="D126" s="4" t="s">
        <v>3184</v>
      </c>
    </row>
    <row r="127" spans="1:37" s="4" customFormat="1" ht="15" customHeight="1">
      <c r="D127" s="391" t="str">
        <f>IF(D122&gt;K122,"加配可能人数を超えています","")</f>
        <v/>
      </c>
    </row>
    <row r="128" spans="1:37" s="4" customFormat="1" ht="15" customHeight="1"/>
    <row r="129" spans="1:37" ht="15" customHeight="1">
      <c r="A129" s="4"/>
      <c r="B129" s="4" t="s">
        <v>3122</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ht="15" customHeight="1">
      <c r="A130" s="4"/>
      <c r="B130" s="4"/>
      <c r="C130" s="4"/>
      <c r="D130" s="4" t="s">
        <v>3438</v>
      </c>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ht="6" customHeight="1" thickBot="1"/>
    <row r="132" spans="1:37" ht="15" customHeight="1" thickTop="1" thickBot="1">
      <c r="D132" s="829"/>
      <c r="E132" s="830"/>
      <c r="F132" s="830"/>
      <c r="G132" s="830"/>
      <c r="H132" s="831"/>
    </row>
    <row r="133" spans="1:37" ht="15" customHeight="1" thickTop="1"/>
    <row r="134" spans="1:37" ht="15" customHeight="1">
      <c r="B134" s="102" t="s">
        <v>3284</v>
      </c>
    </row>
    <row r="135" spans="1:37" ht="15" customHeight="1">
      <c r="D135" s="102" t="s">
        <v>3439</v>
      </c>
    </row>
    <row r="136" spans="1:37" ht="6" customHeight="1" thickBot="1">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row>
    <row r="137" spans="1:37" ht="15" customHeight="1" thickTop="1" thickBot="1">
      <c r="D137" s="829"/>
      <c r="E137" s="830"/>
      <c r="F137" s="830"/>
      <c r="G137" s="830"/>
      <c r="H137" s="831"/>
      <c r="J137" s="833"/>
      <c r="K137" s="834"/>
      <c r="L137" s="834"/>
      <c r="M137" s="834"/>
      <c r="N137" s="834"/>
      <c r="O137" s="834"/>
      <c r="P137" s="834"/>
      <c r="Q137" s="834"/>
      <c r="R137" s="834"/>
      <c r="S137" s="834"/>
      <c r="T137" s="834"/>
      <c r="U137" s="834"/>
      <c r="V137" s="834"/>
      <c r="W137" s="834"/>
      <c r="X137" s="834"/>
      <c r="Y137" s="834"/>
      <c r="Z137" s="834"/>
      <c r="AA137" s="834"/>
      <c r="AB137" s="834"/>
      <c r="AC137" s="834"/>
      <c r="AD137" s="834"/>
      <c r="AE137" s="834"/>
      <c r="AF137" s="834"/>
      <c r="AG137" s="834"/>
      <c r="AH137" s="834"/>
      <c r="AI137" s="834"/>
      <c r="AJ137" s="835"/>
    </row>
    <row r="138" spans="1:37" ht="15" customHeight="1" thickTop="1"/>
    <row r="139" spans="1:37" ht="15" customHeight="1">
      <c r="A139" s="4"/>
      <c r="B139" s="4" t="s">
        <v>3123</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ht="15" customHeight="1">
      <c r="D140" s="102" t="s">
        <v>3198</v>
      </c>
    </row>
    <row r="141" spans="1:37" s="392" customFormat="1" ht="15" customHeight="1">
      <c r="D141" s="392" t="s">
        <v>3266</v>
      </c>
    </row>
    <row r="142" spans="1:37" ht="6" customHeight="1" thickBot="1"/>
    <row r="143" spans="1:37" ht="15" customHeight="1" thickTop="1" thickBot="1">
      <c r="D143" s="960" t="s">
        <v>96</v>
      </c>
      <c r="E143" s="960"/>
      <c r="F143" s="960"/>
      <c r="G143" s="960"/>
      <c r="H143" s="961"/>
      <c r="I143" s="829"/>
      <c r="J143" s="830"/>
      <c r="K143" s="830"/>
      <c r="L143" s="830"/>
      <c r="M143" s="831"/>
      <c r="P143" s="855" t="s">
        <v>3197</v>
      </c>
      <c r="Q143" s="855"/>
      <c r="R143" s="855"/>
      <c r="S143" s="855"/>
      <c r="T143" s="855"/>
      <c r="U143" s="856"/>
      <c r="V143" s="871"/>
      <c r="W143" s="872"/>
      <c r="X143" s="872"/>
      <c r="Y143" s="872"/>
      <c r="Z143" s="873"/>
    </row>
    <row r="144" spans="1:37" ht="15" customHeight="1" thickTop="1"/>
    <row r="145" spans="1:37" ht="15" customHeight="1">
      <c r="A145" s="4"/>
      <c r="B145" s="4" t="s">
        <v>3124</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ht="15" customHeight="1">
      <c r="D146" s="102" t="s">
        <v>95</v>
      </c>
    </row>
    <row r="147" spans="1:37" ht="6" customHeight="1" thickBot="1"/>
    <row r="148" spans="1:37" ht="15" customHeight="1" thickTop="1" thickBot="1">
      <c r="D148" s="829"/>
      <c r="E148" s="830"/>
      <c r="F148" s="830"/>
      <c r="G148" s="830"/>
      <c r="H148" s="831"/>
    </row>
    <row r="149" spans="1:37" ht="15" customHeight="1" thickTop="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ht="15" customHeight="1">
      <c r="A150" s="4"/>
      <c r="B150" s="4" t="s">
        <v>3125</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ht="15" customHeight="1">
      <c r="D151" s="102" t="s">
        <v>94</v>
      </c>
    </row>
    <row r="152" spans="1:37" ht="15" customHeight="1">
      <c r="D152" s="102" t="s">
        <v>3435</v>
      </c>
    </row>
    <row r="153" spans="1:37" ht="15" customHeight="1"/>
    <row r="154" spans="1:37" ht="6" customHeight="1" thickBot="1"/>
    <row r="155" spans="1:37" ht="15" customHeight="1" thickTop="1" thickBot="1">
      <c r="D155" s="829"/>
      <c r="E155" s="830"/>
      <c r="F155" s="830"/>
      <c r="G155" s="830"/>
      <c r="H155" s="831"/>
      <c r="K155" s="869" t="s">
        <v>3440</v>
      </c>
      <c r="L155" s="869"/>
      <c r="M155" s="869"/>
      <c r="N155" s="869"/>
      <c r="O155" s="869"/>
      <c r="P155" s="829"/>
      <c r="Q155" s="830"/>
      <c r="R155" s="830"/>
      <c r="S155" s="830"/>
      <c r="T155" s="831"/>
      <c r="U155" s="102" t="s">
        <v>3279</v>
      </c>
      <c r="V155" s="829"/>
      <c r="W155" s="830"/>
      <c r="X155" s="830"/>
      <c r="Y155" s="830"/>
      <c r="Z155" s="831"/>
    </row>
    <row r="156" spans="1:37" ht="15" customHeight="1" thickTop="1"/>
    <row r="157" spans="1:37" ht="15" customHeight="1"/>
    <row r="158" spans="1:37" ht="15" customHeight="1">
      <c r="A158" s="4"/>
      <c r="B158" s="4" t="s">
        <v>3126</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ht="15" customHeight="1">
      <c r="D159" s="4" t="s">
        <v>92</v>
      </c>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ht="15" customHeight="1">
      <c r="D160" s="4" t="s">
        <v>91</v>
      </c>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2:32" ht="6" customHeight="1" thickBot="1"/>
    <row r="162" spans="2:32" ht="15" customHeight="1" thickTop="1" thickBot="1">
      <c r="D162" s="829"/>
      <c r="E162" s="830"/>
      <c r="F162" s="830"/>
      <c r="G162" s="830"/>
      <c r="H162" s="831"/>
      <c r="K162" s="869" t="s">
        <v>90</v>
      </c>
      <c r="L162" s="869"/>
      <c r="M162" s="869"/>
      <c r="N162" s="869"/>
      <c r="O162" s="869"/>
      <c r="P162" s="829"/>
      <c r="Q162" s="830"/>
      <c r="R162" s="830"/>
      <c r="S162" s="830"/>
      <c r="T162" s="831"/>
      <c r="U162" s="102" t="s">
        <v>88</v>
      </c>
      <c r="V162" s="829"/>
      <c r="W162" s="830"/>
      <c r="X162" s="830"/>
      <c r="Y162" s="830"/>
      <c r="Z162" s="831"/>
      <c r="AA162" s="102" t="s">
        <v>86</v>
      </c>
      <c r="AB162" s="829"/>
      <c r="AC162" s="830"/>
      <c r="AD162" s="830"/>
      <c r="AE162" s="830"/>
      <c r="AF162" s="831"/>
    </row>
    <row r="163" spans="2:32" ht="9.75" customHeight="1" thickTop="1"/>
    <row r="164" spans="2:32" ht="15" customHeight="1">
      <c r="D164" s="101" t="s">
        <v>85</v>
      </c>
    </row>
    <row r="165" spans="2:32" ht="15" customHeight="1">
      <c r="D165" s="101" t="s">
        <v>84</v>
      </c>
    </row>
    <row r="166" spans="2:32" ht="15" customHeight="1">
      <c r="D166" s="101" t="s">
        <v>83</v>
      </c>
    </row>
    <row r="167" spans="2:32" ht="15" customHeight="1"/>
    <row r="168" spans="2:32" ht="15" customHeight="1">
      <c r="B168" s="102" t="s">
        <v>3127</v>
      </c>
    </row>
    <row r="169" spans="2:32" ht="15" customHeight="1">
      <c r="D169" s="102" t="s">
        <v>82</v>
      </c>
    </row>
    <row r="170" spans="2:32" ht="6" customHeight="1" thickBot="1"/>
    <row r="171" spans="2:32" ht="15" customHeight="1" thickTop="1" thickBot="1">
      <c r="D171" s="829"/>
      <c r="E171" s="830"/>
      <c r="F171" s="830"/>
      <c r="G171" s="830"/>
      <c r="H171" s="831"/>
    </row>
    <row r="172" spans="2:32" ht="15" customHeight="1" thickTop="1"/>
    <row r="173" spans="2:32" s="392" customFormat="1" ht="15" customHeight="1">
      <c r="B173" s="986" t="s">
        <v>3192</v>
      </c>
      <c r="C173" s="986"/>
      <c r="D173" s="986"/>
      <c r="E173" s="986"/>
      <c r="F173" s="986"/>
      <c r="G173" s="986"/>
      <c r="H173" s="986"/>
      <c r="I173" s="986"/>
      <c r="J173" s="986"/>
      <c r="K173" s="986"/>
      <c r="L173" s="986"/>
      <c r="M173" s="986"/>
    </row>
    <row r="174" spans="2:32" s="392" customFormat="1" ht="15" customHeight="1">
      <c r="D174" s="392" t="s">
        <v>3128</v>
      </c>
    </row>
    <row r="175" spans="2:32" s="392" customFormat="1" ht="9.75" customHeight="1" thickBot="1"/>
    <row r="176" spans="2:32" s="392" customFormat="1" ht="15" customHeight="1" thickTop="1" thickBot="1">
      <c r="D176" s="829"/>
      <c r="E176" s="830"/>
      <c r="F176" s="830"/>
      <c r="G176" s="830"/>
      <c r="H176" s="831"/>
    </row>
    <row r="177" spans="3:38" s="392" customFormat="1" ht="6" customHeight="1" thickTop="1"/>
    <row r="178" spans="3:38" s="392" customFormat="1" ht="15" customHeight="1" thickBot="1">
      <c r="D178" s="392" t="s">
        <v>3162</v>
      </c>
    </row>
    <row r="179" spans="3:38" s="392" customFormat="1" ht="15" customHeight="1" thickTop="1" thickBot="1">
      <c r="D179" s="1019"/>
      <c r="E179" s="1020"/>
      <c r="F179" s="1020"/>
      <c r="G179" s="1020"/>
      <c r="H179" s="1021"/>
      <c r="I179" s="53" t="s">
        <v>3160</v>
      </c>
      <c r="J179" s="981" t="s">
        <v>3161</v>
      </c>
      <c r="K179" s="982"/>
      <c r="L179" s="982"/>
      <c r="M179" s="982"/>
      <c r="N179" s="982"/>
      <c r="O179" s="982"/>
      <c r="P179" s="982"/>
      <c r="Q179" s="982"/>
      <c r="R179" s="982"/>
      <c r="S179" s="982"/>
      <c r="T179" s="982"/>
      <c r="U179" s="982"/>
      <c r="V179" s="982"/>
      <c r="W179" s="982"/>
      <c r="X179" s="982"/>
      <c r="Y179" s="982"/>
      <c r="Z179" s="982"/>
      <c r="AA179" s="982"/>
      <c r="AB179" s="982"/>
      <c r="AC179" s="982"/>
      <c r="AD179" s="982"/>
      <c r="AE179" s="982"/>
      <c r="AF179" s="982"/>
      <c r="AG179" s="982"/>
      <c r="AH179" s="982"/>
      <c r="AI179" s="982"/>
      <c r="AJ179" s="982"/>
      <c r="AK179" s="982"/>
      <c r="AL179" s="982"/>
    </row>
    <row r="180" spans="3:38" s="392" customFormat="1" ht="15" customHeight="1" thickTop="1">
      <c r="J180" s="982"/>
      <c r="K180" s="982"/>
      <c r="L180" s="982"/>
      <c r="M180" s="982"/>
      <c r="N180" s="982"/>
      <c r="O180" s="982"/>
      <c r="P180" s="982"/>
      <c r="Q180" s="982"/>
      <c r="R180" s="982"/>
      <c r="S180" s="982"/>
      <c r="T180" s="982"/>
      <c r="U180" s="982"/>
      <c r="V180" s="982"/>
      <c r="W180" s="982"/>
      <c r="X180" s="982"/>
      <c r="Y180" s="982"/>
      <c r="Z180" s="982"/>
      <c r="AA180" s="982"/>
      <c r="AB180" s="982"/>
      <c r="AC180" s="982"/>
      <c r="AD180" s="982"/>
      <c r="AE180" s="982"/>
      <c r="AF180" s="982"/>
      <c r="AG180" s="982"/>
      <c r="AH180" s="982"/>
      <c r="AI180" s="982"/>
      <c r="AJ180" s="982"/>
      <c r="AK180" s="982"/>
      <c r="AL180" s="982"/>
    </row>
    <row r="181" spans="3:38" s="392" customFormat="1" ht="15" customHeight="1" thickBot="1">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row>
    <row r="182" spans="3:38" s="392" customFormat="1" ht="15" customHeight="1" thickTop="1" thickBot="1">
      <c r="C182" s="393"/>
      <c r="D182" s="871"/>
      <c r="E182" s="872"/>
      <c r="F182" s="872"/>
      <c r="G182" s="872"/>
      <c r="H182" s="873"/>
      <c r="I182" s="53" t="s">
        <v>3160</v>
      </c>
      <c r="J182" s="979" t="s">
        <v>3193</v>
      </c>
      <c r="K182" s="980"/>
      <c r="L182" s="980"/>
      <c r="M182" s="980"/>
      <c r="N182" s="980"/>
      <c r="O182" s="980"/>
      <c r="P182" s="980"/>
      <c r="Q182" s="980"/>
      <c r="R182" s="980"/>
      <c r="S182" s="980"/>
      <c r="T182" s="980"/>
      <c r="U182" s="980"/>
      <c r="V182" s="980"/>
      <c r="W182" s="980"/>
      <c r="X182" s="980"/>
      <c r="Y182" s="980"/>
      <c r="Z182" s="980"/>
      <c r="AA182" s="980"/>
      <c r="AB182" s="980"/>
      <c r="AC182" s="980"/>
      <c r="AD182" s="980"/>
      <c r="AE182" s="980"/>
      <c r="AF182" s="980"/>
      <c r="AG182" s="980"/>
      <c r="AH182" s="980"/>
      <c r="AI182" s="980"/>
      <c r="AJ182" s="980"/>
      <c r="AK182" s="980"/>
      <c r="AL182" s="103"/>
    </row>
    <row r="183" spans="3:38" s="392" customFormat="1" ht="15" customHeight="1" thickTop="1">
      <c r="J183" s="980"/>
      <c r="K183" s="980"/>
      <c r="L183" s="980"/>
      <c r="M183" s="980"/>
      <c r="N183" s="980"/>
      <c r="O183" s="980"/>
      <c r="P183" s="980"/>
      <c r="Q183" s="980"/>
      <c r="R183" s="980"/>
      <c r="S183" s="980"/>
      <c r="T183" s="980"/>
      <c r="U183" s="980"/>
      <c r="V183" s="980"/>
      <c r="W183" s="980"/>
      <c r="X183" s="980"/>
      <c r="Y183" s="980"/>
      <c r="Z183" s="980"/>
      <c r="AA183" s="980"/>
      <c r="AB183" s="980"/>
      <c r="AC183" s="980"/>
      <c r="AD183" s="980"/>
      <c r="AE183" s="980"/>
      <c r="AF183" s="980"/>
      <c r="AG183" s="980"/>
      <c r="AH183" s="980"/>
      <c r="AI183" s="980"/>
      <c r="AJ183" s="980"/>
      <c r="AK183" s="980"/>
      <c r="AL183" s="103"/>
    </row>
    <row r="184" spans="3:38" s="392" customFormat="1" ht="15" customHeight="1">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row>
    <row r="185" spans="3:38" s="392" customFormat="1" ht="15" customHeight="1" thickBot="1">
      <c r="D185" s="392" t="s">
        <v>3163</v>
      </c>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row>
    <row r="186" spans="3:38" s="392" customFormat="1" ht="15" customHeight="1" thickTop="1" thickBot="1">
      <c r="C186" s="393"/>
      <c r="D186" s="871"/>
      <c r="E186" s="872"/>
      <c r="F186" s="872"/>
      <c r="G186" s="872"/>
      <c r="H186" s="873"/>
      <c r="I186" s="53" t="s">
        <v>3129</v>
      </c>
      <c r="J186" s="979" t="s">
        <v>3193</v>
      </c>
      <c r="K186" s="980"/>
      <c r="L186" s="980"/>
      <c r="M186" s="980"/>
      <c r="N186" s="980"/>
      <c r="O186" s="980"/>
      <c r="P186" s="980"/>
      <c r="Q186" s="980"/>
      <c r="R186" s="980"/>
      <c r="S186" s="980"/>
      <c r="T186" s="980"/>
      <c r="U186" s="980"/>
      <c r="V186" s="980"/>
      <c r="W186" s="980"/>
      <c r="X186" s="980"/>
      <c r="Y186" s="980"/>
      <c r="Z186" s="980"/>
      <c r="AA186" s="980"/>
      <c r="AB186" s="980"/>
      <c r="AC186" s="980"/>
      <c r="AD186" s="980"/>
      <c r="AE186" s="980"/>
      <c r="AF186" s="980"/>
      <c r="AG186" s="980"/>
      <c r="AH186" s="980"/>
      <c r="AI186" s="980"/>
      <c r="AJ186" s="980"/>
      <c r="AK186" s="980"/>
      <c r="AL186" s="103"/>
    </row>
    <row r="187" spans="3:38" s="392" customFormat="1" ht="15" customHeight="1" thickTop="1">
      <c r="J187" s="980"/>
      <c r="K187" s="980"/>
      <c r="L187" s="980"/>
      <c r="M187" s="980"/>
      <c r="N187" s="980"/>
      <c r="O187" s="980"/>
      <c r="P187" s="980"/>
      <c r="Q187" s="980"/>
      <c r="R187" s="980"/>
      <c r="S187" s="980"/>
      <c r="T187" s="980"/>
      <c r="U187" s="980"/>
      <c r="V187" s="980"/>
      <c r="W187" s="980"/>
      <c r="X187" s="980"/>
      <c r="Y187" s="980"/>
      <c r="Z187" s="980"/>
      <c r="AA187" s="980"/>
      <c r="AB187" s="980"/>
      <c r="AC187" s="980"/>
      <c r="AD187" s="980"/>
      <c r="AE187" s="980"/>
      <c r="AF187" s="980"/>
      <c r="AG187" s="980"/>
      <c r="AH187" s="980"/>
      <c r="AI187" s="980"/>
      <c r="AJ187" s="980"/>
      <c r="AK187" s="980"/>
      <c r="AL187" s="103"/>
    </row>
    <row r="188" spans="3:38" s="392" customFormat="1" ht="15" customHeight="1"/>
    <row r="189" spans="3:38" s="392" customFormat="1" ht="15" customHeight="1">
      <c r="D189" s="392" t="s">
        <v>3172</v>
      </c>
      <c r="E189" s="979" t="s">
        <v>3173</v>
      </c>
      <c r="F189" s="980"/>
      <c r="G189" s="980"/>
      <c r="H189" s="980"/>
      <c r="I189" s="980"/>
      <c r="J189" s="980"/>
      <c r="K189" s="980"/>
      <c r="L189" s="980"/>
      <c r="M189" s="980"/>
      <c r="N189" s="980"/>
      <c r="O189" s="980"/>
      <c r="P189" s="980"/>
      <c r="Q189" s="980"/>
      <c r="R189" s="980"/>
      <c r="S189" s="980"/>
      <c r="T189" s="980"/>
      <c r="U189" s="980"/>
      <c r="V189" s="980"/>
      <c r="W189" s="980"/>
      <c r="X189" s="980"/>
      <c r="Y189" s="980"/>
      <c r="Z189" s="980"/>
      <c r="AA189" s="980"/>
      <c r="AB189" s="980"/>
      <c r="AC189" s="980"/>
      <c r="AD189" s="980"/>
      <c r="AE189" s="980"/>
      <c r="AF189" s="980"/>
      <c r="AG189" s="980"/>
      <c r="AH189" s="980"/>
      <c r="AI189" s="980"/>
      <c r="AJ189" s="980"/>
      <c r="AK189" s="980"/>
      <c r="AL189" s="394"/>
    </row>
    <row r="190" spans="3:38" s="392" customFormat="1" ht="15" customHeight="1">
      <c r="E190" s="980"/>
      <c r="F190" s="980"/>
      <c r="G190" s="980"/>
      <c r="H190" s="980"/>
      <c r="I190" s="980"/>
      <c r="J190" s="980"/>
      <c r="K190" s="980"/>
      <c r="L190" s="980"/>
      <c r="M190" s="980"/>
      <c r="N190" s="980"/>
      <c r="O190" s="980"/>
      <c r="P190" s="980"/>
      <c r="Q190" s="980"/>
      <c r="R190" s="980"/>
      <c r="S190" s="980"/>
      <c r="T190" s="980"/>
      <c r="U190" s="980"/>
      <c r="V190" s="980"/>
      <c r="W190" s="980"/>
      <c r="X190" s="980"/>
      <c r="Y190" s="980"/>
      <c r="Z190" s="980"/>
      <c r="AA190" s="980"/>
      <c r="AB190" s="980"/>
      <c r="AC190" s="980"/>
      <c r="AD190" s="980"/>
      <c r="AE190" s="980"/>
      <c r="AF190" s="980"/>
      <c r="AG190" s="980"/>
      <c r="AH190" s="980"/>
      <c r="AI190" s="980"/>
      <c r="AJ190" s="980"/>
      <c r="AK190" s="980"/>
      <c r="AL190" s="394"/>
    </row>
    <row r="191" spans="3:38" s="392" customFormat="1" ht="15" customHeight="1">
      <c r="E191" s="104" t="s">
        <v>3174</v>
      </c>
      <c r="F191" s="983" t="s">
        <v>3202</v>
      </c>
      <c r="G191" s="984"/>
      <c r="H191" s="984"/>
      <c r="I191" s="984"/>
      <c r="J191" s="984"/>
      <c r="K191" s="984"/>
      <c r="L191" s="984"/>
      <c r="M191" s="984"/>
      <c r="N191" s="984"/>
      <c r="O191" s="984"/>
      <c r="P191" s="984"/>
      <c r="Q191" s="984"/>
      <c r="R191" s="984"/>
      <c r="S191" s="984"/>
      <c r="T191" s="984"/>
      <c r="U191" s="984"/>
      <c r="V191" s="984"/>
      <c r="W191" s="984"/>
      <c r="X191" s="984"/>
      <c r="Y191" s="984"/>
      <c r="Z191" s="984"/>
      <c r="AA191" s="984"/>
      <c r="AB191" s="984"/>
      <c r="AC191" s="984"/>
      <c r="AD191" s="984"/>
      <c r="AE191" s="984"/>
      <c r="AF191" s="984"/>
      <c r="AG191" s="984"/>
      <c r="AH191" s="984"/>
      <c r="AI191" s="984"/>
      <c r="AJ191" s="984"/>
      <c r="AK191" s="984"/>
      <c r="AL191" s="395"/>
    </row>
    <row r="192" spans="3:38" s="392" customFormat="1" ht="15" customHeight="1">
      <c r="E192" s="104"/>
      <c r="F192" s="984"/>
      <c r="G192" s="984"/>
      <c r="H192" s="984"/>
      <c r="I192" s="984"/>
      <c r="J192" s="984"/>
      <c r="K192" s="984"/>
      <c r="L192" s="984"/>
      <c r="M192" s="984"/>
      <c r="N192" s="984"/>
      <c r="O192" s="984"/>
      <c r="P192" s="984"/>
      <c r="Q192" s="984"/>
      <c r="R192" s="984"/>
      <c r="S192" s="984"/>
      <c r="T192" s="984"/>
      <c r="U192" s="984"/>
      <c r="V192" s="984"/>
      <c r="W192" s="984"/>
      <c r="X192" s="984"/>
      <c r="Y192" s="984"/>
      <c r="Z192" s="984"/>
      <c r="AA192" s="984"/>
      <c r="AB192" s="984"/>
      <c r="AC192" s="984"/>
      <c r="AD192" s="984"/>
      <c r="AE192" s="984"/>
      <c r="AF192" s="984"/>
      <c r="AG192" s="984"/>
      <c r="AH192" s="984"/>
      <c r="AI192" s="984"/>
      <c r="AJ192" s="984"/>
      <c r="AK192" s="984"/>
      <c r="AL192" s="395"/>
    </row>
    <row r="193" spans="1:38" s="392" customFormat="1" ht="15" customHeight="1">
      <c r="E193" s="104"/>
      <c r="F193" s="984"/>
      <c r="G193" s="984"/>
      <c r="H193" s="984"/>
      <c r="I193" s="984"/>
      <c r="J193" s="984"/>
      <c r="K193" s="984"/>
      <c r="L193" s="984"/>
      <c r="M193" s="984"/>
      <c r="N193" s="984"/>
      <c r="O193" s="984"/>
      <c r="P193" s="984"/>
      <c r="Q193" s="984"/>
      <c r="R193" s="984"/>
      <c r="S193" s="984"/>
      <c r="T193" s="984"/>
      <c r="U193" s="984"/>
      <c r="V193" s="984"/>
      <c r="W193" s="984"/>
      <c r="X193" s="984"/>
      <c r="Y193" s="984"/>
      <c r="Z193" s="984"/>
      <c r="AA193" s="984"/>
      <c r="AB193" s="984"/>
      <c r="AC193" s="984"/>
      <c r="AD193" s="984"/>
      <c r="AE193" s="984"/>
      <c r="AF193" s="984"/>
      <c r="AG193" s="984"/>
      <c r="AH193" s="984"/>
      <c r="AI193" s="984"/>
      <c r="AJ193" s="984"/>
      <c r="AK193" s="984"/>
      <c r="AL193" s="395"/>
    </row>
    <row r="194" spans="1:38" s="392" customFormat="1" ht="15" customHeight="1">
      <c r="E194" s="104"/>
      <c r="F194" s="984"/>
      <c r="G194" s="984"/>
      <c r="H194" s="984"/>
      <c r="I194" s="984"/>
      <c r="J194" s="984"/>
      <c r="K194" s="984"/>
      <c r="L194" s="984"/>
      <c r="M194" s="984"/>
      <c r="N194" s="984"/>
      <c r="O194" s="984"/>
      <c r="P194" s="984"/>
      <c r="Q194" s="984"/>
      <c r="R194" s="984"/>
      <c r="S194" s="984"/>
      <c r="T194" s="984"/>
      <c r="U194" s="984"/>
      <c r="V194" s="984"/>
      <c r="W194" s="984"/>
      <c r="X194" s="984"/>
      <c r="Y194" s="984"/>
      <c r="Z194" s="984"/>
      <c r="AA194" s="984"/>
      <c r="AB194" s="984"/>
      <c r="AC194" s="984"/>
      <c r="AD194" s="984"/>
      <c r="AE194" s="984"/>
      <c r="AF194" s="984"/>
      <c r="AG194" s="984"/>
      <c r="AH194" s="984"/>
      <c r="AI194" s="984"/>
      <c r="AJ194" s="984"/>
      <c r="AK194" s="984"/>
      <c r="AL194" s="395"/>
    </row>
    <row r="195" spans="1:38" s="392" customFormat="1" ht="15" customHeight="1">
      <c r="E195" s="104" t="s">
        <v>3175</v>
      </c>
      <c r="F195" s="983" t="s">
        <v>3203</v>
      </c>
      <c r="G195" s="984"/>
      <c r="H195" s="984"/>
      <c r="I195" s="984"/>
      <c r="J195" s="984"/>
      <c r="K195" s="984"/>
      <c r="L195" s="984"/>
      <c r="M195" s="984"/>
      <c r="N195" s="984"/>
      <c r="O195" s="984"/>
      <c r="P195" s="984"/>
      <c r="Q195" s="984"/>
      <c r="R195" s="984"/>
      <c r="S195" s="984"/>
      <c r="T195" s="984"/>
      <c r="U195" s="984"/>
      <c r="V195" s="984"/>
      <c r="W195" s="984"/>
      <c r="X195" s="984"/>
      <c r="Y195" s="984"/>
      <c r="Z195" s="984"/>
      <c r="AA195" s="984"/>
      <c r="AB195" s="984"/>
      <c r="AC195" s="984"/>
      <c r="AD195" s="984"/>
      <c r="AE195" s="984"/>
      <c r="AF195" s="984"/>
      <c r="AG195" s="984"/>
      <c r="AH195" s="984"/>
      <c r="AI195" s="984"/>
      <c r="AJ195" s="984"/>
      <c r="AK195" s="984"/>
      <c r="AL195" s="395"/>
    </row>
    <row r="196" spans="1:38" s="392" customFormat="1" ht="15" customHeight="1">
      <c r="E196" s="104"/>
      <c r="F196" s="984"/>
      <c r="G196" s="984"/>
      <c r="H196" s="984"/>
      <c r="I196" s="984"/>
      <c r="J196" s="984"/>
      <c r="K196" s="984"/>
      <c r="L196" s="984"/>
      <c r="M196" s="984"/>
      <c r="N196" s="984"/>
      <c r="O196" s="984"/>
      <c r="P196" s="984"/>
      <c r="Q196" s="984"/>
      <c r="R196" s="984"/>
      <c r="S196" s="984"/>
      <c r="T196" s="984"/>
      <c r="U196" s="984"/>
      <c r="V196" s="984"/>
      <c r="W196" s="984"/>
      <c r="X196" s="984"/>
      <c r="Y196" s="984"/>
      <c r="Z196" s="984"/>
      <c r="AA196" s="984"/>
      <c r="AB196" s="984"/>
      <c r="AC196" s="984"/>
      <c r="AD196" s="984"/>
      <c r="AE196" s="984"/>
      <c r="AF196" s="984"/>
      <c r="AG196" s="984"/>
      <c r="AH196" s="984"/>
      <c r="AI196" s="984"/>
      <c r="AJ196" s="984"/>
      <c r="AK196" s="984"/>
      <c r="AL196" s="395"/>
    </row>
    <row r="197" spans="1:38" s="392" customFormat="1" ht="15" customHeight="1">
      <c r="E197" s="104" t="s">
        <v>3176</v>
      </c>
      <c r="F197" s="983" t="s">
        <v>3204</v>
      </c>
      <c r="G197" s="984"/>
      <c r="H197" s="984"/>
      <c r="I197" s="984"/>
      <c r="J197" s="984"/>
      <c r="K197" s="984"/>
      <c r="L197" s="984"/>
      <c r="M197" s="984"/>
      <c r="N197" s="984"/>
      <c r="O197" s="984"/>
      <c r="P197" s="984"/>
      <c r="Q197" s="984"/>
      <c r="R197" s="984"/>
      <c r="S197" s="984"/>
      <c r="T197" s="984"/>
      <c r="U197" s="984"/>
      <c r="V197" s="984"/>
      <c r="W197" s="984"/>
      <c r="X197" s="984"/>
      <c r="Y197" s="984"/>
      <c r="Z197" s="984"/>
      <c r="AA197" s="984"/>
      <c r="AB197" s="984"/>
      <c r="AC197" s="984"/>
      <c r="AD197" s="984"/>
      <c r="AE197" s="984"/>
      <c r="AF197" s="984"/>
      <c r="AG197" s="984"/>
      <c r="AH197" s="984"/>
      <c r="AI197" s="984"/>
      <c r="AJ197" s="984"/>
      <c r="AK197" s="984"/>
      <c r="AL197" s="395"/>
    </row>
    <row r="198" spans="1:38" s="392" customFormat="1" ht="30" customHeight="1">
      <c r="E198" s="104"/>
      <c r="F198" s="984"/>
      <c r="G198" s="984"/>
      <c r="H198" s="984"/>
      <c r="I198" s="984"/>
      <c r="J198" s="984"/>
      <c r="K198" s="984"/>
      <c r="L198" s="984"/>
      <c r="M198" s="984"/>
      <c r="N198" s="984"/>
      <c r="O198" s="984"/>
      <c r="P198" s="984"/>
      <c r="Q198" s="984"/>
      <c r="R198" s="984"/>
      <c r="S198" s="984"/>
      <c r="T198" s="984"/>
      <c r="U198" s="984"/>
      <c r="V198" s="984"/>
      <c r="W198" s="984"/>
      <c r="X198" s="984"/>
      <c r="Y198" s="984"/>
      <c r="Z198" s="984"/>
      <c r="AA198" s="984"/>
      <c r="AB198" s="984"/>
      <c r="AC198" s="984"/>
      <c r="AD198" s="984"/>
      <c r="AE198" s="984"/>
      <c r="AF198" s="984"/>
      <c r="AG198" s="984"/>
      <c r="AH198" s="984"/>
      <c r="AI198" s="984"/>
      <c r="AJ198" s="984"/>
      <c r="AK198" s="984"/>
      <c r="AL198" s="395"/>
    </row>
    <row r="199" spans="1:38" s="392" customFormat="1" ht="15" customHeight="1">
      <c r="E199" s="104"/>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395"/>
    </row>
    <row r="200" spans="1:38" ht="15" customHeight="1">
      <c r="B200" s="102" t="s">
        <v>81</v>
      </c>
    </row>
    <row r="201" spans="1:38" ht="15" customHeight="1"/>
    <row r="202" spans="1:38" ht="15" customHeight="1">
      <c r="A202" s="4"/>
      <c r="B202" s="4" t="s">
        <v>3441</v>
      </c>
      <c r="C202" s="392"/>
      <c r="D202" s="392"/>
      <c r="E202" s="392"/>
      <c r="F202" s="392"/>
      <c r="G202" s="392"/>
      <c r="H202" s="392"/>
      <c r="I202" s="392"/>
      <c r="J202" s="392"/>
      <c r="K202" s="392"/>
      <c r="L202" s="392"/>
      <c r="M202" s="392"/>
      <c r="N202" s="392"/>
      <c r="O202" s="392"/>
      <c r="P202" s="392"/>
      <c r="Q202" s="392"/>
      <c r="R202" s="392"/>
      <c r="S202" s="392"/>
      <c r="T202" s="392"/>
      <c r="U202" s="392"/>
      <c r="V202" s="392"/>
      <c r="W202" s="392"/>
      <c r="X202" s="392"/>
      <c r="Y202" s="392"/>
      <c r="Z202" s="392"/>
      <c r="AA202" s="392"/>
      <c r="AB202" s="392"/>
      <c r="AC202" s="392"/>
      <c r="AD202" s="392"/>
      <c r="AE202" s="392"/>
      <c r="AF202" s="392"/>
      <c r="AG202" s="392"/>
      <c r="AH202" s="392"/>
      <c r="AI202" s="392"/>
      <c r="AJ202" s="392"/>
      <c r="AK202" s="392"/>
    </row>
    <row r="203" spans="1:38" ht="15" customHeight="1">
      <c r="C203" s="392"/>
      <c r="D203" s="985" t="s">
        <v>3442</v>
      </c>
      <c r="E203" s="985"/>
      <c r="F203" s="985"/>
      <c r="G203" s="985"/>
      <c r="H203" s="985"/>
      <c r="I203" s="985"/>
      <c r="J203" s="985"/>
      <c r="K203" s="985"/>
      <c r="L203" s="985"/>
      <c r="M203" s="985"/>
      <c r="N203" s="985"/>
      <c r="O203" s="985"/>
      <c r="P203" s="985"/>
      <c r="Q203" s="985"/>
      <c r="R203" s="985"/>
      <c r="S203" s="985"/>
      <c r="T203" s="985"/>
      <c r="U203" s="985"/>
      <c r="V203" s="985"/>
      <c r="W203" s="985"/>
      <c r="X203" s="985"/>
      <c r="Y203" s="985"/>
      <c r="Z203" s="985"/>
      <c r="AA203" s="985"/>
      <c r="AB203" s="985"/>
      <c r="AC203" s="985"/>
      <c r="AD203" s="985"/>
      <c r="AE203" s="985"/>
      <c r="AF203" s="985"/>
      <c r="AG203" s="985"/>
      <c r="AH203" s="985"/>
      <c r="AI203" s="985"/>
      <c r="AJ203" s="985"/>
      <c r="AK203" s="985"/>
    </row>
    <row r="204" spans="1:38" ht="15" customHeight="1">
      <c r="C204" s="392"/>
      <c r="D204" s="985"/>
      <c r="E204" s="985"/>
      <c r="F204" s="985"/>
      <c r="G204" s="985"/>
      <c r="H204" s="985"/>
      <c r="I204" s="985"/>
      <c r="J204" s="985"/>
      <c r="K204" s="985"/>
      <c r="L204" s="985"/>
      <c r="M204" s="985"/>
      <c r="N204" s="985"/>
      <c r="O204" s="985"/>
      <c r="P204" s="985"/>
      <c r="Q204" s="985"/>
      <c r="R204" s="985"/>
      <c r="S204" s="985"/>
      <c r="T204" s="985"/>
      <c r="U204" s="985"/>
      <c r="V204" s="985"/>
      <c r="W204" s="985"/>
      <c r="X204" s="985"/>
      <c r="Y204" s="985"/>
      <c r="Z204" s="985"/>
      <c r="AA204" s="985"/>
      <c r="AB204" s="985"/>
      <c r="AC204" s="985"/>
      <c r="AD204" s="985"/>
      <c r="AE204" s="985"/>
      <c r="AF204" s="985"/>
      <c r="AG204" s="985"/>
      <c r="AH204" s="985"/>
      <c r="AI204" s="985"/>
      <c r="AJ204" s="985"/>
      <c r="AK204" s="985"/>
    </row>
    <row r="205" spans="1:38" ht="15" customHeight="1" thickBot="1">
      <c r="C205" s="392"/>
      <c r="D205" s="392"/>
      <c r="E205" s="392"/>
      <c r="F205" s="392"/>
      <c r="G205" s="392"/>
      <c r="H205" s="392"/>
      <c r="I205" s="392"/>
      <c r="J205" s="392"/>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c r="AG205" s="392"/>
      <c r="AH205" s="392"/>
      <c r="AI205" s="392"/>
      <c r="AJ205" s="392"/>
      <c r="AK205" s="392"/>
    </row>
    <row r="206" spans="1:38" ht="15" customHeight="1" thickTop="1" thickBot="1">
      <c r="C206" s="392"/>
      <c r="D206" s="897"/>
      <c r="E206" s="898"/>
      <c r="F206" s="898"/>
      <c r="G206" s="898"/>
      <c r="H206" s="899"/>
      <c r="I206" s="392"/>
      <c r="J206" s="392"/>
      <c r="K206" s="962" t="s">
        <v>3260</v>
      </c>
      <c r="L206" s="962"/>
      <c r="M206" s="962"/>
      <c r="N206" s="962"/>
      <c r="O206" s="962"/>
      <c r="P206" s="963"/>
      <c r="Q206" s="897"/>
      <c r="R206" s="898"/>
      <c r="S206" s="898"/>
      <c r="T206" s="898"/>
      <c r="U206" s="899"/>
      <c r="V206" s="392"/>
      <c r="W206" s="392"/>
      <c r="X206" s="392"/>
      <c r="Y206" s="392"/>
      <c r="Z206" s="392"/>
      <c r="AA206" s="392"/>
      <c r="AB206" s="392"/>
      <c r="AC206" s="392"/>
      <c r="AD206" s="392"/>
      <c r="AE206" s="392"/>
      <c r="AF206" s="392"/>
      <c r="AG206" s="392"/>
      <c r="AH206" s="392"/>
      <c r="AI206" s="392"/>
      <c r="AJ206" s="392"/>
      <c r="AK206" s="392"/>
    </row>
    <row r="207" spans="1:38" s="4" customFormat="1" ht="15" customHeight="1" thickTop="1">
      <c r="C207" s="53"/>
      <c r="D207" s="396"/>
      <c r="E207" s="396"/>
      <c r="F207" s="396"/>
      <c r="G207" s="396"/>
      <c r="H207" s="396"/>
      <c r="I207" s="53"/>
      <c r="J207" s="53"/>
      <c r="K207" s="397"/>
      <c r="L207" s="397"/>
      <c r="M207" s="397"/>
      <c r="N207" s="397"/>
      <c r="O207" s="397"/>
      <c r="P207" s="398"/>
      <c r="Q207" s="396"/>
      <c r="R207" s="396"/>
      <c r="S207" s="396"/>
      <c r="T207" s="396"/>
      <c r="U207" s="396"/>
      <c r="V207" s="53"/>
      <c r="W207" s="53"/>
      <c r="X207" s="53"/>
      <c r="Y207" s="53"/>
      <c r="Z207" s="53"/>
      <c r="AA207" s="53"/>
      <c r="AB207" s="53"/>
      <c r="AC207" s="53"/>
      <c r="AD207" s="53"/>
      <c r="AE207" s="53"/>
      <c r="AF207" s="53"/>
      <c r="AG207" s="53"/>
      <c r="AH207" s="53"/>
      <c r="AI207" s="53"/>
      <c r="AJ207" s="53"/>
      <c r="AK207" s="53"/>
    </row>
    <row r="208" spans="1:38" ht="15" customHeight="1">
      <c r="B208" s="102" t="s">
        <v>3185</v>
      </c>
    </row>
    <row r="209" spans="2:22" ht="15" customHeight="1">
      <c r="D209" s="102" t="s">
        <v>3186</v>
      </c>
    </row>
    <row r="210" spans="2:22" ht="6" customHeight="1" thickBot="1"/>
    <row r="211" spans="2:22" ht="15" customHeight="1" thickTop="1" thickBot="1">
      <c r="D211" s="829"/>
      <c r="E211" s="830"/>
      <c r="F211" s="830"/>
      <c r="G211" s="830"/>
      <c r="H211" s="831"/>
    </row>
    <row r="212" spans="2:22" ht="15" customHeight="1" thickTop="1"/>
    <row r="213" spans="2:22" s="4" customFormat="1" ht="15" customHeight="1">
      <c r="B213" s="4" t="s">
        <v>80</v>
      </c>
    </row>
    <row r="214" spans="2:22" s="4" customFormat="1" ht="15" customHeight="1">
      <c r="D214" s="4" t="s">
        <v>79</v>
      </c>
    </row>
    <row r="215" spans="2:22" s="4" customFormat="1" ht="15" customHeight="1">
      <c r="D215" s="4" t="s">
        <v>78</v>
      </c>
    </row>
    <row r="216" spans="2:22" s="4" customFormat="1" ht="6" customHeight="1" thickBot="1"/>
    <row r="217" spans="2:22" s="4" customFormat="1" ht="15" customHeight="1" thickTop="1" thickBot="1">
      <c r="D217" s="966" t="str">
        <f>IF(計算シート!H108=1,"あり","なし")</f>
        <v>なし</v>
      </c>
      <c r="E217" s="967"/>
      <c r="F217" s="967"/>
      <c r="G217" s="967"/>
      <c r="H217" s="968"/>
      <c r="L217" s="987" t="s">
        <v>77</v>
      </c>
      <c r="M217" s="987"/>
      <c r="N217" s="987"/>
      <c r="O217" s="987"/>
      <c r="P217" s="988"/>
      <c r="Q217" s="825">
        <f>計算シート!G51</f>
        <v>0</v>
      </c>
      <c r="R217" s="826"/>
      <c r="S217" s="826"/>
      <c r="T217" s="826"/>
      <c r="U217" s="827"/>
      <c r="V217" s="4" t="s">
        <v>55</v>
      </c>
    </row>
    <row r="218" spans="2:22" s="4" customFormat="1" ht="15" customHeight="1" thickTop="1">
      <c r="D218" s="4" t="s">
        <v>76</v>
      </c>
    </row>
    <row r="219" spans="2:22" ht="15" customHeight="1"/>
    <row r="220" spans="2:22" ht="15" customHeight="1">
      <c r="B220" s="102" t="s">
        <v>75</v>
      </c>
    </row>
    <row r="221" spans="2:22" ht="15" customHeight="1">
      <c r="D221" s="102" t="s">
        <v>3188</v>
      </c>
    </row>
    <row r="222" spans="2:22" ht="15" customHeight="1">
      <c r="D222" s="102" t="s">
        <v>74</v>
      </c>
    </row>
    <row r="223" spans="2:22" ht="6" customHeight="1" thickBot="1"/>
    <row r="224" spans="2:22" ht="15" customHeight="1" thickTop="1" thickBot="1">
      <c r="D224" s="829"/>
      <c r="E224" s="830"/>
      <c r="F224" s="830"/>
      <c r="G224" s="830"/>
      <c r="H224" s="831"/>
      <c r="L224" s="855" t="s">
        <v>73</v>
      </c>
      <c r="M224" s="855"/>
      <c r="N224" s="855"/>
      <c r="O224" s="855"/>
      <c r="P224" s="856"/>
      <c r="Q224" s="871"/>
      <c r="R224" s="872"/>
      <c r="S224" s="872"/>
      <c r="T224" s="872"/>
      <c r="U224" s="873"/>
    </row>
    <row r="225" spans="2:25" ht="15" customHeight="1" thickTop="1"/>
    <row r="226" spans="2:25" ht="15" customHeight="1">
      <c r="B226" s="102" t="s">
        <v>3436</v>
      </c>
    </row>
    <row r="227" spans="2:25" ht="15" customHeight="1">
      <c r="D227" s="102" t="s">
        <v>3189</v>
      </c>
    </row>
    <row r="228" spans="2:25" ht="15" customHeight="1">
      <c r="D228" s="102" t="s">
        <v>3190</v>
      </c>
    </row>
    <row r="229" spans="2:25" ht="6" customHeight="1"/>
    <row r="230" spans="2:25" ht="15" customHeight="1" thickBot="1">
      <c r="D230" s="102" t="s">
        <v>72</v>
      </c>
      <c r="Q230" s="102" t="s">
        <v>71</v>
      </c>
    </row>
    <row r="231" spans="2:25" ht="15" customHeight="1" thickTop="1" thickBot="1">
      <c r="D231" s="829"/>
      <c r="E231" s="830"/>
      <c r="F231" s="830"/>
      <c r="G231" s="830"/>
      <c r="H231" s="831"/>
      <c r="Q231" s="829"/>
      <c r="R231" s="830"/>
      <c r="S231" s="830"/>
      <c r="T231" s="830"/>
      <c r="U231" s="831"/>
    </row>
    <row r="232" spans="2:25" ht="15" customHeight="1" thickTop="1"/>
    <row r="233" spans="2:25" ht="15" customHeight="1">
      <c r="B233" s="102" t="s">
        <v>70</v>
      </c>
    </row>
    <row r="234" spans="2:25" ht="15" customHeight="1"/>
    <row r="235" spans="2:25" ht="15" customHeight="1">
      <c r="B235" s="102" t="s">
        <v>69</v>
      </c>
    </row>
    <row r="236" spans="2:25" ht="15" customHeight="1">
      <c r="D236" s="102" t="s">
        <v>68</v>
      </c>
    </row>
    <row r="237" spans="2:25" ht="15" customHeight="1">
      <c r="D237" s="102" t="s">
        <v>67</v>
      </c>
    </row>
    <row r="238" spans="2:25" ht="21" customHeight="1" thickBot="1">
      <c r="D238" s="6" t="s">
        <v>3187</v>
      </c>
    </row>
    <row r="239" spans="2:25" ht="15" customHeight="1" thickTop="1" thickBot="1">
      <c r="D239" s="960" t="s">
        <v>66</v>
      </c>
      <c r="E239" s="960"/>
      <c r="F239" s="960"/>
      <c r="G239" s="960"/>
      <c r="H239" s="960"/>
      <c r="I239" s="960"/>
      <c r="J239" s="960"/>
      <c r="K239" s="960"/>
      <c r="L239" s="960"/>
      <c r="M239" s="960"/>
      <c r="N239" s="960"/>
      <c r="O239" s="960"/>
      <c r="P239" s="960"/>
      <c r="Q239" s="960"/>
      <c r="R239" s="960"/>
      <c r="S239" s="829"/>
      <c r="T239" s="830"/>
      <c r="U239" s="830"/>
      <c r="V239" s="830"/>
      <c r="W239" s="831"/>
      <c r="Y239" s="399" t="str">
        <f>IF(AND(S239="あり",S240="あり"),"ＡとＢの重複加算はできません","")</f>
        <v/>
      </c>
    </row>
    <row r="240" spans="2:25" ht="15" customHeight="1" thickTop="1" thickBot="1">
      <c r="D240" s="960" t="s">
        <v>65</v>
      </c>
      <c r="E240" s="960"/>
      <c r="F240" s="960"/>
      <c r="G240" s="960"/>
      <c r="H240" s="960"/>
      <c r="I240" s="960"/>
      <c r="J240" s="960"/>
      <c r="K240" s="960"/>
      <c r="L240" s="960"/>
      <c r="M240" s="960"/>
      <c r="N240" s="960"/>
      <c r="O240" s="960"/>
      <c r="P240" s="960"/>
      <c r="Q240" s="960"/>
      <c r="R240" s="960"/>
      <c r="S240" s="829"/>
      <c r="T240" s="830"/>
      <c r="U240" s="830"/>
      <c r="V240" s="830"/>
      <c r="W240" s="831"/>
    </row>
    <row r="241" spans="1:37" ht="15" customHeight="1" thickTop="1"/>
    <row r="242" spans="1:37" s="5" customFormat="1" ht="15" customHeight="1">
      <c r="A242" s="4"/>
      <c r="B242" s="4" t="s">
        <v>3285</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s="5" customFormat="1" ht="15" customHeight="1">
      <c r="A243" s="4"/>
      <c r="B243" s="4"/>
      <c r="C243" s="4"/>
      <c r="D243" s="4" t="s">
        <v>64</v>
      </c>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s="5" customFormat="1" ht="15" customHeight="1" thickBot="1">
      <c r="A244" s="4"/>
      <c r="B244" s="4"/>
      <c r="C244" s="4"/>
      <c r="D244" s="4" t="s">
        <v>63</v>
      </c>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s="4" customFormat="1" ht="15" customHeight="1" thickTop="1" thickBot="1">
      <c r="D245" s="829"/>
      <c r="E245" s="830"/>
      <c r="F245" s="830"/>
      <c r="G245" s="830"/>
      <c r="H245" s="831"/>
      <c r="J245" s="400" t="str">
        <f>IF(AND((H27+H30+H31)&lt;91,計算シート!H120=1),"←全体の利用定員が90人以下の場合、「あり」は選択できません","")</f>
        <v/>
      </c>
    </row>
    <row r="246" spans="1:37" ht="15" customHeight="1" thickTop="1"/>
    <row r="247" spans="1:37" ht="15" customHeight="1">
      <c r="B247" s="102" t="s">
        <v>3166</v>
      </c>
    </row>
    <row r="248" spans="1:37" ht="15" customHeight="1">
      <c r="D248" s="102" t="s">
        <v>62</v>
      </c>
    </row>
    <row r="249" spans="1:37" ht="15" customHeight="1">
      <c r="D249" s="102" t="s">
        <v>61</v>
      </c>
    </row>
    <row r="250" spans="1:37" ht="7.5" customHeight="1" thickBot="1"/>
    <row r="251" spans="1:37" ht="15" customHeight="1" thickTop="1" thickBot="1">
      <c r="D251" s="829"/>
      <c r="E251" s="830"/>
      <c r="F251" s="830"/>
      <c r="G251" s="830"/>
      <c r="H251" s="831"/>
      <c r="J251" s="400" t="str">
        <f>IF(AND((H27+X30)&lt;271,計算シート!H122=1),"←1,2号の利用定員が270人以下の場合、「あり」は選択できません","")</f>
        <v/>
      </c>
    </row>
    <row r="252" spans="1:37" ht="15" customHeight="1" thickTop="1"/>
    <row r="253" spans="1:37" ht="15" customHeight="1">
      <c r="B253" s="102" t="s">
        <v>3167</v>
      </c>
    </row>
    <row r="254" spans="1:37" ht="15" customHeight="1">
      <c r="A254" s="4"/>
      <c r="B254" s="4"/>
      <c r="C254" s="4"/>
      <c r="D254" s="4" t="s">
        <v>60</v>
      </c>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ht="15" customHeight="1">
      <c r="A255" s="4"/>
      <c r="B255" s="4"/>
      <c r="C255" s="4"/>
      <c r="D255" s="4" t="s">
        <v>59</v>
      </c>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ht="15" customHeight="1" thickBot="1">
      <c r="A256" s="4"/>
      <c r="B256" s="4"/>
      <c r="C256" s="4"/>
      <c r="D256" s="4" t="s">
        <v>58</v>
      </c>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2:37" ht="15" customHeight="1" thickTop="1" thickBot="1">
      <c r="D257" s="829"/>
      <c r="E257" s="830"/>
      <c r="F257" s="830"/>
      <c r="G257" s="830"/>
      <c r="H257" s="831"/>
      <c r="J257" s="400" t="str">
        <f>IF(AND((H27+X30+X31)&lt;271,計算シート!H124=1),"←全体の利用定員が270人以下の場合、「あり」は選択できません","")</f>
        <v/>
      </c>
    </row>
    <row r="258" spans="2:37" ht="15" customHeight="1" thickTop="1">
      <c r="J258" s="401" t="str">
        <f>IF(AND(計算シート!H120=0,計算シート!H124=1),"←事務職員配置加算が適用されていない場合、「あり」は選択できません","")</f>
        <v/>
      </c>
    </row>
    <row r="259" spans="2:37" ht="15" customHeight="1">
      <c r="B259" s="102" t="s">
        <v>57</v>
      </c>
    </row>
    <row r="260" spans="2:37" ht="15" customHeight="1">
      <c r="D260" s="102" t="s">
        <v>56</v>
      </c>
    </row>
    <row r="261" spans="2:37" ht="6" customHeight="1" thickBot="1"/>
    <row r="262" spans="2:37" ht="15" customHeight="1" thickTop="1" thickBot="1">
      <c r="D262" s="857" t="str">
        <f>IF(ISERROR(VLOOKUP(CONCATENATE(I15,T15),自動入力!F2:G443,2,FALSE))=TRUE,"その他の地域",VLOOKUP(CONCATENATE(I15,T15),自動入力!F2:G443,2,FALSE))</f>
        <v>その他の地域</v>
      </c>
      <c r="E262" s="858"/>
      <c r="F262" s="858"/>
      <c r="G262" s="858"/>
      <c r="H262" s="859"/>
      <c r="I262" s="4" t="s">
        <v>55</v>
      </c>
    </row>
    <row r="263" spans="2:37" ht="15" customHeight="1" thickTop="1"/>
    <row r="264" spans="2:37" ht="39" customHeight="1">
      <c r="E264" s="1022" t="s">
        <v>54</v>
      </c>
      <c r="F264" s="1022"/>
      <c r="G264" s="1022"/>
      <c r="H264" s="1022"/>
      <c r="I264" s="1022"/>
      <c r="J264" s="1022"/>
      <c r="K264" s="1022"/>
      <c r="L264" s="1022"/>
      <c r="M264" s="1022"/>
      <c r="N264" s="1022"/>
      <c r="O264" s="1022"/>
      <c r="P264" s="1022"/>
      <c r="Q264" s="1022"/>
      <c r="R264" s="1022"/>
      <c r="S264" s="1022"/>
      <c r="T264" s="1022"/>
      <c r="U264" s="1022"/>
      <c r="V264" s="1022"/>
      <c r="W264" s="1022"/>
      <c r="X264" s="1022"/>
      <c r="Y264" s="1022"/>
      <c r="Z264" s="1022"/>
      <c r="AA264" s="1022"/>
      <c r="AB264" s="1022"/>
      <c r="AC264" s="1022"/>
      <c r="AD264" s="1022"/>
      <c r="AE264" s="1022"/>
      <c r="AF264" s="1022"/>
      <c r="AG264" s="1022"/>
      <c r="AH264" s="1022"/>
      <c r="AI264" s="1022"/>
      <c r="AJ264" s="1022"/>
      <c r="AK264" s="1022"/>
    </row>
    <row r="265" spans="2:37" ht="15" customHeight="1"/>
    <row r="266" spans="2:37" ht="15" customHeight="1">
      <c r="B266" s="102" t="s">
        <v>3286</v>
      </c>
    </row>
    <row r="267" spans="2:37" ht="15" customHeight="1">
      <c r="D267" s="102" t="s">
        <v>3443</v>
      </c>
    </row>
    <row r="268" spans="2:37" ht="9.75" customHeight="1" thickBot="1">
      <c r="D268" s="93"/>
      <c r="E268" s="93"/>
      <c r="F268" s="93"/>
      <c r="G268" s="93"/>
      <c r="H268" s="93"/>
      <c r="I268" s="93"/>
      <c r="J268" s="93"/>
      <c r="K268" s="93"/>
      <c r="L268" s="93"/>
      <c r="M268" s="93"/>
      <c r="N268" s="93"/>
      <c r="O268" s="100"/>
      <c r="P268" s="100"/>
      <c r="Q268" s="100"/>
      <c r="R268" s="100"/>
      <c r="S268" s="100"/>
      <c r="T268" s="100"/>
      <c r="U268" s="100"/>
      <c r="V268" s="100"/>
      <c r="W268" s="100"/>
      <c r="X268" s="100"/>
      <c r="Y268" s="100"/>
      <c r="Z268" s="100"/>
      <c r="AA268" s="100"/>
      <c r="AB268" s="100"/>
      <c r="AC268" s="100"/>
      <c r="AD268" s="100"/>
    </row>
    <row r="269" spans="2:37" ht="15" customHeight="1" thickTop="1" thickBot="1">
      <c r="D269" s="829"/>
      <c r="E269" s="830"/>
      <c r="F269" s="830"/>
      <c r="G269" s="830"/>
      <c r="H269" s="830"/>
      <c r="I269" s="830"/>
      <c r="J269" s="830"/>
      <c r="K269" s="830"/>
      <c r="L269" s="830"/>
      <c r="M269" s="830"/>
      <c r="N269" s="830"/>
      <c r="O269" s="94"/>
      <c r="P269" s="100"/>
      <c r="Q269" s="100"/>
      <c r="R269" s="100"/>
      <c r="S269" s="100"/>
      <c r="T269" s="100"/>
      <c r="U269" s="100"/>
      <c r="V269" s="100"/>
      <c r="W269" s="100"/>
      <c r="X269" s="100"/>
      <c r="Y269" s="100"/>
      <c r="Z269" s="100"/>
      <c r="AA269" s="100"/>
      <c r="AB269" s="100"/>
      <c r="AC269" s="100"/>
      <c r="AD269" s="100"/>
      <c r="AE269" s="100"/>
    </row>
    <row r="270" spans="2:37" ht="12.75" customHeight="1" thickTop="1"/>
    <row r="271" spans="2:37" ht="15" customHeight="1">
      <c r="B271" s="102" t="s">
        <v>53</v>
      </c>
    </row>
    <row r="272" spans="2:37" ht="15" customHeight="1">
      <c r="D272" s="102" t="s">
        <v>52</v>
      </c>
    </row>
    <row r="273" spans="1:37" ht="6" customHeight="1" thickBot="1"/>
    <row r="274" spans="1:37" ht="15" customHeight="1" thickTop="1" thickBot="1">
      <c r="D274" s="857" t="str">
        <f>IF(ISERROR(VLOOKUP(CONCATENATE(I15,T15),自動入力!K1:L202,2,FALSE))=TRUE,"なし",VLOOKUP(CONCATENATE(I15,T15),自動入力!K1:L202,2,FALSE))</f>
        <v>なし</v>
      </c>
      <c r="E274" s="858"/>
      <c r="F274" s="858"/>
      <c r="G274" s="858"/>
      <c r="H274" s="859"/>
      <c r="I274" s="4" t="s">
        <v>48</v>
      </c>
    </row>
    <row r="275" spans="1:37" ht="15" customHeight="1" thickTop="1" thickBot="1">
      <c r="D275" s="829"/>
      <c r="E275" s="830"/>
      <c r="F275" s="830"/>
      <c r="G275" s="830"/>
      <c r="H275" s="831"/>
      <c r="I275" s="4" t="s">
        <v>47</v>
      </c>
    </row>
    <row r="276" spans="1:37" ht="10.5" customHeight="1" thickTop="1"/>
    <row r="277" spans="1:37" ht="15" customHeight="1">
      <c r="E277" s="3" t="s">
        <v>51</v>
      </c>
    </row>
    <row r="278" spans="1:37" ht="15" customHeight="1">
      <c r="E278" s="3"/>
    </row>
    <row r="279" spans="1:37" ht="15" customHeight="1">
      <c r="B279" s="102" t="s">
        <v>50</v>
      </c>
    </row>
    <row r="280" spans="1:37" ht="15" customHeight="1">
      <c r="D280" s="102" t="s">
        <v>49</v>
      </c>
    </row>
    <row r="281" spans="1:37" ht="6" customHeight="1" thickBot="1"/>
    <row r="282" spans="1:37" ht="15" customHeight="1" thickTop="1" thickBot="1">
      <c r="D282" s="857" t="str">
        <f>IF(ISERROR(VLOOKUP(CONCATENATE(I15,T15),自動入力!P1:Q16,2,FALSE))=TRUE,"なし",VLOOKUP(CONCATENATE(I15,T15),自動入力!P1:Q16,2,FALSE))</f>
        <v>なし</v>
      </c>
      <c r="E282" s="858"/>
      <c r="F282" s="858"/>
      <c r="G282" s="858"/>
      <c r="H282" s="859"/>
      <c r="I282" s="4" t="s">
        <v>48</v>
      </c>
    </row>
    <row r="283" spans="1:37" ht="15" customHeight="1" thickTop="1" thickBot="1">
      <c r="D283" s="829"/>
      <c r="E283" s="830"/>
      <c r="F283" s="830"/>
      <c r="G283" s="830"/>
      <c r="H283" s="831"/>
      <c r="I283" s="4" t="s">
        <v>47</v>
      </c>
    </row>
    <row r="284" spans="1:37" ht="11.25" customHeight="1" thickTop="1"/>
    <row r="285" spans="1:37" ht="15" customHeight="1">
      <c r="E285" s="3" t="s">
        <v>46</v>
      </c>
    </row>
    <row r="286" spans="1:37" ht="15" customHeight="1"/>
    <row r="287" spans="1:37" ht="15" customHeight="1">
      <c r="A287" s="4"/>
      <c r="B287" s="4" t="s">
        <v>3637</v>
      </c>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ht="15" customHeight="1">
      <c r="D288" s="102" t="s">
        <v>3195</v>
      </c>
    </row>
    <row r="289" spans="2:13" ht="15" customHeight="1">
      <c r="D289" s="102" t="s">
        <v>3196</v>
      </c>
    </row>
    <row r="290" spans="2:13" ht="6" customHeight="1" thickBot="1"/>
    <row r="291" spans="2:13" ht="15" customHeight="1" thickTop="1" thickBot="1">
      <c r="D291" s="975"/>
      <c r="E291" s="976"/>
      <c r="F291" s="976"/>
      <c r="G291" s="976"/>
      <c r="H291" s="976"/>
      <c r="I291" s="976"/>
      <c r="J291" s="976"/>
      <c r="K291" s="976"/>
      <c r="L291" s="976"/>
      <c r="M291" s="977"/>
    </row>
    <row r="292" spans="2:13" ht="15" customHeight="1" thickTop="1"/>
    <row r="293" spans="2:13" ht="15" customHeight="1">
      <c r="B293" s="102" t="s">
        <v>45</v>
      </c>
    </row>
    <row r="294" spans="2:13" ht="15" customHeight="1">
      <c r="D294" s="102" t="s">
        <v>44</v>
      </c>
    </row>
    <row r="295" spans="2:13" ht="15" customHeight="1">
      <c r="D295" s="102" t="s">
        <v>43</v>
      </c>
    </row>
    <row r="296" spans="2:13" ht="6" customHeight="1" thickBot="1"/>
    <row r="297" spans="2:13" ht="15" customHeight="1" thickTop="1" thickBot="1">
      <c r="D297" s="829"/>
      <c r="E297" s="830"/>
      <c r="F297" s="830"/>
      <c r="G297" s="830"/>
      <c r="H297" s="831"/>
    </row>
    <row r="298" spans="2:13" ht="15" customHeight="1" thickTop="1"/>
    <row r="299" spans="2:13" ht="15" customHeight="1">
      <c r="B299" s="102" t="s">
        <v>42</v>
      </c>
    </row>
    <row r="300" spans="2:13" ht="15" customHeight="1">
      <c r="D300" s="102" t="s">
        <v>41</v>
      </c>
    </row>
    <row r="301" spans="2:13" ht="6" customHeight="1" thickBot="1"/>
    <row r="302" spans="2:13" ht="15" customHeight="1" thickTop="1" thickBot="1">
      <c r="D302" s="829"/>
      <c r="E302" s="830"/>
      <c r="F302" s="830"/>
      <c r="G302" s="830"/>
      <c r="H302" s="831"/>
    </row>
    <row r="303" spans="2:13" ht="15" customHeight="1" thickTop="1"/>
    <row r="304" spans="2:13" s="392" customFormat="1" ht="15" customHeight="1">
      <c r="B304" s="392" t="s">
        <v>3283</v>
      </c>
    </row>
    <row r="305" spans="2:37" s="392" customFormat="1" ht="15" customHeight="1">
      <c r="D305" s="392" t="s">
        <v>3444</v>
      </c>
    </row>
    <row r="306" spans="2:37" s="392" customFormat="1" ht="6" customHeight="1" thickBot="1"/>
    <row r="307" spans="2:37" s="392" customFormat="1" ht="15" customHeight="1" thickBot="1">
      <c r="D307" s="972"/>
      <c r="E307" s="973"/>
      <c r="F307" s="973"/>
      <c r="G307" s="973"/>
      <c r="H307" s="973"/>
      <c r="I307" s="973"/>
      <c r="J307" s="973"/>
      <c r="K307" s="973"/>
      <c r="L307" s="973"/>
      <c r="M307" s="973"/>
      <c r="N307" s="973"/>
      <c r="O307" s="973"/>
      <c r="P307" s="973"/>
      <c r="Q307" s="973"/>
      <c r="R307" s="973"/>
      <c r="S307" s="973"/>
      <c r="T307" s="973"/>
      <c r="U307" s="973"/>
      <c r="V307" s="973"/>
      <c r="W307" s="973"/>
      <c r="X307" s="973"/>
      <c r="Y307" s="973"/>
      <c r="Z307" s="973"/>
      <c r="AA307" s="973"/>
      <c r="AB307" s="973"/>
      <c r="AC307" s="973"/>
      <c r="AD307" s="973"/>
      <c r="AE307" s="973"/>
      <c r="AF307" s="973"/>
      <c r="AG307" s="973"/>
      <c r="AH307" s="973"/>
      <c r="AI307" s="973"/>
      <c r="AJ307" s="973"/>
      <c r="AK307" s="974"/>
    </row>
    <row r="308" spans="2:37" ht="15" customHeight="1"/>
    <row r="309" spans="2:37" ht="15" customHeight="1">
      <c r="B309" s="102" t="s">
        <v>40</v>
      </c>
    </row>
    <row r="310" spans="2:37" ht="15" customHeight="1">
      <c r="D310" s="102" t="s">
        <v>39</v>
      </c>
    </row>
    <row r="311" spans="2:37" ht="9.75" customHeight="1" thickBot="1"/>
    <row r="312" spans="2:37" ht="15" customHeight="1" thickTop="1" thickBot="1">
      <c r="D312" s="829"/>
      <c r="E312" s="830"/>
      <c r="F312" s="830"/>
      <c r="G312" s="830"/>
      <c r="H312" s="831"/>
    </row>
    <row r="313" spans="2:37" ht="15" customHeight="1" thickTop="1">
      <c r="B313" s="4"/>
      <c r="C313" s="4"/>
      <c r="D313" s="389"/>
      <c r="E313" s="389"/>
      <c r="F313" s="389"/>
      <c r="G313" s="389"/>
      <c r="H313" s="389"/>
      <c r="I313" s="4"/>
      <c r="J313" s="4"/>
    </row>
    <row r="314" spans="2:37" ht="15" customHeight="1"/>
    <row r="315" spans="2:37" ht="15" customHeight="1">
      <c r="B315" s="102" t="s">
        <v>38</v>
      </c>
    </row>
    <row r="316" spans="2:37" ht="15" customHeight="1"/>
    <row r="317" spans="2:37" ht="15" customHeight="1">
      <c r="B317" s="102" t="s">
        <v>37</v>
      </c>
    </row>
    <row r="318" spans="2:37" ht="15" customHeight="1">
      <c r="E318" s="102" t="s">
        <v>36</v>
      </c>
    </row>
    <row r="319" spans="2:37" ht="9.75" customHeight="1" thickBot="1"/>
    <row r="320" spans="2:37" ht="15" customHeight="1" thickTop="1" thickBot="1">
      <c r="D320" s="829"/>
      <c r="E320" s="830"/>
      <c r="F320" s="830"/>
      <c r="G320" s="830"/>
      <c r="H320" s="831"/>
    </row>
    <row r="321" spans="2:29" ht="9.75" customHeight="1" thickTop="1"/>
    <row r="322" spans="2:29" ht="15" customHeight="1">
      <c r="D322" s="102" t="s">
        <v>34</v>
      </c>
    </row>
    <row r="323" spans="2:29" ht="15" customHeight="1">
      <c r="D323" s="447" t="s">
        <v>3635</v>
      </c>
      <c r="E323" s="447"/>
      <c r="F323" s="447"/>
      <c r="G323" s="447"/>
      <c r="H323" s="447"/>
      <c r="I323" s="447"/>
      <c r="J323" s="447"/>
      <c r="K323" s="447"/>
      <c r="L323" s="447"/>
      <c r="M323" s="447"/>
      <c r="N323" s="447"/>
      <c r="O323" s="447"/>
      <c r="P323" s="447"/>
      <c r="Q323" s="447"/>
      <c r="R323" s="447"/>
      <c r="S323" s="447"/>
      <c r="T323" s="447"/>
      <c r="U323" s="447"/>
    </row>
    <row r="324" spans="2:29" ht="15" customHeight="1">
      <c r="D324" s="102" t="s">
        <v>3636</v>
      </c>
    </row>
    <row r="325" spans="2:29" ht="9.75" customHeight="1" thickBot="1"/>
    <row r="326" spans="2:29" s="4" customFormat="1" ht="15" customHeight="1" thickTop="1" thickBot="1">
      <c r="D326" s="871"/>
      <c r="E326" s="872"/>
      <c r="F326" s="872"/>
      <c r="G326" s="872"/>
      <c r="H326" s="873"/>
    </row>
    <row r="327" spans="2:29" s="711" customFormat="1" ht="15" customHeight="1" thickTop="1"/>
    <row r="328" spans="2:29" s="711" customFormat="1" ht="15" customHeight="1">
      <c r="B328" s="711" t="s">
        <v>3747</v>
      </c>
    </row>
    <row r="329" spans="2:29" s="711" customFormat="1" ht="15" customHeight="1">
      <c r="E329" s="711" t="s">
        <v>3817</v>
      </c>
    </row>
    <row r="330" spans="2:29" s="711" customFormat="1" ht="9.75" customHeight="1" thickBot="1"/>
    <row r="331" spans="2:29" s="711" customFormat="1" ht="15" customHeight="1" thickTop="1" thickBot="1">
      <c r="E331" s="762" t="s">
        <v>3818</v>
      </c>
      <c r="I331" s="989"/>
      <c r="J331" s="990"/>
      <c r="K331" s="990"/>
      <c r="L331" s="990"/>
      <c r="M331" s="991"/>
    </row>
    <row r="332" spans="2:29" s="761" customFormat="1" ht="15" customHeight="1">
      <c r="E332" s="793" t="s">
        <v>3819</v>
      </c>
      <c r="F332" s="794"/>
      <c r="G332" s="794"/>
      <c r="H332" s="799"/>
      <c r="I332" s="793" t="s">
        <v>3827</v>
      </c>
      <c r="J332" s="794"/>
      <c r="K332" s="794"/>
      <c r="L332" s="794"/>
      <c r="M332" s="794"/>
      <c r="N332" s="794"/>
      <c r="O332" s="795"/>
      <c r="P332" s="801" t="s">
        <v>3828</v>
      </c>
      <c r="Q332" s="802"/>
      <c r="R332" s="802"/>
      <c r="S332" s="802"/>
      <c r="T332" s="802"/>
      <c r="U332" s="802"/>
      <c r="V332" s="802"/>
      <c r="W332" s="802"/>
      <c r="X332" s="802"/>
      <c r="Y332" s="802"/>
      <c r="Z332" s="802"/>
      <c r="AA332" s="802"/>
      <c r="AB332" s="802"/>
      <c r="AC332" s="803"/>
    </row>
    <row r="333" spans="2:29" ht="12.75" customHeight="1">
      <c r="E333" s="796"/>
      <c r="F333" s="797"/>
      <c r="G333" s="797"/>
      <c r="H333" s="800"/>
      <c r="I333" s="796"/>
      <c r="J333" s="797"/>
      <c r="K333" s="797"/>
      <c r="L333" s="797"/>
      <c r="M333" s="797"/>
      <c r="N333" s="797"/>
      <c r="O333" s="798"/>
      <c r="P333" s="810" t="s">
        <v>3820</v>
      </c>
      <c r="Q333" s="788"/>
      <c r="R333" s="788"/>
      <c r="S333" s="788"/>
      <c r="T333" s="788"/>
      <c r="U333" s="788"/>
      <c r="V333" s="788"/>
      <c r="W333" s="788" t="s">
        <v>3821</v>
      </c>
      <c r="X333" s="788"/>
      <c r="Y333" s="788"/>
      <c r="Z333" s="788"/>
      <c r="AA333" s="788"/>
      <c r="AB333" s="788"/>
      <c r="AC333" s="789"/>
    </row>
    <row r="334" spans="2:29" ht="15" customHeight="1">
      <c r="C334" s="3" t="s">
        <v>33</v>
      </c>
      <c r="E334" s="811" t="s">
        <v>3822</v>
      </c>
      <c r="F334" s="812"/>
      <c r="G334" s="812"/>
      <c r="H334" s="813"/>
      <c r="I334" s="790"/>
      <c r="J334" s="791"/>
      <c r="K334" s="791"/>
      <c r="L334" s="791"/>
      <c r="M334" s="791"/>
      <c r="N334" s="791"/>
      <c r="O334" s="792"/>
      <c r="P334" s="790"/>
      <c r="Q334" s="791"/>
      <c r="R334" s="791"/>
      <c r="S334" s="791"/>
      <c r="T334" s="791"/>
      <c r="U334" s="791"/>
      <c r="V334" s="792"/>
      <c r="W334" s="790"/>
      <c r="X334" s="791"/>
      <c r="Y334" s="791"/>
      <c r="Z334" s="791"/>
      <c r="AA334" s="791"/>
      <c r="AB334" s="791"/>
      <c r="AC334" s="792"/>
    </row>
    <row r="335" spans="2:29" s="761" customFormat="1" ht="15" customHeight="1">
      <c r="C335" s="3"/>
      <c r="E335" s="804" t="s">
        <v>3823</v>
      </c>
      <c r="F335" s="805"/>
      <c r="G335" s="805"/>
      <c r="H335" s="806"/>
      <c r="I335" s="776"/>
      <c r="J335" s="777"/>
      <c r="K335" s="777"/>
      <c r="L335" s="777"/>
      <c r="M335" s="777"/>
      <c r="N335" s="777"/>
      <c r="O335" s="778"/>
      <c r="P335" s="776"/>
      <c r="Q335" s="777"/>
      <c r="R335" s="777"/>
      <c r="S335" s="777"/>
      <c r="T335" s="777"/>
      <c r="U335" s="777"/>
      <c r="V335" s="778"/>
      <c r="W335" s="776"/>
      <c r="X335" s="777"/>
      <c r="Y335" s="777"/>
      <c r="Z335" s="777"/>
      <c r="AA335" s="777"/>
      <c r="AB335" s="777"/>
      <c r="AC335" s="778"/>
    </row>
    <row r="336" spans="2:29" s="761" customFormat="1" ht="15" customHeight="1">
      <c r="C336" s="3"/>
      <c r="E336" s="804" t="s">
        <v>3826</v>
      </c>
      <c r="F336" s="805"/>
      <c r="G336" s="805"/>
      <c r="H336" s="806"/>
      <c r="I336" s="776"/>
      <c r="J336" s="777"/>
      <c r="K336" s="777"/>
      <c r="L336" s="777"/>
      <c r="M336" s="777"/>
      <c r="N336" s="777"/>
      <c r="O336" s="778"/>
      <c r="P336" s="807"/>
      <c r="Q336" s="808"/>
      <c r="R336" s="808"/>
      <c r="S336" s="808"/>
      <c r="T336" s="808"/>
      <c r="U336" s="808"/>
      <c r="V336" s="809"/>
      <c r="W336" s="807"/>
      <c r="X336" s="808"/>
      <c r="Y336" s="808"/>
      <c r="Z336" s="808"/>
      <c r="AA336" s="808"/>
      <c r="AB336" s="808"/>
      <c r="AC336" s="809"/>
    </row>
    <row r="337" spans="2:37" s="761" customFormat="1" ht="15" customHeight="1">
      <c r="C337" s="3"/>
      <c r="E337" s="804" t="s">
        <v>3824</v>
      </c>
      <c r="F337" s="805"/>
      <c r="G337" s="805"/>
      <c r="H337" s="806"/>
      <c r="I337" s="773"/>
      <c r="J337" s="774"/>
      <c r="K337" s="774"/>
      <c r="L337" s="774"/>
      <c r="M337" s="774"/>
      <c r="N337" s="774"/>
      <c r="O337" s="775"/>
      <c r="P337" s="776"/>
      <c r="Q337" s="777"/>
      <c r="R337" s="777"/>
      <c r="S337" s="777"/>
      <c r="T337" s="777"/>
      <c r="U337" s="777"/>
      <c r="V337" s="778"/>
      <c r="W337" s="776"/>
      <c r="X337" s="777"/>
      <c r="Y337" s="777"/>
      <c r="Z337" s="777"/>
      <c r="AA337" s="777"/>
      <c r="AB337" s="777"/>
      <c r="AC337" s="778"/>
    </row>
    <row r="338" spans="2:37" s="761" customFormat="1" ht="15" customHeight="1" thickBot="1">
      <c r="C338" s="3"/>
      <c r="E338" s="779" t="s">
        <v>3825</v>
      </c>
      <c r="F338" s="780"/>
      <c r="G338" s="780"/>
      <c r="H338" s="781"/>
      <c r="I338" s="782"/>
      <c r="J338" s="783"/>
      <c r="K338" s="783"/>
      <c r="L338" s="783"/>
      <c r="M338" s="783"/>
      <c r="N338" s="783"/>
      <c r="O338" s="784"/>
      <c r="P338" s="785"/>
      <c r="Q338" s="786"/>
      <c r="R338" s="786"/>
      <c r="S338" s="786"/>
      <c r="T338" s="786"/>
      <c r="U338" s="786"/>
      <c r="V338" s="787"/>
      <c r="W338" s="785"/>
      <c r="X338" s="786"/>
      <c r="Y338" s="786"/>
      <c r="Z338" s="786"/>
      <c r="AA338" s="786"/>
      <c r="AB338" s="786"/>
      <c r="AC338" s="787"/>
    </row>
    <row r="339" spans="2:37" ht="15" customHeight="1"/>
    <row r="340" spans="2:37" ht="15" customHeight="1"/>
    <row r="341" spans="2:37" ht="15" customHeight="1"/>
    <row r="342" spans="2:37" ht="23.25" customHeight="1"/>
    <row r="343" spans="2:37" ht="15" customHeight="1" thickBot="1">
      <c r="B343" s="1"/>
    </row>
    <row r="344" spans="2:37" ht="15" customHeight="1" thickTop="1" thickBot="1">
      <c r="C344" s="828" t="s">
        <v>32</v>
      </c>
      <c r="D344" s="828"/>
      <c r="E344" s="828"/>
      <c r="F344" s="828"/>
      <c r="G344" s="828"/>
      <c r="H344" s="828"/>
      <c r="I344" s="828"/>
      <c r="J344" s="828"/>
      <c r="K344" s="828"/>
      <c r="L344" s="828"/>
      <c r="M344" s="102" t="s">
        <v>31</v>
      </c>
      <c r="N344" s="897" t="s">
        <v>3742</v>
      </c>
      <c r="O344" s="898"/>
      <c r="P344" s="898"/>
      <c r="Q344" s="898"/>
      <c r="R344" s="898"/>
      <c r="S344" s="898"/>
      <c r="T344" s="898"/>
      <c r="U344" s="899"/>
    </row>
    <row r="345" spans="2:37" ht="15" customHeight="1" thickTop="1">
      <c r="B345" s="1"/>
    </row>
    <row r="346" spans="2:37" ht="22.5" customHeight="1">
      <c r="E346" s="861" t="s">
        <v>30</v>
      </c>
      <c r="F346" s="862"/>
      <c r="G346" s="862"/>
      <c r="H346" s="862"/>
      <c r="I346" s="862"/>
      <c r="J346" s="862"/>
      <c r="K346" s="862"/>
      <c r="L346" s="862"/>
      <c r="M346" s="862"/>
      <c r="N346" s="862"/>
      <c r="O346" s="953" t="e">
        <f ca="1">計算シート!K168</f>
        <v>#N/A</v>
      </c>
      <c r="P346" s="954"/>
      <c r="Q346" s="954"/>
      <c r="R346" s="954"/>
      <c r="S346" s="862"/>
      <c r="T346" s="862"/>
      <c r="U346" s="862"/>
    </row>
    <row r="347" spans="2:37" ht="22.5" customHeight="1">
      <c r="E347" s="861" t="s">
        <v>29</v>
      </c>
      <c r="F347" s="862"/>
      <c r="G347" s="862"/>
      <c r="H347" s="862"/>
      <c r="I347" s="862"/>
      <c r="J347" s="862"/>
      <c r="K347" s="862"/>
      <c r="L347" s="862"/>
      <c r="M347" s="862"/>
      <c r="N347" s="862"/>
      <c r="O347" s="953" t="e">
        <f ca="1">計算シート!K169</f>
        <v>#N/A</v>
      </c>
      <c r="P347" s="954"/>
      <c r="Q347" s="954"/>
      <c r="R347" s="954"/>
      <c r="S347" s="862"/>
      <c r="T347" s="862"/>
      <c r="U347" s="862"/>
    </row>
    <row r="348" spans="2:37" ht="22.5" customHeight="1">
      <c r="E348" s="861" t="s">
        <v>28</v>
      </c>
      <c r="F348" s="862"/>
      <c r="G348" s="862"/>
      <c r="H348" s="862"/>
      <c r="I348" s="862"/>
      <c r="J348" s="862"/>
      <c r="K348" s="862"/>
      <c r="L348" s="862"/>
      <c r="M348" s="862"/>
      <c r="N348" s="862"/>
      <c r="O348" s="953" t="e">
        <f ca="1">計算シート!K170</f>
        <v>#N/A</v>
      </c>
      <c r="P348" s="954"/>
      <c r="Q348" s="954"/>
      <c r="R348" s="954"/>
      <c r="S348" s="862"/>
      <c r="T348" s="862"/>
      <c r="U348" s="862"/>
    </row>
    <row r="349" spans="2:37" ht="22.5" customHeight="1">
      <c r="E349" s="861" t="s">
        <v>27</v>
      </c>
      <c r="F349" s="862"/>
      <c r="G349" s="862"/>
      <c r="H349" s="862"/>
      <c r="I349" s="862"/>
      <c r="J349" s="862"/>
      <c r="K349" s="862"/>
      <c r="L349" s="862"/>
      <c r="M349" s="862"/>
      <c r="N349" s="862"/>
      <c r="O349" s="953" t="e">
        <f ca="1">計算シート!O174</f>
        <v>#N/A</v>
      </c>
      <c r="P349" s="954"/>
      <c r="Q349" s="954"/>
      <c r="R349" s="954"/>
      <c r="S349" s="862"/>
      <c r="T349" s="862"/>
      <c r="U349" s="862"/>
    </row>
    <row r="350" spans="2:37" ht="22.5" customHeight="1">
      <c r="E350" s="861" t="s">
        <v>26</v>
      </c>
      <c r="F350" s="862"/>
      <c r="G350" s="862"/>
      <c r="H350" s="862"/>
      <c r="I350" s="862"/>
      <c r="J350" s="862"/>
      <c r="K350" s="862"/>
      <c r="L350" s="862"/>
      <c r="M350" s="862"/>
      <c r="N350" s="862"/>
      <c r="O350" s="953" t="e">
        <f ca="1">計算シート!O175</f>
        <v>#N/A</v>
      </c>
      <c r="P350" s="954"/>
      <c r="Q350" s="954"/>
      <c r="R350" s="954"/>
      <c r="S350" s="862"/>
      <c r="T350" s="862"/>
      <c r="U350" s="862"/>
    </row>
    <row r="351" spans="2:37" ht="22.5" customHeight="1">
      <c r="E351" s="861" t="s">
        <v>25</v>
      </c>
      <c r="F351" s="862"/>
      <c r="G351" s="862"/>
      <c r="H351" s="862"/>
      <c r="I351" s="862"/>
      <c r="J351" s="862"/>
      <c r="K351" s="862"/>
      <c r="L351" s="862"/>
      <c r="M351" s="862"/>
      <c r="N351" s="862"/>
      <c r="O351" s="953" t="e">
        <f ca="1">計算シート!O176</f>
        <v>#N/A</v>
      </c>
      <c r="P351" s="954"/>
      <c r="Q351" s="954"/>
      <c r="R351" s="954"/>
      <c r="S351" s="862"/>
      <c r="T351" s="862"/>
      <c r="U351" s="862"/>
      <c r="V351" s="2" t="s">
        <v>21</v>
      </c>
      <c r="Z351" s="860" t="e">
        <f ca="1">SUM(計算シート!O171,計算シート!P171)*11+SUM(計算シート!O172,計算シート!P172)</f>
        <v>#N/A</v>
      </c>
      <c r="AA351" s="860"/>
      <c r="AB351" s="860"/>
      <c r="AC351" s="860"/>
      <c r="AD351" s="860"/>
      <c r="AE351" s="2" t="s">
        <v>20</v>
      </c>
      <c r="AG351" s="860">
        <f ca="1">SUM(計算シート!S171,計算シート!T171)*11+SUM(計算シート!S172,計算シート!T172)</f>
        <v>0</v>
      </c>
      <c r="AH351" s="860"/>
      <c r="AI351" s="860"/>
      <c r="AJ351" s="860"/>
      <c r="AK351" s="860"/>
    </row>
    <row r="352" spans="2:37" ht="22.5" customHeight="1">
      <c r="E352" s="861" t="s">
        <v>24</v>
      </c>
      <c r="F352" s="862"/>
      <c r="G352" s="862"/>
      <c r="H352" s="862"/>
      <c r="I352" s="862"/>
      <c r="J352" s="862"/>
      <c r="K352" s="862"/>
      <c r="L352" s="862"/>
      <c r="M352" s="862"/>
      <c r="N352" s="862"/>
      <c r="O352" s="953" t="e">
        <f ca="1">計算シート!O177</f>
        <v>#N/A</v>
      </c>
      <c r="P352" s="954"/>
      <c r="Q352" s="954"/>
      <c r="R352" s="954"/>
      <c r="S352" s="862"/>
      <c r="T352" s="862"/>
      <c r="U352" s="862"/>
    </row>
    <row r="353" spans="2:37" ht="22.5" customHeight="1">
      <c r="E353" s="861" t="s">
        <v>23</v>
      </c>
      <c r="F353" s="862"/>
      <c r="G353" s="862"/>
      <c r="H353" s="862"/>
      <c r="I353" s="862"/>
      <c r="J353" s="862"/>
      <c r="K353" s="862"/>
      <c r="L353" s="862"/>
      <c r="M353" s="862"/>
      <c r="N353" s="862"/>
      <c r="O353" s="953" t="e">
        <f ca="1">計算シート!O178</f>
        <v>#N/A</v>
      </c>
      <c r="P353" s="954"/>
      <c r="Q353" s="954"/>
      <c r="R353" s="954"/>
      <c r="S353" s="862"/>
      <c r="T353" s="862"/>
      <c r="U353" s="862"/>
    </row>
    <row r="354" spans="2:37" ht="22.5" customHeight="1">
      <c r="E354" s="861" t="s">
        <v>22</v>
      </c>
      <c r="F354" s="862"/>
      <c r="G354" s="862"/>
      <c r="H354" s="862"/>
      <c r="I354" s="862"/>
      <c r="J354" s="862"/>
      <c r="K354" s="862"/>
      <c r="L354" s="862"/>
      <c r="M354" s="862"/>
      <c r="N354" s="862"/>
      <c r="O354" s="953" t="e">
        <f ca="1">計算シート!O179</f>
        <v>#N/A</v>
      </c>
      <c r="P354" s="954"/>
      <c r="Q354" s="954"/>
      <c r="R354" s="954"/>
      <c r="S354" s="862"/>
      <c r="T354" s="862"/>
      <c r="U354" s="862"/>
      <c r="V354" s="2" t="s">
        <v>21</v>
      </c>
      <c r="Z354" s="860" t="e">
        <f ca="1">SUM(計算シート!Q171,計算シート!R171)*11+SUM(計算シート!Q172,計算シート!R172)</f>
        <v>#N/A</v>
      </c>
      <c r="AA354" s="860"/>
      <c r="AB354" s="860"/>
      <c r="AC354" s="860"/>
      <c r="AD354" s="860"/>
      <c r="AE354" s="2" t="s">
        <v>20</v>
      </c>
      <c r="AG354" s="860">
        <f ca="1">SUM(計算シート!U171,計算シート!V171)*11+SUM(計算シート!U172,計算シート!V172)</f>
        <v>0</v>
      </c>
      <c r="AH354" s="860"/>
      <c r="AI354" s="860"/>
      <c r="AJ354" s="860"/>
      <c r="AK354" s="860"/>
    </row>
    <row r="355" spans="2:37" ht="15" customHeight="1"/>
    <row r="356" spans="2:37" ht="27.75" customHeight="1" thickBot="1">
      <c r="G356" s="951" t="s">
        <v>19</v>
      </c>
      <c r="H356" s="951"/>
      <c r="I356" s="951"/>
      <c r="J356" s="951"/>
      <c r="K356" s="951"/>
      <c r="L356" s="951"/>
      <c r="M356" s="951"/>
      <c r="N356" s="951"/>
      <c r="O356" s="952" t="e">
        <f ca="1">計算シート!V163</f>
        <v>#N/A</v>
      </c>
      <c r="P356" s="952"/>
      <c r="Q356" s="952"/>
      <c r="R356" s="952"/>
      <c r="S356" s="952"/>
      <c r="T356" s="952"/>
      <c r="U356" s="952"/>
      <c r="V356" s="952"/>
      <c r="W356" s="952"/>
      <c r="X356" s="952"/>
      <c r="Y356" s="952"/>
    </row>
    <row r="357" spans="2:37" ht="15" customHeight="1" thickTop="1"/>
    <row r="358" spans="2:37" ht="28.15" customHeight="1" thickBot="1">
      <c r="G358" s="951" t="s">
        <v>18</v>
      </c>
      <c r="H358" s="951"/>
      <c r="I358" s="951"/>
      <c r="J358" s="951"/>
      <c r="K358" s="951"/>
      <c r="L358" s="951"/>
      <c r="M358" s="951"/>
      <c r="N358" s="951"/>
      <c r="O358" s="952" t="e">
        <f ca="1">計算シート!V164</f>
        <v>#N/A</v>
      </c>
      <c r="P358" s="952"/>
      <c r="Q358" s="952"/>
      <c r="R358" s="952"/>
      <c r="S358" s="952"/>
      <c r="T358" s="952"/>
      <c r="U358" s="952"/>
      <c r="V358" s="952"/>
      <c r="W358" s="952"/>
      <c r="X358" s="952"/>
      <c r="Y358" s="952"/>
      <c r="Z358" s="978" t="s">
        <v>3200</v>
      </c>
      <c r="AA358" s="978"/>
      <c r="AB358" s="978"/>
      <c r="AC358" s="978"/>
      <c r="AD358" s="978"/>
      <c r="AE358" s="978"/>
      <c r="AF358" s="978"/>
      <c r="AG358" s="978"/>
      <c r="AH358" s="978"/>
      <c r="AI358" s="978"/>
      <c r="AJ358" s="978"/>
      <c r="AK358" s="978"/>
    </row>
    <row r="359" spans="2:37" ht="15" customHeight="1" thickTop="1">
      <c r="Z359" s="978"/>
      <c r="AA359" s="978"/>
      <c r="AB359" s="978"/>
      <c r="AC359" s="978"/>
      <c r="AD359" s="978"/>
      <c r="AE359" s="978"/>
      <c r="AF359" s="978"/>
      <c r="AG359" s="978"/>
      <c r="AH359" s="978"/>
      <c r="AI359" s="978"/>
      <c r="AJ359" s="978"/>
      <c r="AK359" s="978"/>
    </row>
    <row r="360" spans="2:37" ht="15" customHeight="1"/>
    <row r="361" spans="2:37" ht="15" customHeight="1"/>
    <row r="362" spans="2:37" ht="15" customHeight="1"/>
    <row r="363" spans="2:37" ht="15" customHeight="1"/>
    <row r="364" spans="2:37" ht="15" customHeight="1"/>
    <row r="365" spans="2:37" ht="15" customHeight="1">
      <c r="B365" s="1"/>
    </row>
    <row r="366" spans="2:37" ht="15" customHeight="1"/>
    <row r="367" spans="2:37" ht="15" customHeight="1"/>
    <row r="368" spans="2:37"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sheetData>
  <sheetProtection algorithmName="SHA-512" hashValue="uQvmZMpDpbo+QBkquj+dX8nvNjOp1m7eE1lFd5+z+uRkx6rfduihqVteDEx7Y//96/vZQwpYPYEgXq2MgVSlgA==" saltValue="GsmwMJLyVEV7sCoe50bSCw==" spinCount="100000" sheet="1" selectLockedCells="1"/>
  <mergeCells count="231">
    <mergeCell ref="I331:M331"/>
    <mergeCell ref="I15:M15"/>
    <mergeCell ref="T15:Z15"/>
    <mergeCell ref="I17:M17"/>
    <mergeCell ref="D274:H274"/>
    <mergeCell ref="D282:H282"/>
    <mergeCell ref="D82:N84"/>
    <mergeCell ref="O82:R84"/>
    <mergeCell ref="S82:V82"/>
    <mergeCell ref="H29:L29"/>
    <mergeCell ref="P29:T29"/>
    <mergeCell ref="H30:L30"/>
    <mergeCell ref="P30:T30"/>
    <mergeCell ref="P31:T31"/>
    <mergeCell ref="X31:AB31"/>
    <mergeCell ref="S81:V81"/>
    <mergeCell ref="H51:L51"/>
    <mergeCell ref="D89:H89"/>
    <mergeCell ref="D137:H137"/>
    <mergeCell ref="D186:H186"/>
    <mergeCell ref="D179:H179"/>
    <mergeCell ref="E264:AK264"/>
    <mergeCell ref="AB162:AF162"/>
    <mergeCell ref="V143:Z143"/>
    <mergeCell ref="S239:W239"/>
    <mergeCell ref="D231:H231"/>
    <mergeCell ref="J182:AK183"/>
    <mergeCell ref="J186:AK187"/>
    <mergeCell ref="J179:AL180"/>
    <mergeCell ref="D182:H182"/>
    <mergeCell ref="D239:R239"/>
    <mergeCell ref="I143:M143"/>
    <mergeCell ref="E189:AK190"/>
    <mergeCell ref="F191:AK194"/>
    <mergeCell ref="F195:AK196"/>
    <mergeCell ref="F197:AK198"/>
    <mergeCell ref="D203:AK204"/>
    <mergeCell ref="D211:H211"/>
    <mergeCell ref="Q224:U224"/>
    <mergeCell ref="D176:H176"/>
    <mergeCell ref="B173:M173"/>
    <mergeCell ref="L217:P217"/>
    <mergeCell ref="G358:N358"/>
    <mergeCell ref="O358:Y358"/>
    <mergeCell ref="E347:N347"/>
    <mergeCell ref="O349:U349"/>
    <mergeCell ref="E348:N348"/>
    <mergeCell ref="D217:H217"/>
    <mergeCell ref="D307:AK307"/>
    <mergeCell ref="D269:N269"/>
    <mergeCell ref="Q231:U231"/>
    <mergeCell ref="D302:H302"/>
    <mergeCell ref="D320:H320"/>
    <mergeCell ref="D291:M291"/>
    <mergeCell ref="D275:H275"/>
    <mergeCell ref="E349:N349"/>
    <mergeCell ref="D312:H312"/>
    <mergeCell ref="D297:H297"/>
    <mergeCell ref="D283:H283"/>
    <mergeCell ref="D224:H224"/>
    <mergeCell ref="Z358:AK359"/>
    <mergeCell ref="Z351:AD351"/>
    <mergeCell ref="E351:N351"/>
    <mergeCell ref="L224:P224"/>
    <mergeCell ref="N344:U344"/>
    <mergeCell ref="D245:H245"/>
    <mergeCell ref="D326:H326"/>
    <mergeCell ref="W82:Z82"/>
    <mergeCell ref="S83:V84"/>
    <mergeCell ref="D143:H143"/>
    <mergeCell ref="S240:W240"/>
    <mergeCell ref="D251:H251"/>
    <mergeCell ref="D257:H257"/>
    <mergeCell ref="D240:R240"/>
    <mergeCell ref="D206:H206"/>
    <mergeCell ref="K206:P206"/>
    <mergeCell ref="Q206:U206"/>
    <mergeCell ref="W83:Z84"/>
    <mergeCell ref="D95:H95"/>
    <mergeCell ref="D148:H148"/>
    <mergeCell ref="K155:O155"/>
    <mergeCell ref="D162:H162"/>
    <mergeCell ref="D106:H106"/>
    <mergeCell ref="K122:O122"/>
    <mergeCell ref="D100:H100"/>
    <mergeCell ref="D105:H105"/>
    <mergeCell ref="D122:H122"/>
    <mergeCell ref="D114:H114"/>
    <mergeCell ref="D132:H132"/>
    <mergeCell ref="D109:AK112"/>
    <mergeCell ref="G356:N356"/>
    <mergeCell ref="O356:Y356"/>
    <mergeCell ref="O354:U354"/>
    <mergeCell ref="O346:U346"/>
    <mergeCell ref="O347:U347"/>
    <mergeCell ref="O348:U348"/>
    <mergeCell ref="O352:U352"/>
    <mergeCell ref="O353:U353"/>
    <mergeCell ref="E352:N352"/>
    <mergeCell ref="O351:U351"/>
    <mergeCell ref="O350:U350"/>
    <mergeCell ref="Z41:AE41"/>
    <mergeCell ref="H39:M39"/>
    <mergeCell ref="T38:Y38"/>
    <mergeCell ref="T39:Y39"/>
    <mergeCell ref="N41:S41"/>
    <mergeCell ref="T40:Y40"/>
    <mergeCell ref="D38:G38"/>
    <mergeCell ref="X51:AB51"/>
    <mergeCell ref="H47:L47"/>
    <mergeCell ref="D46:O46"/>
    <mergeCell ref="D43:G43"/>
    <mergeCell ref="D47:G47"/>
    <mergeCell ref="H43:M43"/>
    <mergeCell ref="H44:M44"/>
    <mergeCell ref="N38:S38"/>
    <mergeCell ref="D41:G41"/>
    <mergeCell ref="T44:Y44"/>
    <mergeCell ref="N44:S44"/>
    <mergeCell ref="AD48:AH48"/>
    <mergeCell ref="AF44:AK44"/>
    <mergeCell ref="H49:L49"/>
    <mergeCell ref="D51:G51"/>
    <mergeCell ref="V29:AK29"/>
    <mergeCell ref="D30:G30"/>
    <mergeCell ref="AF39:AK39"/>
    <mergeCell ref="X30:AB30"/>
    <mergeCell ref="AF38:AK38"/>
    <mergeCell ref="Z38:AE38"/>
    <mergeCell ref="N36:Y36"/>
    <mergeCell ref="N37:S37"/>
    <mergeCell ref="T37:Y37"/>
    <mergeCell ref="Z37:AE37"/>
    <mergeCell ref="AF37:AK37"/>
    <mergeCell ref="H31:L31"/>
    <mergeCell ref="D31:G31"/>
    <mergeCell ref="AA82:AD84"/>
    <mergeCell ref="D21:H21"/>
    <mergeCell ref="Z36:AK36"/>
    <mergeCell ref="D42:G42"/>
    <mergeCell ref="D44:G44"/>
    <mergeCell ref="P49:T49"/>
    <mergeCell ref="H41:M41"/>
    <mergeCell ref="H38:M38"/>
    <mergeCell ref="T41:Y41"/>
    <mergeCell ref="H42:M42"/>
    <mergeCell ref="N42:S42"/>
    <mergeCell ref="T43:Y43"/>
    <mergeCell ref="H40:M40"/>
    <mergeCell ref="AF40:AK40"/>
    <mergeCell ref="N40:S40"/>
    <mergeCell ref="N43:S43"/>
    <mergeCell ref="Z42:AE42"/>
    <mergeCell ref="AF42:AK42"/>
    <mergeCell ref="T42:Y42"/>
    <mergeCell ref="AF43:AK43"/>
    <mergeCell ref="Z43:AE43"/>
    <mergeCell ref="AF41:AK41"/>
    <mergeCell ref="V45:AK45"/>
    <mergeCell ref="Z44:AE44"/>
    <mergeCell ref="Z354:AD354"/>
    <mergeCell ref="AG351:AK351"/>
    <mergeCell ref="AG354:AK354"/>
    <mergeCell ref="E353:N353"/>
    <mergeCell ref="E354:N354"/>
    <mergeCell ref="E346:N346"/>
    <mergeCell ref="AD6:AJ6"/>
    <mergeCell ref="C8:AA8"/>
    <mergeCell ref="Z40:AE40"/>
    <mergeCell ref="K162:O162"/>
    <mergeCell ref="N39:S39"/>
    <mergeCell ref="P162:T162"/>
    <mergeCell ref="H27:L27"/>
    <mergeCell ref="C6:AA6"/>
    <mergeCell ref="D39:G39"/>
    <mergeCell ref="P155:T155"/>
    <mergeCell ref="D40:G40"/>
    <mergeCell ref="Z39:AE39"/>
    <mergeCell ref="D36:G37"/>
    <mergeCell ref="AD8:AJ8"/>
    <mergeCell ref="D27:G27"/>
    <mergeCell ref="H36:M37"/>
    <mergeCell ref="E350:N350"/>
    <mergeCell ref="P335:V335"/>
    <mergeCell ref="W81:Z81"/>
    <mergeCell ref="H50:L50"/>
    <mergeCell ref="D50:G50"/>
    <mergeCell ref="P50:T50"/>
    <mergeCell ref="X50:AB50"/>
    <mergeCell ref="Q217:U217"/>
    <mergeCell ref="C344:L344"/>
    <mergeCell ref="V155:Z155"/>
    <mergeCell ref="J106:Y106"/>
    <mergeCell ref="J137:AJ137"/>
    <mergeCell ref="AA79:AD81"/>
    <mergeCell ref="P51:T51"/>
    <mergeCell ref="D70:H70"/>
    <mergeCell ref="D155:H155"/>
    <mergeCell ref="D171:H171"/>
    <mergeCell ref="D79:N81"/>
    <mergeCell ref="O79:Z79"/>
    <mergeCell ref="O80:R81"/>
    <mergeCell ref="S80:Z80"/>
    <mergeCell ref="D103:AK103"/>
    <mergeCell ref="V162:Z162"/>
    <mergeCell ref="P143:U143"/>
    <mergeCell ref="D262:H262"/>
    <mergeCell ref="E337:H337"/>
    <mergeCell ref="I337:O337"/>
    <mergeCell ref="P337:V337"/>
    <mergeCell ref="E338:H338"/>
    <mergeCell ref="I338:O338"/>
    <mergeCell ref="P338:V338"/>
    <mergeCell ref="W333:AC333"/>
    <mergeCell ref="W334:AC334"/>
    <mergeCell ref="W335:AC335"/>
    <mergeCell ref="W337:AC337"/>
    <mergeCell ref="W338:AC338"/>
    <mergeCell ref="I332:O333"/>
    <mergeCell ref="E332:H333"/>
    <mergeCell ref="P332:AC332"/>
    <mergeCell ref="E336:H336"/>
    <mergeCell ref="P336:V336"/>
    <mergeCell ref="W336:AC336"/>
    <mergeCell ref="I336:O336"/>
    <mergeCell ref="P333:V333"/>
    <mergeCell ref="E334:H334"/>
    <mergeCell ref="I334:O334"/>
    <mergeCell ref="P334:V334"/>
    <mergeCell ref="E335:H335"/>
    <mergeCell ref="I335:O335"/>
  </mergeCells>
  <phoneticPr fontId="8"/>
  <conditionalFormatting sqref="V29">
    <cfRule type="expression" dxfId="1529" priority="7" stopIfTrue="1">
      <formula>V29&lt;&gt;""</formula>
    </cfRule>
  </conditionalFormatting>
  <conditionalFormatting sqref="V52:AK52">
    <cfRule type="expression" dxfId="1528" priority="8" stopIfTrue="1">
      <formula>V52&lt;&gt;""</formula>
    </cfRule>
  </conditionalFormatting>
  <conditionalFormatting sqref="V49">
    <cfRule type="expression" dxfId="1527" priority="6" stopIfTrue="1">
      <formula>V49&lt;&gt;""</formula>
    </cfRule>
  </conditionalFormatting>
  <conditionalFormatting sqref="V45">
    <cfRule type="expression" dxfId="1526" priority="5" stopIfTrue="1">
      <formula>V45&lt;&gt;""</formula>
    </cfRule>
  </conditionalFormatting>
  <conditionalFormatting sqref="V69:AK69">
    <cfRule type="expression" dxfId="1525" priority="4" stopIfTrue="1">
      <formula>V69&lt;&gt;""</formula>
    </cfRule>
  </conditionalFormatting>
  <conditionalFormatting sqref="J106:Y107 J113:Y113">
    <cfRule type="expression" dxfId="1524" priority="2" stopIfTrue="1">
      <formula>$J$106&lt;&gt;""</formula>
    </cfRule>
    <cfRule type="expression" dxfId="1523" priority="3" stopIfTrue="1">
      <formula>$J$78&lt;&gt;""</formula>
    </cfRule>
  </conditionalFormatting>
  <conditionalFormatting sqref="C108:P108 C109:C112">
    <cfRule type="expression" dxfId="1522" priority="1" stopIfTrue="1">
      <formula>$J$77&lt;&gt;""</formula>
    </cfRule>
  </conditionalFormatting>
  <dataValidations count="20">
    <dataValidation type="list" allowBlank="1" showInputMessage="1" showErrorMessage="1" sqref="D275:H275" xr:uid="{00000000-0002-0000-0000-000000000000}">
      <formula1>有無2</formula1>
    </dataValidation>
    <dataValidation type="list" allowBlank="1" showInputMessage="1" showErrorMessage="1" sqref="I15:M15" xr:uid="{00000000-0002-0000-0000-000001000000}">
      <formula1>都道府県</formula1>
    </dataValidation>
    <dataValidation type="list" allowBlank="1" showInputMessage="1" showErrorMessage="1" sqref="T15" xr:uid="{00000000-0002-0000-0000-000002000000}">
      <formula1>INDIRECT($I$15)</formula1>
    </dataValidation>
    <dataValidation type="list" allowBlank="1" showInputMessage="1" showErrorMessage="1" sqref="N344" xr:uid="{00000000-0002-0000-0000-000003000000}">
      <formula1>質改善</formula1>
    </dataValidation>
    <dataValidation type="decimal" operator="greaterThanOrEqual" allowBlank="1" showInputMessage="1" showErrorMessage="1" sqref="D70:H70" xr:uid="{00000000-0002-0000-0000-000004000000}">
      <formula1>0</formula1>
    </dataValidation>
    <dataValidation type="list" allowBlank="1" showInputMessage="1" showErrorMessage="1" sqref="D82:N84" xr:uid="{00000000-0002-0000-0000-000005000000}">
      <formula1>平均勤続年数</formula1>
    </dataValidation>
    <dataValidation type="list" allowBlank="1" showInputMessage="1" showErrorMessage="1" sqref="D122:H122" xr:uid="{00000000-0002-0000-0000-000006000000}">
      <formula1>チーム保育教員数</formula1>
    </dataValidation>
    <dataValidation type="list" allowBlank="1" showInputMessage="1" showErrorMessage="1" sqref="D291:M291" xr:uid="{00000000-0002-0000-0000-000007000000}">
      <formula1>高齢者者等の年間総雇用時間数</formula1>
    </dataValidation>
    <dataValidation type="list" allowBlank="1" showInputMessage="1" showErrorMessage="1" sqref="AB162:AF162 V155:Z155" xr:uid="{00000000-0002-0000-0000-000008000000}">
      <formula1>認可施設_機能部分</formula1>
    </dataValidation>
    <dataValidation type="list" allowBlank="1" showInputMessage="1" showErrorMessage="1" sqref="P162:T162" xr:uid="{00000000-0002-0000-0000-000009000000}">
      <formula1>地域区分_賃借料加算</formula1>
    </dataValidation>
    <dataValidation type="list" allowBlank="1" showInputMessage="1" showErrorMessage="1" sqref="V162:Z162 P155:T155" xr:uid="{00000000-0002-0000-0000-00000A000000}">
      <formula1>標準_都市部</formula1>
    </dataValidation>
    <dataValidation type="list" allowBlank="1" showInputMessage="1" showErrorMessage="1" sqref="D137:H137" xr:uid="{00000000-0002-0000-0000-00000B000000}">
      <formula1>給食週当たり実施日数</formula1>
    </dataValidation>
    <dataValidation operator="greaterThanOrEqual" allowBlank="1" showInputMessage="1" showErrorMessage="1" sqref="A45:U45 AL45:IV45" xr:uid="{00000000-0002-0000-0000-00000C000000}"/>
    <dataValidation type="list" allowBlank="1" showInputMessage="1" showErrorMessage="1" sqref="D21:H21 AD48:AH48 S82:W82 D89:H89 D95:H95 D106:H106 D114:H114 D132:H132 I143:M143 D148:H148 D155:H155 D162:H162 D171:H171 D320:H320 D211:H211 D224:H224 D231:H231 Q231:U231 S239:W240 D245:H245 D251:H251 D257:H257 D176:H176 D283:H283 D297:H297 D302:H302 D206:H206 D312:H312 I331:M331" xr:uid="{00000000-0002-0000-0000-00000D000000}">
      <formula1>あり・なし</formula1>
    </dataValidation>
    <dataValidation type="list" allowBlank="1" showInputMessage="1" showErrorMessage="1" sqref="Q206:U207" xr:uid="{00000000-0002-0000-0000-00000E000000}">
      <formula1>土曜日閉所</formula1>
    </dataValidation>
    <dataValidation type="list" allowBlank="1" showInputMessage="1" showErrorMessage="1" sqref="D207:H207" xr:uid="{00000000-0002-0000-0000-00000F000000}">
      <formula1>Ｂ有無</formula1>
    </dataValidation>
    <dataValidation type="list" allowBlank="1" showInputMessage="1" showErrorMessage="1" sqref="D307:AK307" xr:uid="{00000000-0002-0000-0000-000010000000}">
      <formula1>栄養管理加算</formula1>
    </dataValidation>
    <dataValidation type="list" allowBlank="1" showInputMessage="1" showErrorMessage="1" sqref="J137:AJ137" xr:uid="{00000000-0002-0000-0000-000011000000}">
      <formula1>給食実施加算_給食の状況</formula1>
    </dataValidation>
    <dataValidation type="list" allowBlank="1" showInputMessage="1" showErrorMessage="1" sqref="D269:N269" xr:uid="{00000000-0002-0000-0000-000012000000}">
      <formula1>施設関係者評価加算</formula1>
    </dataValidation>
    <dataValidation type="whole" operator="greaterThanOrEqual" allowBlank="1" showInputMessage="1" showErrorMessage="1" sqref="I334:I338 P334:P338 W334:W338" xr:uid="{00000000-0002-0000-0000-000013000000}">
      <formula1>0</formula1>
    </dataValidation>
  </dataValidations>
  <pageMargins left="0.51181102362204722" right="0.51181102362204722" top="0.39370078740157483" bottom="0.39370078740157483" header="0.31496062992125984" footer="0.31496062992125984"/>
  <pageSetup paperSize="9" scale="80" fitToHeight="5" orientation="portrait" r:id="rId1"/>
  <rowBreaks count="5" manualBreakCount="5">
    <brk id="71" max="16383" man="1"/>
    <brk id="149" max="16383" man="1"/>
    <brk id="221" max="16383" man="1"/>
    <brk id="258" max="16383" man="1"/>
    <brk id="31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W182"/>
  <sheetViews>
    <sheetView workbookViewId="0"/>
  </sheetViews>
  <sheetFormatPr defaultColWidth="8.875" defaultRowHeight="13.5"/>
  <cols>
    <col min="1" max="16384" width="8.875" style="46"/>
  </cols>
  <sheetData>
    <row r="2" spans="1:49" s="39" customFormat="1">
      <c r="A2" s="39" t="s">
        <v>169</v>
      </c>
      <c r="C2" s="39" t="s">
        <v>168</v>
      </c>
      <c r="D2" s="39" t="s">
        <v>2146</v>
      </c>
      <c r="E2" s="39" t="s">
        <v>2145</v>
      </c>
      <c r="F2" s="39" t="s">
        <v>2144</v>
      </c>
      <c r="G2" s="39" t="s">
        <v>2143</v>
      </c>
      <c r="H2" s="39" t="s">
        <v>2142</v>
      </c>
      <c r="I2" s="39" t="s">
        <v>2141</v>
      </c>
      <c r="J2" s="39" t="s">
        <v>2140</v>
      </c>
      <c r="K2" s="39" t="s">
        <v>2139</v>
      </c>
      <c r="L2" s="39" t="s">
        <v>2138</v>
      </c>
      <c r="M2" s="39" t="s">
        <v>2137</v>
      </c>
      <c r="N2" s="39" t="s">
        <v>2136</v>
      </c>
      <c r="O2" s="39" t="s">
        <v>2135</v>
      </c>
      <c r="P2" s="39" t="s">
        <v>2134</v>
      </c>
      <c r="Q2" s="39" t="s">
        <v>2133</v>
      </c>
      <c r="R2" s="39" t="s">
        <v>2132</v>
      </c>
      <c r="S2" s="39" t="s">
        <v>2131</v>
      </c>
      <c r="T2" s="39" t="s">
        <v>2130</v>
      </c>
      <c r="U2" s="39" t="s">
        <v>2129</v>
      </c>
      <c r="V2" s="39" t="s">
        <v>2128</v>
      </c>
      <c r="W2" s="39" t="s">
        <v>2127</v>
      </c>
      <c r="X2" s="39" t="s">
        <v>2126</v>
      </c>
      <c r="Y2" s="39" t="s">
        <v>2125</v>
      </c>
      <c r="Z2" s="39" t="s">
        <v>2124</v>
      </c>
      <c r="AA2" s="39" t="s">
        <v>2123</v>
      </c>
      <c r="AB2" s="39" t="s">
        <v>2122</v>
      </c>
      <c r="AC2" s="39" t="s">
        <v>2121</v>
      </c>
      <c r="AD2" s="39" t="s">
        <v>2120</v>
      </c>
      <c r="AE2" s="39" t="s">
        <v>2119</v>
      </c>
      <c r="AF2" s="39" t="s">
        <v>2118</v>
      </c>
      <c r="AG2" s="39" t="s">
        <v>2117</v>
      </c>
      <c r="AH2" s="39" t="s">
        <v>2116</v>
      </c>
      <c r="AI2" s="39" t="s">
        <v>2115</v>
      </c>
      <c r="AJ2" s="39" t="s">
        <v>2114</v>
      </c>
      <c r="AK2" s="39" t="s">
        <v>2113</v>
      </c>
      <c r="AL2" s="39" t="s">
        <v>2112</v>
      </c>
      <c r="AM2" s="39" t="s">
        <v>2111</v>
      </c>
      <c r="AN2" s="39" t="s">
        <v>2110</v>
      </c>
      <c r="AO2" s="39" t="s">
        <v>2109</v>
      </c>
      <c r="AP2" s="39" t="s">
        <v>2108</v>
      </c>
      <c r="AQ2" s="39" t="s">
        <v>2107</v>
      </c>
      <c r="AR2" s="39" t="s">
        <v>2106</v>
      </c>
      <c r="AS2" s="39" t="s">
        <v>2105</v>
      </c>
      <c r="AT2" s="39" t="s">
        <v>2104</v>
      </c>
      <c r="AU2" s="39" t="s">
        <v>2103</v>
      </c>
      <c r="AV2" s="39" t="s">
        <v>2102</v>
      </c>
      <c r="AW2" s="39" t="s">
        <v>2101</v>
      </c>
    </row>
    <row r="3" spans="1:49" s="39" customFormat="1"/>
    <row r="4" spans="1:49" s="39" customFormat="1">
      <c r="A4" s="39" t="s">
        <v>167</v>
      </c>
      <c r="C4" s="39" t="s">
        <v>166</v>
      </c>
      <c r="D4" s="39" t="s">
        <v>2100</v>
      </c>
      <c r="E4" s="39" t="s">
        <v>2099</v>
      </c>
      <c r="F4" s="39" t="s">
        <v>2098</v>
      </c>
      <c r="G4" s="39" t="s">
        <v>2097</v>
      </c>
      <c r="H4" s="39" t="s">
        <v>2096</v>
      </c>
      <c r="I4" s="39" t="s">
        <v>2095</v>
      </c>
      <c r="J4" s="39" t="s">
        <v>2094</v>
      </c>
      <c r="K4" s="39" t="s">
        <v>2093</v>
      </c>
      <c r="L4" s="39" t="s">
        <v>2092</v>
      </c>
      <c r="M4" s="39" t="s">
        <v>2091</v>
      </c>
      <c r="N4" s="39" t="s">
        <v>2090</v>
      </c>
      <c r="O4" s="39" t="s">
        <v>2089</v>
      </c>
      <c r="P4" s="39" t="s">
        <v>2088</v>
      </c>
      <c r="Q4" s="39" t="s">
        <v>2087</v>
      </c>
      <c r="R4" s="39" t="s">
        <v>2086</v>
      </c>
      <c r="S4" s="39" t="s">
        <v>2085</v>
      </c>
      <c r="T4" s="39" t="s">
        <v>2084</v>
      </c>
      <c r="U4" s="39" t="s">
        <v>2083</v>
      </c>
      <c r="V4" s="39" t="s">
        <v>2082</v>
      </c>
      <c r="W4" s="39" t="s">
        <v>2081</v>
      </c>
      <c r="X4" s="39" t="s">
        <v>2080</v>
      </c>
      <c r="Y4" s="39" t="s">
        <v>2079</v>
      </c>
      <c r="Z4" s="39" t="s">
        <v>2078</v>
      </c>
      <c r="AA4" s="39" t="s">
        <v>2077</v>
      </c>
      <c r="AB4" s="39" t="s">
        <v>2076</v>
      </c>
      <c r="AC4" s="39" t="s">
        <v>2075</v>
      </c>
      <c r="AD4" s="39" t="s">
        <v>2074</v>
      </c>
      <c r="AE4" s="39" t="s">
        <v>2073</v>
      </c>
      <c r="AF4" s="39" t="s">
        <v>2072</v>
      </c>
      <c r="AG4" s="39" t="s">
        <v>2071</v>
      </c>
      <c r="AH4" s="39" t="s">
        <v>2070</v>
      </c>
      <c r="AI4" s="39" t="s">
        <v>2069</v>
      </c>
      <c r="AJ4" s="39" t="s">
        <v>2068</v>
      </c>
      <c r="AK4" s="39" t="s">
        <v>2067</v>
      </c>
      <c r="AL4" s="39" t="s">
        <v>2066</v>
      </c>
      <c r="AM4" s="39" t="s">
        <v>2065</v>
      </c>
      <c r="AN4" s="39" t="s">
        <v>2064</v>
      </c>
      <c r="AO4" s="39" t="s">
        <v>2063</v>
      </c>
      <c r="AP4" s="39" t="s">
        <v>2062</v>
      </c>
      <c r="AQ4" s="39" t="s">
        <v>2061</v>
      </c>
      <c r="AR4" s="39" t="s">
        <v>2060</v>
      </c>
      <c r="AS4" s="39" t="s">
        <v>2059</v>
      </c>
      <c r="AT4" s="39" t="s">
        <v>2058</v>
      </c>
      <c r="AU4" s="39" t="s">
        <v>2057</v>
      </c>
      <c r="AV4" s="39" t="s">
        <v>2056</v>
      </c>
      <c r="AW4" s="39" t="s">
        <v>2055</v>
      </c>
    </row>
    <row r="5" spans="1:49" s="39" customFormat="1">
      <c r="C5" s="39" t="s">
        <v>2054</v>
      </c>
      <c r="D5" s="39" t="s">
        <v>2053</v>
      </c>
      <c r="E5" s="39" t="s">
        <v>2052</v>
      </c>
      <c r="F5" s="39" t="s">
        <v>2051</v>
      </c>
      <c r="G5" s="39" t="s">
        <v>2050</v>
      </c>
      <c r="H5" s="39" t="s">
        <v>2049</v>
      </c>
      <c r="I5" s="39" t="s">
        <v>2048</v>
      </c>
      <c r="J5" s="39" t="s">
        <v>2047</v>
      </c>
      <c r="K5" s="39" t="s">
        <v>2046</v>
      </c>
      <c r="L5" s="39" t="s">
        <v>2045</v>
      </c>
      <c r="M5" s="39" t="s">
        <v>2044</v>
      </c>
      <c r="N5" s="39" t="s">
        <v>2043</v>
      </c>
      <c r="O5" s="39" t="s">
        <v>2042</v>
      </c>
      <c r="P5" s="39" t="s">
        <v>2041</v>
      </c>
      <c r="Q5" s="39" t="s">
        <v>2040</v>
      </c>
      <c r="R5" s="39" t="s">
        <v>2039</v>
      </c>
      <c r="S5" s="39" t="s">
        <v>2038</v>
      </c>
      <c r="T5" s="39" t="s">
        <v>2037</v>
      </c>
      <c r="U5" s="39" t="s">
        <v>2036</v>
      </c>
      <c r="V5" s="39" t="s">
        <v>2035</v>
      </c>
      <c r="W5" s="39" t="s">
        <v>2034</v>
      </c>
      <c r="X5" s="39" t="s">
        <v>2033</v>
      </c>
      <c r="Y5" s="39" t="s">
        <v>2032</v>
      </c>
      <c r="Z5" s="39" t="s">
        <v>2031</v>
      </c>
      <c r="AA5" s="39" t="s">
        <v>2030</v>
      </c>
      <c r="AB5" s="39" t="s">
        <v>2029</v>
      </c>
      <c r="AC5" s="39" t="s">
        <v>2028</v>
      </c>
      <c r="AD5" s="39" t="s">
        <v>2027</v>
      </c>
      <c r="AE5" s="39" t="s">
        <v>2026</v>
      </c>
      <c r="AF5" s="39" t="s">
        <v>2025</v>
      </c>
      <c r="AG5" s="39" t="s">
        <v>2024</v>
      </c>
      <c r="AH5" s="39" t="s">
        <v>2023</v>
      </c>
      <c r="AI5" s="39" t="s">
        <v>2022</v>
      </c>
      <c r="AJ5" s="39" t="s">
        <v>2021</v>
      </c>
      <c r="AK5" s="39" t="s">
        <v>2020</v>
      </c>
      <c r="AL5" s="39" t="s">
        <v>2019</v>
      </c>
      <c r="AM5" s="39" t="s">
        <v>2018</v>
      </c>
      <c r="AN5" s="39" t="s">
        <v>2017</v>
      </c>
      <c r="AO5" s="39" t="s">
        <v>2016</v>
      </c>
      <c r="AP5" s="39" t="s">
        <v>2015</v>
      </c>
      <c r="AQ5" s="39" t="s">
        <v>2014</v>
      </c>
      <c r="AR5" s="39" t="s">
        <v>2013</v>
      </c>
      <c r="AS5" s="39" t="s">
        <v>2012</v>
      </c>
      <c r="AT5" s="39" t="s">
        <v>2011</v>
      </c>
      <c r="AU5" s="39" t="s">
        <v>2010</v>
      </c>
      <c r="AV5" s="39" t="s">
        <v>2009</v>
      </c>
      <c r="AW5" s="39" t="s">
        <v>2008</v>
      </c>
    </row>
    <row r="6" spans="1:49" s="39" customFormat="1">
      <c r="C6" s="39" t="s">
        <v>2007</v>
      </c>
      <c r="D6" s="39" t="s">
        <v>2006</v>
      </c>
      <c r="E6" s="39" t="s">
        <v>2005</v>
      </c>
      <c r="F6" s="39" t="s">
        <v>2004</v>
      </c>
      <c r="G6" s="39" t="s">
        <v>2003</v>
      </c>
      <c r="H6" s="39" t="s">
        <v>2002</v>
      </c>
      <c r="I6" s="39" t="s">
        <v>2001</v>
      </c>
      <c r="J6" s="39" t="s">
        <v>2000</v>
      </c>
      <c r="K6" s="39" t="s">
        <v>1999</v>
      </c>
      <c r="L6" s="39" t="s">
        <v>1998</v>
      </c>
      <c r="M6" s="39" t="s">
        <v>1997</v>
      </c>
      <c r="N6" s="39" t="s">
        <v>1996</v>
      </c>
      <c r="O6" s="39" t="s">
        <v>1995</v>
      </c>
      <c r="P6" s="39" t="s">
        <v>1994</v>
      </c>
      <c r="Q6" s="39" t="s">
        <v>1993</v>
      </c>
      <c r="R6" s="39" t="s">
        <v>1992</v>
      </c>
      <c r="S6" s="39" t="s">
        <v>1991</v>
      </c>
      <c r="T6" s="39" t="s">
        <v>1990</v>
      </c>
      <c r="U6" s="39" t="s">
        <v>1989</v>
      </c>
      <c r="V6" s="39" t="s">
        <v>1988</v>
      </c>
      <c r="W6" s="39" t="s">
        <v>1987</v>
      </c>
      <c r="X6" s="39" t="s">
        <v>1986</v>
      </c>
      <c r="Y6" s="39" t="s">
        <v>1985</v>
      </c>
      <c r="Z6" s="39" t="s">
        <v>1984</v>
      </c>
      <c r="AA6" s="39" t="s">
        <v>1983</v>
      </c>
      <c r="AB6" s="39" t="s">
        <v>1982</v>
      </c>
      <c r="AC6" s="39" t="s">
        <v>1981</v>
      </c>
      <c r="AD6" s="39" t="s">
        <v>1980</v>
      </c>
      <c r="AE6" s="39" t="s">
        <v>1979</v>
      </c>
      <c r="AF6" s="39" t="s">
        <v>1978</v>
      </c>
      <c r="AG6" s="39" t="s">
        <v>1977</v>
      </c>
      <c r="AH6" s="39" t="s">
        <v>1976</v>
      </c>
      <c r="AI6" s="39" t="s">
        <v>1975</v>
      </c>
      <c r="AJ6" s="39" t="s">
        <v>1974</v>
      </c>
      <c r="AK6" s="39" t="s">
        <v>1973</v>
      </c>
      <c r="AL6" s="39" t="s">
        <v>1972</v>
      </c>
      <c r="AM6" s="39" t="s">
        <v>1971</v>
      </c>
      <c r="AN6" s="39" t="s">
        <v>1970</v>
      </c>
      <c r="AO6" s="39" t="s">
        <v>1969</v>
      </c>
      <c r="AP6" s="39" t="s">
        <v>1968</v>
      </c>
      <c r="AQ6" s="39" t="s">
        <v>1967</v>
      </c>
      <c r="AR6" s="39" t="s">
        <v>1966</v>
      </c>
      <c r="AS6" s="39" t="s">
        <v>1965</v>
      </c>
      <c r="AT6" s="39" t="s">
        <v>1964</v>
      </c>
      <c r="AU6" s="39" t="s">
        <v>1963</v>
      </c>
      <c r="AV6" s="39" t="s">
        <v>1962</v>
      </c>
      <c r="AW6" s="39" t="s">
        <v>1961</v>
      </c>
    </row>
    <row r="7" spans="1:49" s="39" customFormat="1">
      <c r="C7" s="39" t="s">
        <v>1960</v>
      </c>
      <c r="D7" s="39" t="s">
        <v>1959</v>
      </c>
      <c r="E7" s="39" t="s">
        <v>1958</v>
      </c>
      <c r="F7" s="39" t="s">
        <v>1957</v>
      </c>
      <c r="G7" s="39" t="s">
        <v>1956</v>
      </c>
      <c r="H7" s="39" t="s">
        <v>1955</v>
      </c>
      <c r="I7" s="39" t="s">
        <v>1954</v>
      </c>
      <c r="J7" s="39" t="s">
        <v>1953</v>
      </c>
      <c r="K7" s="39" t="s">
        <v>1952</v>
      </c>
      <c r="L7" s="39" t="s">
        <v>1951</v>
      </c>
      <c r="M7" s="39" t="s">
        <v>1950</v>
      </c>
      <c r="N7" s="39" t="s">
        <v>1949</v>
      </c>
      <c r="O7" s="39" t="s">
        <v>1948</v>
      </c>
      <c r="P7" s="39" t="s">
        <v>1947</v>
      </c>
      <c r="Q7" s="39" t="s">
        <v>1946</v>
      </c>
      <c r="R7" s="39" t="s">
        <v>1945</v>
      </c>
      <c r="S7" s="39" t="s">
        <v>1944</v>
      </c>
      <c r="T7" s="39" t="s">
        <v>1943</v>
      </c>
      <c r="U7" s="39" t="s">
        <v>1942</v>
      </c>
      <c r="V7" s="39" t="s">
        <v>1941</v>
      </c>
      <c r="W7" s="39" t="s">
        <v>1940</v>
      </c>
      <c r="X7" s="39" t="s">
        <v>1939</v>
      </c>
      <c r="Y7" s="39" t="s">
        <v>1938</v>
      </c>
      <c r="Z7" s="39" t="s">
        <v>1937</v>
      </c>
      <c r="AA7" s="39" t="s">
        <v>1936</v>
      </c>
      <c r="AB7" s="39" t="s">
        <v>1935</v>
      </c>
      <c r="AC7" s="39" t="s">
        <v>1934</v>
      </c>
      <c r="AD7" s="39" t="s">
        <v>1933</v>
      </c>
      <c r="AE7" s="39" t="s">
        <v>1932</v>
      </c>
      <c r="AF7" s="39" t="s">
        <v>1931</v>
      </c>
      <c r="AG7" s="39" t="s">
        <v>1930</v>
      </c>
      <c r="AH7" s="39" t="s">
        <v>1929</v>
      </c>
      <c r="AI7" s="39" t="s">
        <v>1928</v>
      </c>
      <c r="AJ7" s="39" t="s">
        <v>1927</v>
      </c>
      <c r="AK7" s="39" t="s">
        <v>1926</v>
      </c>
      <c r="AL7" s="39" t="s">
        <v>1925</v>
      </c>
      <c r="AM7" s="39" t="s">
        <v>1924</v>
      </c>
      <c r="AN7" s="39" t="s">
        <v>1923</v>
      </c>
      <c r="AO7" s="39" t="s">
        <v>1922</v>
      </c>
      <c r="AP7" s="39" t="s">
        <v>1921</v>
      </c>
      <c r="AQ7" s="39" t="s">
        <v>1920</v>
      </c>
      <c r="AR7" s="39" t="s">
        <v>1919</v>
      </c>
      <c r="AS7" s="39" t="s">
        <v>1918</v>
      </c>
      <c r="AT7" s="39" t="s">
        <v>1917</v>
      </c>
      <c r="AU7" s="39" t="s">
        <v>1916</v>
      </c>
      <c r="AV7" s="39" t="s">
        <v>1915</v>
      </c>
      <c r="AW7" s="39" t="s">
        <v>1914</v>
      </c>
    </row>
    <row r="8" spans="1:49" s="39" customFormat="1">
      <c r="C8" s="39" t="s">
        <v>1913</v>
      </c>
      <c r="D8" s="39" t="s">
        <v>1912</v>
      </c>
      <c r="E8" s="39" t="s">
        <v>1911</v>
      </c>
      <c r="F8" s="39" t="s">
        <v>1910</v>
      </c>
      <c r="G8" s="39" t="s">
        <v>1909</v>
      </c>
      <c r="H8" s="39" t="s">
        <v>1908</v>
      </c>
      <c r="I8" s="39" t="s">
        <v>1907</v>
      </c>
      <c r="J8" s="39" t="s">
        <v>1906</v>
      </c>
      <c r="K8" s="39" t="s">
        <v>1905</v>
      </c>
      <c r="L8" s="39" t="s">
        <v>1904</v>
      </c>
      <c r="M8" s="39" t="s">
        <v>1903</v>
      </c>
      <c r="N8" s="39" t="s">
        <v>1902</v>
      </c>
      <c r="O8" s="39" t="s">
        <v>1901</v>
      </c>
      <c r="P8" s="39" t="s">
        <v>1900</v>
      </c>
      <c r="Q8" s="39" t="s">
        <v>1899</v>
      </c>
      <c r="R8" s="39" t="s">
        <v>1898</v>
      </c>
      <c r="S8" s="39" t="s">
        <v>1897</v>
      </c>
      <c r="T8" s="39" t="s">
        <v>1896</v>
      </c>
      <c r="U8" s="39" t="s">
        <v>1895</v>
      </c>
      <c r="V8" s="39" t="s">
        <v>1894</v>
      </c>
      <c r="W8" s="39" t="s">
        <v>1893</v>
      </c>
      <c r="X8" s="39" t="s">
        <v>1892</v>
      </c>
      <c r="Y8" s="39" t="s">
        <v>1891</v>
      </c>
      <c r="Z8" s="39" t="s">
        <v>1890</v>
      </c>
      <c r="AA8" s="39" t="s">
        <v>1889</v>
      </c>
      <c r="AB8" s="39" t="s">
        <v>1888</v>
      </c>
      <c r="AC8" s="39" t="s">
        <v>1887</v>
      </c>
      <c r="AD8" s="39" t="s">
        <v>1886</v>
      </c>
      <c r="AE8" s="39" t="s">
        <v>1885</v>
      </c>
      <c r="AF8" s="39" t="s">
        <v>1884</v>
      </c>
      <c r="AG8" s="39" t="s">
        <v>1883</v>
      </c>
      <c r="AH8" s="39" t="s">
        <v>1882</v>
      </c>
      <c r="AI8" s="39" t="s">
        <v>1881</v>
      </c>
      <c r="AJ8" s="39" t="s">
        <v>1880</v>
      </c>
      <c r="AK8" s="39" t="s">
        <v>1879</v>
      </c>
      <c r="AL8" s="39" t="s">
        <v>1878</v>
      </c>
      <c r="AM8" s="39" t="s">
        <v>1877</v>
      </c>
      <c r="AN8" s="39" t="s">
        <v>1876</v>
      </c>
      <c r="AO8" s="39" t="s">
        <v>1875</v>
      </c>
      <c r="AP8" s="39" t="s">
        <v>1874</v>
      </c>
      <c r="AQ8" s="39" t="s">
        <v>1873</v>
      </c>
      <c r="AR8" s="39" t="s">
        <v>1872</v>
      </c>
      <c r="AS8" s="39" t="s">
        <v>1871</v>
      </c>
      <c r="AT8" s="39" t="s">
        <v>1870</v>
      </c>
      <c r="AU8" s="39" t="s">
        <v>1869</v>
      </c>
      <c r="AV8" s="39" t="s">
        <v>1868</v>
      </c>
      <c r="AW8" s="39" t="s">
        <v>1867</v>
      </c>
    </row>
    <row r="9" spans="1:49" s="39" customFormat="1">
      <c r="C9" s="39" t="s">
        <v>1866</v>
      </c>
      <c r="D9" s="39" t="s">
        <v>1865</v>
      </c>
      <c r="E9" s="39" t="s">
        <v>1864</v>
      </c>
      <c r="F9" s="39" t="s">
        <v>1863</v>
      </c>
      <c r="G9" s="39" t="s">
        <v>1862</v>
      </c>
      <c r="H9" s="39" t="s">
        <v>1861</v>
      </c>
      <c r="I9" s="39" t="s">
        <v>1860</v>
      </c>
      <c r="J9" s="39" t="s">
        <v>1859</v>
      </c>
      <c r="K9" s="39" t="s">
        <v>1858</v>
      </c>
      <c r="L9" s="39" t="s">
        <v>1857</v>
      </c>
      <c r="M9" s="39" t="s">
        <v>1856</v>
      </c>
      <c r="N9" s="39" t="s">
        <v>1855</v>
      </c>
      <c r="O9" s="39" t="s">
        <v>1854</v>
      </c>
      <c r="P9" s="39" t="s">
        <v>1853</v>
      </c>
      <c r="Q9" s="39" t="s">
        <v>1852</v>
      </c>
      <c r="R9" s="39" t="s">
        <v>1851</v>
      </c>
      <c r="S9" s="39" t="s">
        <v>1850</v>
      </c>
      <c r="T9" s="39" t="s">
        <v>1849</v>
      </c>
      <c r="U9" s="39" t="s">
        <v>1848</v>
      </c>
      <c r="V9" s="39" t="s">
        <v>1847</v>
      </c>
      <c r="W9" s="39" t="s">
        <v>1846</v>
      </c>
      <c r="X9" s="39" t="s">
        <v>1845</v>
      </c>
      <c r="Y9" s="39" t="s">
        <v>1844</v>
      </c>
      <c r="Z9" s="39" t="s">
        <v>1843</v>
      </c>
      <c r="AA9" s="39" t="s">
        <v>1842</v>
      </c>
      <c r="AB9" s="39" t="s">
        <v>1841</v>
      </c>
      <c r="AC9" s="39" t="s">
        <v>1840</v>
      </c>
      <c r="AD9" s="39" t="s">
        <v>1839</v>
      </c>
      <c r="AE9" s="39" t="s">
        <v>1838</v>
      </c>
      <c r="AF9" s="39" t="s">
        <v>1837</v>
      </c>
      <c r="AG9" s="39" t="s">
        <v>1836</v>
      </c>
      <c r="AH9" s="39" t="s">
        <v>1835</v>
      </c>
      <c r="AI9" s="39" t="s">
        <v>1834</v>
      </c>
      <c r="AJ9" s="39" t="s">
        <v>1833</v>
      </c>
      <c r="AK9" s="39" t="s">
        <v>1832</v>
      </c>
      <c r="AL9" s="39" t="s">
        <v>1831</v>
      </c>
      <c r="AM9" s="39" t="s">
        <v>1830</v>
      </c>
      <c r="AN9" s="39" t="s">
        <v>1829</v>
      </c>
      <c r="AO9" s="39" t="s">
        <v>1828</v>
      </c>
      <c r="AP9" s="39" t="s">
        <v>1827</v>
      </c>
      <c r="AQ9" s="39" t="s">
        <v>1826</v>
      </c>
      <c r="AR9" s="39" t="s">
        <v>1825</v>
      </c>
      <c r="AS9" s="39" t="s">
        <v>1824</v>
      </c>
      <c r="AT9" s="39" t="s">
        <v>1823</v>
      </c>
      <c r="AU9" s="39" t="s">
        <v>1822</v>
      </c>
      <c r="AV9" s="39" t="s">
        <v>1821</v>
      </c>
      <c r="AW9" s="39" t="s">
        <v>1820</v>
      </c>
    </row>
    <row r="10" spans="1:49" s="39" customFormat="1">
      <c r="C10" s="39" t="s">
        <v>1819</v>
      </c>
      <c r="D10" s="39" t="s">
        <v>1818</v>
      </c>
      <c r="E10" s="39" t="s">
        <v>1817</v>
      </c>
      <c r="F10" s="39" t="s">
        <v>1816</v>
      </c>
      <c r="G10" s="39" t="s">
        <v>1815</v>
      </c>
      <c r="H10" s="39" t="s">
        <v>1814</v>
      </c>
      <c r="I10" s="39" t="s">
        <v>1813</v>
      </c>
      <c r="J10" s="39" t="s">
        <v>1812</v>
      </c>
      <c r="K10" s="39" t="s">
        <v>1811</v>
      </c>
      <c r="L10" s="39" t="s">
        <v>1810</v>
      </c>
      <c r="M10" s="39" t="s">
        <v>1809</v>
      </c>
      <c r="N10" s="39" t="s">
        <v>1808</v>
      </c>
      <c r="O10" s="39" t="s">
        <v>1807</v>
      </c>
      <c r="P10" s="39" t="s">
        <v>1806</v>
      </c>
      <c r="Q10" s="39" t="s">
        <v>1805</v>
      </c>
      <c r="R10" s="39" t="s">
        <v>1804</v>
      </c>
      <c r="S10" s="39" t="s">
        <v>1803</v>
      </c>
      <c r="T10" s="39" t="s">
        <v>1802</v>
      </c>
      <c r="U10" s="39" t="s">
        <v>1801</v>
      </c>
      <c r="V10" s="39" t="s">
        <v>1800</v>
      </c>
      <c r="W10" s="39" t="s">
        <v>1799</v>
      </c>
      <c r="X10" s="39" t="s">
        <v>1798</v>
      </c>
      <c r="Y10" s="39" t="s">
        <v>1797</v>
      </c>
      <c r="Z10" s="39" t="s">
        <v>1796</v>
      </c>
      <c r="AA10" s="39" t="s">
        <v>1795</v>
      </c>
      <c r="AB10" s="39" t="s">
        <v>1794</v>
      </c>
      <c r="AC10" s="39" t="s">
        <v>1793</v>
      </c>
      <c r="AD10" s="39" t="s">
        <v>1792</v>
      </c>
      <c r="AE10" s="39" t="s">
        <v>1791</v>
      </c>
      <c r="AF10" s="39" t="s">
        <v>1790</v>
      </c>
      <c r="AG10" s="39" t="s">
        <v>1789</v>
      </c>
      <c r="AH10" s="39" t="s">
        <v>1788</v>
      </c>
      <c r="AI10" s="39" t="s">
        <v>1787</v>
      </c>
      <c r="AJ10" s="39" t="s">
        <v>937</v>
      </c>
      <c r="AK10" s="39" t="s">
        <v>1786</v>
      </c>
      <c r="AL10" s="39" t="s">
        <v>1785</v>
      </c>
      <c r="AM10" s="39" t="s">
        <v>1784</v>
      </c>
      <c r="AN10" s="39" t="s">
        <v>1783</v>
      </c>
      <c r="AO10" s="39" t="s">
        <v>1782</v>
      </c>
      <c r="AP10" s="39" t="s">
        <v>1781</v>
      </c>
      <c r="AQ10" s="39" t="s">
        <v>1780</v>
      </c>
      <c r="AR10" s="39" t="s">
        <v>1779</v>
      </c>
      <c r="AS10" s="39" t="s">
        <v>1778</v>
      </c>
      <c r="AT10" s="39" t="s">
        <v>1777</v>
      </c>
      <c r="AU10" s="39" t="s">
        <v>1776</v>
      </c>
      <c r="AV10" s="39" t="s">
        <v>1775</v>
      </c>
      <c r="AW10" s="39" t="s">
        <v>1774</v>
      </c>
    </row>
    <row r="11" spans="1:49" s="39" customFormat="1">
      <c r="C11" s="39" t="s">
        <v>1773</v>
      </c>
      <c r="D11" s="39" t="s">
        <v>1772</v>
      </c>
      <c r="E11" s="39" t="s">
        <v>1771</v>
      </c>
      <c r="F11" s="39" t="s">
        <v>1770</v>
      </c>
      <c r="G11" s="39" t="s">
        <v>1769</v>
      </c>
      <c r="H11" s="39" t="s">
        <v>1768</v>
      </c>
      <c r="I11" s="39" t="s">
        <v>1767</v>
      </c>
      <c r="J11" s="39" t="s">
        <v>1766</v>
      </c>
      <c r="K11" s="39" t="s">
        <v>1765</v>
      </c>
      <c r="L11" s="39" t="s">
        <v>1764</v>
      </c>
      <c r="M11" s="39" t="s">
        <v>1763</v>
      </c>
      <c r="N11" s="39" t="s">
        <v>1762</v>
      </c>
      <c r="O11" s="39" t="s">
        <v>1761</v>
      </c>
      <c r="P11" s="39" t="s">
        <v>1760</v>
      </c>
      <c r="Q11" s="39" t="s">
        <v>1759</v>
      </c>
      <c r="R11" s="39" t="s">
        <v>1758</v>
      </c>
      <c r="S11" s="39" t="s">
        <v>1757</v>
      </c>
      <c r="T11" s="39" t="s">
        <v>1756</v>
      </c>
      <c r="U11" s="39" t="s">
        <v>1755</v>
      </c>
      <c r="V11" s="39" t="s">
        <v>1754</v>
      </c>
      <c r="W11" s="39" t="s">
        <v>1753</v>
      </c>
      <c r="X11" s="39" t="s">
        <v>1752</v>
      </c>
      <c r="Y11" s="39" t="s">
        <v>1751</v>
      </c>
      <c r="Z11" s="39" t="s">
        <v>1750</v>
      </c>
      <c r="AA11" s="39" t="s">
        <v>1749</v>
      </c>
      <c r="AB11" s="39" t="s">
        <v>1748</v>
      </c>
      <c r="AC11" s="39" t="s">
        <v>1747</v>
      </c>
      <c r="AD11" s="39" t="s">
        <v>1746</v>
      </c>
      <c r="AE11" s="39" t="s">
        <v>1745</v>
      </c>
      <c r="AF11" s="39" t="s">
        <v>1744</v>
      </c>
      <c r="AG11" s="39" t="s">
        <v>1743</v>
      </c>
      <c r="AH11" s="39" t="s">
        <v>1742</v>
      </c>
      <c r="AI11" s="39" t="s">
        <v>1741</v>
      </c>
      <c r="AJ11" s="39" t="s">
        <v>1740</v>
      </c>
      <c r="AK11" s="39" t="s">
        <v>1739</v>
      </c>
      <c r="AL11" s="39" t="s">
        <v>1738</v>
      </c>
      <c r="AM11" s="39" t="s">
        <v>1737</v>
      </c>
      <c r="AN11" s="39" t="s">
        <v>1736</v>
      </c>
      <c r="AO11" s="39" t="s">
        <v>1735</v>
      </c>
      <c r="AP11" s="39" t="s">
        <v>1734</v>
      </c>
      <c r="AQ11" s="39" t="s">
        <v>1733</v>
      </c>
      <c r="AR11" s="39" t="s">
        <v>1732</v>
      </c>
      <c r="AS11" s="39" t="s">
        <v>1731</v>
      </c>
      <c r="AT11" s="39" t="s">
        <v>1730</v>
      </c>
      <c r="AU11" s="39" t="s">
        <v>1729</v>
      </c>
      <c r="AV11" s="39" t="s">
        <v>1728</v>
      </c>
      <c r="AW11" s="39" t="s">
        <v>1727</v>
      </c>
    </row>
    <row r="12" spans="1:49" s="39" customFormat="1">
      <c r="C12" s="39" t="s">
        <v>1726</v>
      </c>
      <c r="D12" s="39" t="s">
        <v>1725</v>
      </c>
      <c r="E12" s="39" t="s">
        <v>1724</v>
      </c>
      <c r="F12" s="39" t="s">
        <v>1723</v>
      </c>
      <c r="G12" s="39" t="s">
        <v>1722</v>
      </c>
      <c r="H12" s="39" t="s">
        <v>1721</v>
      </c>
      <c r="I12" s="39" t="s">
        <v>1720</v>
      </c>
      <c r="J12" s="39" t="s">
        <v>1719</v>
      </c>
      <c r="K12" s="39" t="s">
        <v>1718</v>
      </c>
      <c r="L12" s="39" t="s">
        <v>1717</v>
      </c>
      <c r="M12" s="39" t="s">
        <v>1716</v>
      </c>
      <c r="N12" s="39" t="s">
        <v>1715</v>
      </c>
      <c r="O12" s="39" t="s">
        <v>1714</v>
      </c>
      <c r="P12" s="39" t="s">
        <v>1713</v>
      </c>
      <c r="Q12" s="39" t="s">
        <v>1712</v>
      </c>
      <c r="R12" s="39" t="s">
        <v>1711</v>
      </c>
      <c r="S12" s="39" t="s">
        <v>1710</v>
      </c>
      <c r="T12" s="39" t="s">
        <v>1709</v>
      </c>
      <c r="U12" s="39" t="s">
        <v>1708</v>
      </c>
      <c r="V12" s="39" t="s">
        <v>1707</v>
      </c>
      <c r="W12" s="39" t="s">
        <v>1706</v>
      </c>
      <c r="X12" s="39" t="s">
        <v>1705</v>
      </c>
      <c r="Y12" s="39" t="s">
        <v>1704</v>
      </c>
      <c r="Z12" s="39" t="s">
        <v>1703</v>
      </c>
      <c r="AA12" s="39" t="s">
        <v>1702</v>
      </c>
      <c r="AB12" s="39" t="s">
        <v>1701</v>
      </c>
      <c r="AC12" s="39" t="s">
        <v>1700</v>
      </c>
      <c r="AD12" s="39" t="s">
        <v>1699</v>
      </c>
      <c r="AE12" s="39" t="s">
        <v>1698</v>
      </c>
      <c r="AF12" s="39" t="s">
        <v>1697</v>
      </c>
      <c r="AG12" s="39" t="s">
        <v>1696</v>
      </c>
      <c r="AH12" s="39" t="s">
        <v>1695</v>
      </c>
      <c r="AI12" s="39" t="s">
        <v>1694</v>
      </c>
      <c r="AJ12" s="39" t="s">
        <v>1693</v>
      </c>
      <c r="AK12" s="39" t="s">
        <v>1692</v>
      </c>
      <c r="AL12" s="39" t="s">
        <v>1691</v>
      </c>
      <c r="AM12" s="39" t="s">
        <v>1690</v>
      </c>
      <c r="AN12" s="39" t="s">
        <v>1689</v>
      </c>
      <c r="AO12" s="39" t="s">
        <v>1688</v>
      </c>
      <c r="AP12" s="39" t="s">
        <v>1687</v>
      </c>
      <c r="AQ12" s="39" t="s">
        <v>1686</v>
      </c>
      <c r="AR12" s="39" t="s">
        <v>1685</v>
      </c>
      <c r="AS12" s="39" t="s">
        <v>1684</v>
      </c>
      <c r="AT12" s="39" t="s">
        <v>1683</v>
      </c>
      <c r="AU12" s="39" t="s">
        <v>1682</v>
      </c>
      <c r="AV12" s="39" t="s">
        <v>1681</v>
      </c>
      <c r="AW12" s="39" t="s">
        <v>1680</v>
      </c>
    </row>
    <row r="13" spans="1:49" s="39" customFormat="1">
      <c r="C13" s="39" t="s">
        <v>1679</v>
      </c>
      <c r="D13" s="39" t="s">
        <v>1678</v>
      </c>
      <c r="E13" s="39" t="s">
        <v>1677</v>
      </c>
      <c r="F13" s="39" t="s">
        <v>1676</v>
      </c>
      <c r="G13" s="39" t="s">
        <v>1675</v>
      </c>
      <c r="H13" s="39" t="s">
        <v>1674</v>
      </c>
      <c r="I13" s="39" t="s">
        <v>1673</v>
      </c>
      <c r="J13" s="39" t="s">
        <v>1672</v>
      </c>
      <c r="K13" s="39" t="s">
        <v>1671</v>
      </c>
      <c r="L13" s="39" t="s">
        <v>1670</v>
      </c>
      <c r="M13" s="39" t="s">
        <v>1669</v>
      </c>
      <c r="N13" s="39" t="s">
        <v>1668</v>
      </c>
      <c r="O13" s="39" t="s">
        <v>1667</v>
      </c>
      <c r="P13" s="39" t="s">
        <v>1666</v>
      </c>
      <c r="Q13" s="39" t="s">
        <v>1665</v>
      </c>
      <c r="R13" s="39" t="s">
        <v>1664</v>
      </c>
      <c r="S13" s="39" t="s">
        <v>1663</v>
      </c>
      <c r="T13" s="39" t="s">
        <v>1662</v>
      </c>
      <c r="U13" s="39" t="s">
        <v>1661</v>
      </c>
      <c r="V13" s="39" t="s">
        <v>1660</v>
      </c>
      <c r="W13" s="39" t="s">
        <v>1659</v>
      </c>
      <c r="X13" s="39" t="s">
        <v>1658</v>
      </c>
      <c r="Y13" s="39" t="s">
        <v>1657</v>
      </c>
      <c r="Z13" s="39" t="s">
        <v>1656</v>
      </c>
      <c r="AA13" s="39" t="s">
        <v>1655</v>
      </c>
      <c r="AB13" s="39" t="s">
        <v>1654</v>
      </c>
      <c r="AC13" s="39" t="s">
        <v>1653</v>
      </c>
      <c r="AD13" s="39" t="s">
        <v>1652</v>
      </c>
      <c r="AE13" s="39" t="s">
        <v>1651</v>
      </c>
      <c r="AF13" s="39" t="s">
        <v>1650</v>
      </c>
      <c r="AG13" s="39" t="s">
        <v>1649</v>
      </c>
      <c r="AH13" s="39" t="s">
        <v>1648</v>
      </c>
      <c r="AI13" s="39" t="s">
        <v>1647</v>
      </c>
      <c r="AJ13" s="39" t="s">
        <v>1646</v>
      </c>
      <c r="AK13" s="39" t="s">
        <v>1645</v>
      </c>
      <c r="AL13" s="39" t="s">
        <v>1644</v>
      </c>
      <c r="AM13" s="39" t="s">
        <v>1643</v>
      </c>
      <c r="AN13" s="39" t="s">
        <v>1642</v>
      </c>
      <c r="AO13" s="39" t="s">
        <v>1641</v>
      </c>
      <c r="AP13" s="39" t="s">
        <v>1640</v>
      </c>
      <c r="AQ13" s="39" t="s">
        <v>1639</v>
      </c>
      <c r="AR13" s="39" t="s">
        <v>1638</v>
      </c>
      <c r="AS13" s="39" t="s">
        <v>1637</v>
      </c>
      <c r="AT13" s="39" t="s">
        <v>1636</v>
      </c>
      <c r="AU13" s="39" t="s">
        <v>1635</v>
      </c>
      <c r="AV13" s="39" t="s">
        <v>1634</v>
      </c>
      <c r="AW13" s="39" t="s">
        <v>1633</v>
      </c>
    </row>
    <row r="14" spans="1:49" s="39" customFormat="1">
      <c r="C14" s="39" t="s">
        <v>1632</v>
      </c>
      <c r="D14" s="39" t="s">
        <v>1631</v>
      </c>
      <c r="E14" s="39" t="s">
        <v>1630</v>
      </c>
      <c r="F14" s="39" t="s">
        <v>1629</v>
      </c>
      <c r="G14" s="39" t="s">
        <v>1628</v>
      </c>
      <c r="H14" s="39" t="s">
        <v>1627</v>
      </c>
      <c r="I14" s="39" t="s">
        <v>1626</v>
      </c>
      <c r="J14" s="39" t="s">
        <v>1625</v>
      </c>
      <c r="K14" s="39" t="s">
        <v>1624</v>
      </c>
      <c r="L14" s="39" t="s">
        <v>1623</v>
      </c>
      <c r="M14" s="39" t="s">
        <v>1622</v>
      </c>
      <c r="N14" s="39" t="s">
        <v>1621</v>
      </c>
      <c r="O14" s="39" t="s">
        <v>1620</v>
      </c>
      <c r="P14" s="39" t="s">
        <v>1619</v>
      </c>
      <c r="Q14" s="39" t="s">
        <v>1618</v>
      </c>
      <c r="R14" s="39" t="s">
        <v>1617</v>
      </c>
      <c r="S14" s="39" t="s">
        <v>1616</v>
      </c>
      <c r="T14" s="39" t="s">
        <v>411</v>
      </c>
      <c r="U14" s="39" t="s">
        <v>1615</v>
      </c>
      <c r="V14" s="39" t="s">
        <v>1614</v>
      </c>
      <c r="W14" s="39" t="s">
        <v>1613</v>
      </c>
      <c r="X14" s="39" t="s">
        <v>1612</v>
      </c>
      <c r="Y14" s="39" t="s">
        <v>1611</v>
      </c>
      <c r="Z14" s="39" t="s">
        <v>1610</v>
      </c>
      <c r="AA14" s="39" t="s">
        <v>1609</v>
      </c>
      <c r="AB14" s="39" t="s">
        <v>1608</v>
      </c>
      <c r="AC14" s="39" t="s">
        <v>1607</v>
      </c>
      <c r="AD14" s="39" t="s">
        <v>1606</v>
      </c>
      <c r="AE14" s="39" t="s">
        <v>1605</v>
      </c>
      <c r="AF14" s="39" t="s">
        <v>1604</v>
      </c>
      <c r="AG14" s="39" t="s">
        <v>1603</v>
      </c>
      <c r="AH14" s="39" t="s">
        <v>1602</v>
      </c>
      <c r="AI14" s="39" t="s">
        <v>1601</v>
      </c>
      <c r="AJ14" s="39" t="s">
        <v>1600</v>
      </c>
      <c r="AK14" s="39" t="s">
        <v>1599</v>
      </c>
      <c r="AL14" s="39" t="s">
        <v>1598</v>
      </c>
      <c r="AM14" s="39" t="s">
        <v>1597</v>
      </c>
      <c r="AN14" s="39" t="s">
        <v>1596</v>
      </c>
      <c r="AO14" s="39" t="s">
        <v>1595</v>
      </c>
      <c r="AP14" s="39" t="s">
        <v>1594</v>
      </c>
      <c r="AQ14" s="39" t="s">
        <v>1593</v>
      </c>
      <c r="AR14" s="39" t="s">
        <v>1592</v>
      </c>
      <c r="AS14" s="39" t="s">
        <v>1591</v>
      </c>
      <c r="AT14" s="39" t="s">
        <v>1590</v>
      </c>
      <c r="AU14" s="39" t="s">
        <v>1589</v>
      </c>
      <c r="AV14" s="39" t="s">
        <v>1588</v>
      </c>
      <c r="AW14" s="39" t="s">
        <v>1587</v>
      </c>
    </row>
    <row r="15" spans="1:49" s="39" customFormat="1">
      <c r="C15" s="39" t="s">
        <v>1586</v>
      </c>
      <c r="D15" s="39" t="s">
        <v>1585</v>
      </c>
      <c r="E15" s="39" t="s">
        <v>1584</v>
      </c>
      <c r="F15" s="39" t="s">
        <v>1583</v>
      </c>
      <c r="G15" s="39" t="s">
        <v>1582</v>
      </c>
      <c r="H15" s="39" t="s">
        <v>1581</v>
      </c>
      <c r="I15" s="39" t="s">
        <v>871</v>
      </c>
      <c r="J15" s="39" t="s">
        <v>1580</v>
      </c>
      <c r="K15" s="39" t="s">
        <v>1579</v>
      </c>
      <c r="L15" s="39" t="s">
        <v>1578</v>
      </c>
      <c r="M15" s="39" t="s">
        <v>1577</v>
      </c>
      <c r="N15" s="39" t="s">
        <v>1576</v>
      </c>
      <c r="O15" s="39" t="s">
        <v>1575</v>
      </c>
      <c r="P15" s="39" t="s">
        <v>1574</v>
      </c>
      <c r="Q15" s="39" t="s">
        <v>1573</v>
      </c>
      <c r="R15" s="39" t="s">
        <v>1572</v>
      </c>
      <c r="S15" s="39" t="s">
        <v>1571</v>
      </c>
      <c r="T15" s="39" t="s">
        <v>1570</v>
      </c>
      <c r="U15" s="39" t="s">
        <v>1569</v>
      </c>
      <c r="V15" s="39" t="s">
        <v>1568</v>
      </c>
      <c r="W15" s="39" t="s">
        <v>1567</v>
      </c>
      <c r="X15" s="39" t="s">
        <v>1566</v>
      </c>
      <c r="Y15" s="39" t="s">
        <v>1565</v>
      </c>
      <c r="Z15" s="39" t="s">
        <v>1564</v>
      </c>
      <c r="AA15" s="39" t="s">
        <v>1563</v>
      </c>
      <c r="AB15" s="39" t="s">
        <v>1562</v>
      </c>
      <c r="AC15" s="39" t="s">
        <v>1561</v>
      </c>
      <c r="AD15" s="39" t="s">
        <v>1560</v>
      </c>
      <c r="AE15" s="39" t="s">
        <v>1559</v>
      </c>
      <c r="AF15" s="39" t="s">
        <v>1558</v>
      </c>
      <c r="AG15" s="39" t="s">
        <v>1557</v>
      </c>
      <c r="AH15" s="39" t="s">
        <v>1100</v>
      </c>
      <c r="AI15" s="39" t="s">
        <v>1556</v>
      </c>
      <c r="AJ15" s="39" t="s">
        <v>1555</v>
      </c>
      <c r="AK15" s="39" t="s">
        <v>1554</v>
      </c>
      <c r="AL15" s="39" t="s">
        <v>1553</v>
      </c>
      <c r="AM15" s="39" t="s">
        <v>1552</v>
      </c>
      <c r="AN15" s="39" t="s">
        <v>1551</v>
      </c>
      <c r="AO15" s="39" t="s">
        <v>1550</v>
      </c>
      <c r="AP15" s="39" t="s">
        <v>1549</v>
      </c>
      <c r="AQ15" s="39" t="s">
        <v>1548</v>
      </c>
      <c r="AR15" s="39" t="s">
        <v>1547</v>
      </c>
      <c r="AS15" s="39" t="s">
        <v>1546</v>
      </c>
      <c r="AT15" s="39" t="s">
        <v>1545</v>
      </c>
      <c r="AU15" s="39" t="s">
        <v>1544</v>
      </c>
      <c r="AV15" s="39" t="s">
        <v>1543</v>
      </c>
      <c r="AW15" s="39" t="s">
        <v>1542</v>
      </c>
    </row>
    <row r="16" spans="1:49" s="39" customFormat="1">
      <c r="C16" s="39" t="s">
        <v>1541</v>
      </c>
      <c r="D16" s="39" t="s">
        <v>1540</v>
      </c>
      <c r="E16" s="39" t="s">
        <v>1539</v>
      </c>
      <c r="F16" s="39" t="s">
        <v>1538</v>
      </c>
      <c r="G16" s="39" t="s">
        <v>1537</v>
      </c>
      <c r="H16" s="39" t="s">
        <v>1536</v>
      </c>
      <c r="I16" s="39" t="s">
        <v>1535</v>
      </c>
      <c r="J16" s="39" t="s">
        <v>1534</v>
      </c>
      <c r="K16" s="39" t="s">
        <v>1533</v>
      </c>
      <c r="L16" s="39" t="s">
        <v>1532</v>
      </c>
      <c r="M16" s="39" t="s">
        <v>1531</v>
      </c>
      <c r="N16" s="39" t="s">
        <v>1530</v>
      </c>
      <c r="O16" s="39" t="s">
        <v>1529</v>
      </c>
      <c r="P16" s="39" t="s">
        <v>1528</v>
      </c>
      <c r="Q16" s="39" t="s">
        <v>1527</v>
      </c>
      <c r="R16" s="39" t="s">
        <v>1526</v>
      </c>
      <c r="S16" s="39" t="s">
        <v>1525</v>
      </c>
      <c r="T16" s="39" t="s">
        <v>1524</v>
      </c>
      <c r="U16" s="39" t="s">
        <v>1523</v>
      </c>
      <c r="V16" s="39" t="s">
        <v>1522</v>
      </c>
      <c r="W16" s="39" t="s">
        <v>1521</v>
      </c>
      <c r="X16" s="39" t="s">
        <v>1520</v>
      </c>
      <c r="Y16" s="39" t="s">
        <v>1519</v>
      </c>
      <c r="Z16" s="39" t="s">
        <v>1518</v>
      </c>
      <c r="AA16" s="39" t="s">
        <v>1517</v>
      </c>
      <c r="AB16" s="39" t="s">
        <v>1516</v>
      </c>
      <c r="AC16" s="39" t="s">
        <v>1515</v>
      </c>
      <c r="AD16" s="39" t="s">
        <v>1514</v>
      </c>
      <c r="AE16" s="39" t="s">
        <v>1513</v>
      </c>
      <c r="AF16" s="39" t="s">
        <v>1512</v>
      </c>
      <c r="AG16" s="39" t="s">
        <v>1511</v>
      </c>
      <c r="AH16" s="39" t="s">
        <v>1510</v>
      </c>
      <c r="AI16" s="39" t="s">
        <v>1509</v>
      </c>
      <c r="AJ16" s="39" t="s">
        <v>1508</v>
      </c>
      <c r="AK16" s="39" t="s">
        <v>1507</v>
      </c>
      <c r="AL16" s="39" t="s">
        <v>1506</v>
      </c>
      <c r="AM16" s="39" t="s">
        <v>1505</v>
      </c>
      <c r="AN16" s="39" t="s">
        <v>1504</v>
      </c>
      <c r="AO16" s="39" t="s">
        <v>1503</v>
      </c>
      <c r="AP16" s="39" t="s">
        <v>1502</v>
      </c>
      <c r="AQ16" s="39" t="s">
        <v>1501</v>
      </c>
      <c r="AR16" s="39" t="s">
        <v>1500</v>
      </c>
      <c r="AS16" s="39" t="s">
        <v>1499</v>
      </c>
      <c r="AT16" s="39" t="s">
        <v>1498</v>
      </c>
      <c r="AU16" s="39" t="s">
        <v>1497</v>
      </c>
      <c r="AV16" s="39" t="s">
        <v>1496</v>
      </c>
      <c r="AW16" s="39" t="s">
        <v>1495</v>
      </c>
    </row>
    <row r="17" spans="3:49" s="39" customFormat="1">
      <c r="C17" s="39" t="s">
        <v>1494</v>
      </c>
      <c r="D17" s="39" t="s">
        <v>1493</v>
      </c>
      <c r="E17" s="39" t="s">
        <v>1492</v>
      </c>
      <c r="F17" s="39" t="s">
        <v>1491</v>
      </c>
      <c r="G17" s="39" t="s">
        <v>1490</v>
      </c>
      <c r="H17" s="39" t="s">
        <v>1489</v>
      </c>
      <c r="I17" s="39" t="s">
        <v>1488</v>
      </c>
      <c r="J17" s="39" t="s">
        <v>1487</v>
      </c>
      <c r="K17" s="39" t="s">
        <v>1486</v>
      </c>
      <c r="L17" s="39" t="s">
        <v>1485</v>
      </c>
      <c r="M17" s="39" t="s">
        <v>1484</v>
      </c>
      <c r="N17" s="39" t="s">
        <v>1483</v>
      </c>
      <c r="O17" s="39" t="s">
        <v>1482</v>
      </c>
      <c r="P17" s="39" t="s">
        <v>1481</v>
      </c>
      <c r="Q17" s="39" t="s">
        <v>1480</v>
      </c>
      <c r="R17" s="39" t="s">
        <v>1479</v>
      </c>
      <c r="S17" s="39" t="s">
        <v>1478</v>
      </c>
      <c r="T17" s="39" t="s">
        <v>611</v>
      </c>
      <c r="U17" s="39" t="s">
        <v>1477</v>
      </c>
      <c r="V17" s="39" t="s">
        <v>1476</v>
      </c>
      <c r="W17" s="39" t="s">
        <v>1475</v>
      </c>
      <c r="X17" s="39" t="s">
        <v>1474</v>
      </c>
      <c r="Y17" s="39" t="s">
        <v>1473</v>
      </c>
      <c r="Z17" s="39" t="s">
        <v>1472</v>
      </c>
      <c r="AA17" s="39" t="s">
        <v>1293</v>
      </c>
      <c r="AB17" s="39" t="s">
        <v>1471</v>
      </c>
      <c r="AC17" s="39" t="s">
        <v>1470</v>
      </c>
      <c r="AD17" s="39" t="s">
        <v>1469</v>
      </c>
      <c r="AE17" s="39" t="s">
        <v>1468</v>
      </c>
      <c r="AF17" s="39" t="s">
        <v>1467</v>
      </c>
      <c r="AG17" s="39" t="s">
        <v>1466</v>
      </c>
      <c r="AH17" s="39" t="s">
        <v>1465</v>
      </c>
      <c r="AI17" s="39" t="s">
        <v>1464</v>
      </c>
      <c r="AJ17" s="39" t="s">
        <v>1463</v>
      </c>
      <c r="AK17" s="39" t="s">
        <v>1462</v>
      </c>
      <c r="AL17" s="39" t="s">
        <v>1461</v>
      </c>
      <c r="AM17" s="39" t="s">
        <v>1460</v>
      </c>
      <c r="AN17" s="39" t="s">
        <v>750</v>
      </c>
      <c r="AO17" s="39" t="s">
        <v>1459</v>
      </c>
      <c r="AP17" s="39" t="s">
        <v>1458</v>
      </c>
      <c r="AQ17" s="39" t="s">
        <v>1457</v>
      </c>
      <c r="AR17" s="39" t="s">
        <v>1456</v>
      </c>
      <c r="AS17" s="39" t="s">
        <v>1455</v>
      </c>
      <c r="AT17" s="39" t="s">
        <v>1454</v>
      </c>
      <c r="AU17" s="39" t="s">
        <v>1453</v>
      </c>
      <c r="AV17" s="39" t="s">
        <v>1452</v>
      </c>
      <c r="AW17" s="39" t="s">
        <v>1451</v>
      </c>
    </row>
    <row r="18" spans="3:49" s="39" customFormat="1">
      <c r="C18" s="39" t="s">
        <v>1450</v>
      </c>
      <c r="D18" s="39" t="s">
        <v>1449</v>
      </c>
      <c r="E18" s="39" t="s">
        <v>1448</v>
      </c>
      <c r="F18" s="39" t="s">
        <v>1447</v>
      </c>
      <c r="G18" s="39" t="s">
        <v>1446</v>
      </c>
      <c r="H18" s="39" t="s">
        <v>1445</v>
      </c>
      <c r="I18" s="39" t="s">
        <v>1444</v>
      </c>
      <c r="J18" s="39" t="s">
        <v>1443</v>
      </c>
      <c r="K18" s="39" t="s">
        <v>1442</v>
      </c>
      <c r="L18" s="39" t="s">
        <v>1441</v>
      </c>
      <c r="M18" s="39" t="s">
        <v>1440</v>
      </c>
      <c r="N18" s="39" t="s">
        <v>1439</v>
      </c>
      <c r="O18" s="39" t="s">
        <v>1438</v>
      </c>
      <c r="P18" s="39" t="s">
        <v>1437</v>
      </c>
      <c r="Q18" s="39" t="s">
        <v>1436</v>
      </c>
      <c r="R18" s="39" t="s">
        <v>1298</v>
      </c>
      <c r="S18" s="39" t="s">
        <v>1435</v>
      </c>
      <c r="T18" s="39" t="s">
        <v>1434</v>
      </c>
      <c r="U18" s="39" t="s">
        <v>1433</v>
      </c>
      <c r="V18" s="39" t="s">
        <v>1432</v>
      </c>
      <c r="W18" s="39" t="s">
        <v>1431</v>
      </c>
      <c r="X18" s="39" t="s">
        <v>1430</v>
      </c>
      <c r="Y18" s="39" t="s">
        <v>1429</v>
      </c>
      <c r="Z18" s="39" t="s">
        <v>1428</v>
      </c>
      <c r="AA18" s="39" t="s">
        <v>1427</v>
      </c>
      <c r="AB18" s="39" t="s">
        <v>1426</v>
      </c>
      <c r="AC18" s="39" t="s">
        <v>1425</v>
      </c>
      <c r="AD18" s="39" t="s">
        <v>1424</v>
      </c>
      <c r="AE18" s="39" t="s">
        <v>1423</v>
      </c>
      <c r="AF18" s="39" t="s">
        <v>618</v>
      </c>
      <c r="AG18" s="39" t="s">
        <v>749</v>
      </c>
      <c r="AH18" s="39" t="s">
        <v>1422</v>
      </c>
      <c r="AI18" s="39" t="s">
        <v>1421</v>
      </c>
      <c r="AJ18" s="39" t="s">
        <v>1420</v>
      </c>
      <c r="AK18" s="39" t="s">
        <v>1419</v>
      </c>
      <c r="AL18" s="39" t="s">
        <v>1418</v>
      </c>
      <c r="AM18" s="39" t="s">
        <v>1417</v>
      </c>
      <c r="AN18" s="39" t="s">
        <v>1416</v>
      </c>
      <c r="AO18" s="39" t="s">
        <v>1415</v>
      </c>
      <c r="AP18" s="39" t="s">
        <v>1414</v>
      </c>
      <c r="AQ18" s="39" t="s">
        <v>1413</v>
      </c>
      <c r="AR18" s="39" t="s">
        <v>1412</v>
      </c>
      <c r="AS18" s="39" t="s">
        <v>555</v>
      </c>
      <c r="AT18" s="39" t="s">
        <v>1411</v>
      </c>
      <c r="AU18" s="39" t="s">
        <v>1410</v>
      </c>
      <c r="AV18" s="39" t="s">
        <v>1409</v>
      </c>
      <c r="AW18" s="39" t="s">
        <v>1408</v>
      </c>
    </row>
    <row r="19" spans="3:49" s="39" customFormat="1">
      <c r="C19" s="39" t="s">
        <v>1407</v>
      </c>
      <c r="D19" s="39" t="s">
        <v>1406</v>
      </c>
      <c r="E19" s="39" t="s">
        <v>1405</v>
      </c>
      <c r="F19" s="39" t="s">
        <v>1404</v>
      </c>
      <c r="G19" s="39" t="s">
        <v>1403</v>
      </c>
      <c r="H19" s="39" t="s">
        <v>1402</v>
      </c>
      <c r="I19" s="39" t="s">
        <v>1401</v>
      </c>
      <c r="J19" s="39" t="s">
        <v>1400</v>
      </c>
      <c r="K19" s="39" t="s">
        <v>1399</v>
      </c>
      <c r="L19" s="39" t="s">
        <v>1398</v>
      </c>
      <c r="M19" s="39" t="s">
        <v>1397</v>
      </c>
      <c r="N19" s="39" t="s">
        <v>1396</v>
      </c>
      <c r="O19" s="39" t="s">
        <v>1395</v>
      </c>
      <c r="P19" s="39" t="s">
        <v>1394</v>
      </c>
      <c r="Q19" s="39" t="s">
        <v>1393</v>
      </c>
      <c r="S19" s="39" t="s">
        <v>1392</v>
      </c>
      <c r="T19" s="39" t="s">
        <v>1391</v>
      </c>
      <c r="U19" s="39" t="s">
        <v>1390</v>
      </c>
      <c r="V19" s="39" t="s">
        <v>1389</v>
      </c>
      <c r="W19" s="39" t="s">
        <v>1388</v>
      </c>
      <c r="X19" s="39" t="s">
        <v>1387</v>
      </c>
      <c r="Y19" s="39" t="s">
        <v>1386</v>
      </c>
      <c r="Z19" s="39" t="s">
        <v>1385</v>
      </c>
      <c r="AA19" s="39" t="s">
        <v>1384</v>
      </c>
      <c r="AB19" s="39" t="s">
        <v>1383</v>
      </c>
      <c r="AC19" s="39" t="s">
        <v>1382</v>
      </c>
      <c r="AD19" s="39" t="s">
        <v>1381</v>
      </c>
      <c r="AE19" s="39" t="s">
        <v>1380</v>
      </c>
      <c r="AF19" s="39" t="s">
        <v>1379</v>
      </c>
      <c r="AG19" s="39" t="s">
        <v>1378</v>
      </c>
      <c r="AH19" s="39" t="s">
        <v>1377</v>
      </c>
      <c r="AI19" s="39" t="s">
        <v>1376</v>
      </c>
      <c r="AJ19" s="39" t="s">
        <v>1375</v>
      </c>
      <c r="AK19" s="39" t="s">
        <v>1374</v>
      </c>
      <c r="AL19" s="39" t="s">
        <v>1373</v>
      </c>
      <c r="AM19" s="39" t="s">
        <v>1372</v>
      </c>
      <c r="AN19" s="39" t="s">
        <v>1371</v>
      </c>
      <c r="AO19" s="39" t="s">
        <v>1370</v>
      </c>
      <c r="AP19" s="39" t="s">
        <v>1369</v>
      </c>
      <c r="AQ19" s="39" t="s">
        <v>1368</v>
      </c>
      <c r="AR19" s="39" t="s">
        <v>1367</v>
      </c>
      <c r="AS19" s="39" t="s">
        <v>1366</v>
      </c>
      <c r="AT19" s="39" t="s">
        <v>1365</v>
      </c>
      <c r="AU19" s="39" t="s">
        <v>1364</v>
      </c>
      <c r="AV19" s="39" t="s">
        <v>1363</v>
      </c>
      <c r="AW19" s="39" t="s">
        <v>1362</v>
      </c>
    </row>
    <row r="20" spans="3:49" s="39" customFormat="1">
      <c r="C20" s="39" t="s">
        <v>1361</v>
      </c>
      <c r="D20" s="39" t="s">
        <v>1360</v>
      </c>
      <c r="E20" s="39" t="s">
        <v>1359</v>
      </c>
      <c r="F20" s="39" t="s">
        <v>1358</v>
      </c>
      <c r="G20" s="39" t="s">
        <v>1357</v>
      </c>
      <c r="H20" s="39" t="s">
        <v>1356</v>
      </c>
      <c r="I20" s="39" t="s">
        <v>1355</v>
      </c>
      <c r="J20" s="39" t="s">
        <v>1354</v>
      </c>
      <c r="K20" s="39" t="s">
        <v>1353</v>
      </c>
      <c r="L20" s="39" t="s">
        <v>1352</v>
      </c>
      <c r="M20" s="39" t="s">
        <v>1351</v>
      </c>
      <c r="N20" s="39" t="s">
        <v>1350</v>
      </c>
      <c r="O20" s="39" t="s">
        <v>1349</v>
      </c>
      <c r="P20" s="39" t="s">
        <v>1348</v>
      </c>
      <c r="Q20" s="39" t="s">
        <v>1347</v>
      </c>
      <c r="S20" s="39" t="s">
        <v>1346</v>
      </c>
      <c r="T20" s="39" t="s">
        <v>1345</v>
      </c>
      <c r="U20" s="39" t="s">
        <v>749</v>
      </c>
      <c r="V20" s="39" t="s">
        <v>1344</v>
      </c>
      <c r="W20" s="39" t="s">
        <v>1343</v>
      </c>
      <c r="X20" s="39" t="s">
        <v>1342</v>
      </c>
      <c r="Y20" s="39" t="s">
        <v>1341</v>
      </c>
      <c r="Z20" s="39" t="s">
        <v>1340</v>
      </c>
      <c r="AA20" s="39" t="s">
        <v>1339</v>
      </c>
      <c r="AB20" s="39" t="s">
        <v>1338</v>
      </c>
      <c r="AC20" s="39" t="s">
        <v>1337</v>
      </c>
      <c r="AD20" s="39" t="s">
        <v>1336</v>
      </c>
      <c r="AE20" s="39" t="s">
        <v>1335</v>
      </c>
      <c r="AF20" s="39" t="s">
        <v>611</v>
      </c>
      <c r="AG20" s="39" t="s">
        <v>1334</v>
      </c>
      <c r="AH20" s="39" t="s">
        <v>1333</v>
      </c>
      <c r="AI20" s="39" t="s">
        <v>1332</v>
      </c>
      <c r="AJ20" s="39" t="s">
        <v>1331</v>
      </c>
      <c r="AK20" s="39" t="s">
        <v>1330</v>
      </c>
      <c r="AL20" s="39" t="s">
        <v>1329</v>
      </c>
      <c r="AM20" s="39" t="s">
        <v>1328</v>
      </c>
      <c r="AN20" s="39" t="s">
        <v>1327</v>
      </c>
      <c r="AO20" s="39" t="s">
        <v>1326</v>
      </c>
      <c r="AP20" s="39" t="s">
        <v>1325</v>
      </c>
      <c r="AQ20" s="39" t="s">
        <v>1324</v>
      </c>
      <c r="AR20" s="39" t="s">
        <v>1323</v>
      </c>
      <c r="AS20" s="39" t="s">
        <v>1322</v>
      </c>
      <c r="AT20" s="39" t="s">
        <v>1321</v>
      </c>
      <c r="AU20" s="39" t="s">
        <v>1320</v>
      </c>
      <c r="AV20" s="39" t="s">
        <v>1319</v>
      </c>
      <c r="AW20" s="39" t="s">
        <v>1318</v>
      </c>
    </row>
    <row r="21" spans="3:49" s="39" customFormat="1">
      <c r="C21" s="39" t="s">
        <v>1317</v>
      </c>
      <c r="D21" s="39" t="s">
        <v>1316</v>
      </c>
      <c r="E21" s="39" t="s">
        <v>1315</v>
      </c>
      <c r="F21" s="39" t="s">
        <v>1314</v>
      </c>
      <c r="G21" s="39" t="s">
        <v>1313</v>
      </c>
      <c r="H21" s="39" t="s">
        <v>1298</v>
      </c>
      <c r="I21" s="39" t="s">
        <v>1312</v>
      </c>
      <c r="J21" s="39" t="s">
        <v>1311</v>
      </c>
      <c r="K21" s="39" t="s">
        <v>1310</v>
      </c>
      <c r="L21" s="39" t="s">
        <v>1149</v>
      </c>
      <c r="M21" s="39" t="s">
        <v>1309</v>
      </c>
      <c r="N21" s="39" t="s">
        <v>1308</v>
      </c>
      <c r="O21" s="39" t="s">
        <v>1307</v>
      </c>
      <c r="P21" s="39" t="s">
        <v>1306</v>
      </c>
      <c r="Q21" s="39" t="s">
        <v>1305</v>
      </c>
      <c r="S21" s="39" t="s">
        <v>1304</v>
      </c>
      <c r="U21" s="39" t="s">
        <v>1303</v>
      </c>
      <c r="V21" s="39" t="s">
        <v>1302</v>
      </c>
      <c r="W21" s="39" t="s">
        <v>1301</v>
      </c>
      <c r="X21" s="39" t="s">
        <v>1300</v>
      </c>
      <c r="Y21" s="39" t="s">
        <v>1299</v>
      </c>
      <c r="Z21" s="39" t="s">
        <v>1298</v>
      </c>
      <c r="AA21" s="39" t="s">
        <v>1297</v>
      </c>
      <c r="AB21" s="39" t="s">
        <v>1296</v>
      </c>
      <c r="AC21" s="39" t="s">
        <v>1295</v>
      </c>
      <c r="AD21" s="39" t="s">
        <v>1294</v>
      </c>
      <c r="AE21" s="39" t="s">
        <v>943</v>
      </c>
      <c r="AF21" s="39" t="s">
        <v>430</v>
      </c>
      <c r="AG21" s="39" t="s">
        <v>1293</v>
      </c>
      <c r="AH21" s="39" t="s">
        <v>1292</v>
      </c>
      <c r="AI21" s="39" t="s">
        <v>1291</v>
      </c>
      <c r="AJ21" s="39" t="s">
        <v>1290</v>
      </c>
      <c r="AK21" s="39" t="s">
        <v>1289</v>
      </c>
      <c r="AL21" s="39" t="s">
        <v>1288</v>
      </c>
      <c r="AN21" s="39" t="s">
        <v>1287</v>
      </c>
      <c r="AO21" s="39" t="s">
        <v>1286</v>
      </c>
      <c r="AP21" s="39" t="s">
        <v>1285</v>
      </c>
      <c r="AQ21" s="39" t="s">
        <v>1284</v>
      </c>
      <c r="AR21" s="39" t="s">
        <v>1283</v>
      </c>
      <c r="AS21" s="39" t="s">
        <v>1282</v>
      </c>
      <c r="AT21" s="39" t="s">
        <v>1281</v>
      </c>
      <c r="AU21" s="39" t="s">
        <v>1280</v>
      </c>
      <c r="AV21" s="39" t="s">
        <v>1279</v>
      </c>
      <c r="AW21" s="39" t="s">
        <v>1278</v>
      </c>
    </row>
    <row r="22" spans="3:49" s="39" customFormat="1">
      <c r="C22" s="39" t="s">
        <v>1277</v>
      </c>
      <c r="D22" s="39" t="s">
        <v>1276</v>
      </c>
      <c r="E22" s="39" t="s">
        <v>1275</v>
      </c>
      <c r="F22" s="39" t="s">
        <v>1274</v>
      </c>
      <c r="G22" s="39" t="s">
        <v>1273</v>
      </c>
      <c r="H22" s="39" t="s">
        <v>1272</v>
      </c>
      <c r="I22" s="39" t="s">
        <v>1271</v>
      </c>
      <c r="J22" s="39" t="s">
        <v>1270</v>
      </c>
      <c r="K22" s="39" t="s">
        <v>1269</v>
      </c>
      <c r="L22" s="39" t="s">
        <v>1268</v>
      </c>
      <c r="M22" s="39" t="s">
        <v>1267</v>
      </c>
      <c r="N22" s="39" t="s">
        <v>1266</v>
      </c>
      <c r="O22" s="39" t="s">
        <v>1265</v>
      </c>
      <c r="P22" s="39" t="s">
        <v>1264</v>
      </c>
      <c r="Q22" s="39" t="s">
        <v>1263</v>
      </c>
      <c r="S22" s="39" t="s">
        <v>1262</v>
      </c>
      <c r="U22" s="39" t="s">
        <v>1261</v>
      </c>
      <c r="V22" s="39" t="s">
        <v>1260</v>
      </c>
      <c r="W22" s="39" t="s">
        <v>1259</v>
      </c>
      <c r="X22" s="39" t="s">
        <v>1258</v>
      </c>
      <c r="Y22" s="39" t="s">
        <v>1257</v>
      </c>
      <c r="Z22" s="39" t="s">
        <v>1256</v>
      </c>
      <c r="AA22" s="39" t="s">
        <v>1255</v>
      </c>
      <c r="AB22" s="39" t="s">
        <v>1254</v>
      </c>
      <c r="AC22" s="39" t="s">
        <v>1253</v>
      </c>
      <c r="AD22" s="39" t="s">
        <v>1252</v>
      </c>
      <c r="AE22" s="39" t="s">
        <v>1251</v>
      </c>
      <c r="AF22" s="39" t="s">
        <v>1250</v>
      </c>
      <c r="AG22" s="39" t="s">
        <v>1249</v>
      </c>
      <c r="AH22" s="39" t="s">
        <v>1248</v>
      </c>
      <c r="AI22" s="39" t="s">
        <v>1247</v>
      </c>
      <c r="AJ22" s="39" t="s">
        <v>1246</v>
      </c>
      <c r="AK22" s="39" t="s">
        <v>1245</v>
      </c>
      <c r="AL22" s="39" t="s">
        <v>1244</v>
      </c>
      <c r="AN22" s="39" t="s">
        <v>1243</v>
      </c>
      <c r="AO22" s="39" t="s">
        <v>1242</v>
      </c>
      <c r="AP22" s="39" t="s">
        <v>1241</v>
      </c>
      <c r="AQ22" s="39" t="s">
        <v>1240</v>
      </c>
      <c r="AR22" s="39" t="s">
        <v>1239</v>
      </c>
      <c r="AS22" s="39" t="s">
        <v>1238</v>
      </c>
      <c r="AU22" s="39" t="s">
        <v>1237</v>
      </c>
      <c r="AV22" s="39" t="s">
        <v>1236</v>
      </c>
      <c r="AW22" s="39" t="s">
        <v>1235</v>
      </c>
    </row>
    <row r="23" spans="3:49" s="39" customFormat="1">
      <c r="C23" s="39" t="s">
        <v>1234</v>
      </c>
      <c r="D23" s="39" t="s">
        <v>1233</v>
      </c>
      <c r="E23" s="39" t="s">
        <v>1232</v>
      </c>
      <c r="F23" s="39" t="s">
        <v>586</v>
      </c>
      <c r="G23" s="39" t="s">
        <v>1231</v>
      </c>
      <c r="H23" s="39" t="s">
        <v>1230</v>
      </c>
      <c r="I23" s="39" t="s">
        <v>1229</v>
      </c>
      <c r="J23" s="39" t="s">
        <v>1228</v>
      </c>
      <c r="K23" s="39" t="s">
        <v>1227</v>
      </c>
      <c r="L23" s="39" t="s">
        <v>1226</v>
      </c>
      <c r="M23" s="39" t="s">
        <v>1225</v>
      </c>
      <c r="N23" s="39" t="s">
        <v>1224</v>
      </c>
      <c r="O23" s="39" t="s">
        <v>1223</v>
      </c>
      <c r="P23" s="39" t="s">
        <v>1222</v>
      </c>
      <c r="Q23" s="39" t="s">
        <v>1221</v>
      </c>
      <c r="U23" s="39" t="s">
        <v>1220</v>
      </c>
      <c r="V23" s="39" t="s">
        <v>1219</v>
      </c>
      <c r="W23" s="39" t="s">
        <v>1218</v>
      </c>
      <c r="X23" s="39" t="s">
        <v>1217</v>
      </c>
      <c r="Y23" s="39" t="s">
        <v>1216</v>
      </c>
      <c r="Z23" s="39" t="s">
        <v>1215</v>
      </c>
      <c r="AB23" s="39" t="s">
        <v>1214</v>
      </c>
      <c r="AC23" s="39" t="s">
        <v>1213</v>
      </c>
      <c r="AD23" s="39" t="s">
        <v>1212</v>
      </c>
      <c r="AE23" s="39" t="s">
        <v>1211</v>
      </c>
      <c r="AF23" s="39" t="s">
        <v>1210</v>
      </c>
      <c r="AI23" s="39" t="s">
        <v>1209</v>
      </c>
      <c r="AJ23" s="39" t="s">
        <v>1208</v>
      </c>
      <c r="AL23" s="39" t="s">
        <v>1207</v>
      </c>
      <c r="AN23" s="39" t="s">
        <v>1206</v>
      </c>
      <c r="AO23" s="39" t="s">
        <v>1205</v>
      </c>
      <c r="AP23" s="39" t="s">
        <v>1204</v>
      </c>
      <c r="AQ23" s="39" t="s">
        <v>1203</v>
      </c>
      <c r="AR23" s="39" t="s">
        <v>1202</v>
      </c>
      <c r="AS23" s="39" t="s">
        <v>1201</v>
      </c>
      <c r="AU23" s="39" t="s">
        <v>1200</v>
      </c>
      <c r="AV23" s="39" t="s">
        <v>1199</v>
      </c>
      <c r="AW23" s="39" t="s">
        <v>1198</v>
      </c>
    </row>
    <row r="24" spans="3:49" s="39" customFormat="1">
      <c r="C24" s="39" t="s">
        <v>1197</v>
      </c>
      <c r="D24" s="39" t="s">
        <v>1196</v>
      </c>
      <c r="E24" s="39" t="s">
        <v>1195</v>
      </c>
      <c r="F24" s="39" t="s">
        <v>1194</v>
      </c>
      <c r="G24" s="39" t="s">
        <v>1193</v>
      </c>
      <c r="H24" s="39" t="s">
        <v>866</v>
      </c>
      <c r="I24" s="39" t="s">
        <v>1192</v>
      </c>
      <c r="J24" s="39" t="s">
        <v>1191</v>
      </c>
      <c r="K24" s="39" t="s">
        <v>1190</v>
      </c>
      <c r="L24" s="39" t="s">
        <v>1189</v>
      </c>
      <c r="M24" s="39" t="s">
        <v>1188</v>
      </c>
      <c r="N24" s="39" t="s">
        <v>1187</v>
      </c>
      <c r="O24" s="39" t="s">
        <v>1186</v>
      </c>
      <c r="P24" s="39" t="s">
        <v>1185</v>
      </c>
      <c r="Q24" s="39" t="s">
        <v>1184</v>
      </c>
      <c r="U24" s="39" t="s">
        <v>1183</v>
      </c>
      <c r="V24" s="39" t="s">
        <v>738</v>
      </c>
      <c r="W24" s="39" t="s">
        <v>1182</v>
      </c>
      <c r="X24" s="39" t="s">
        <v>1181</v>
      </c>
      <c r="Y24" s="39" t="s">
        <v>1180</v>
      </c>
      <c r="Z24" s="39" t="s">
        <v>864</v>
      </c>
      <c r="AB24" s="39" t="s">
        <v>1179</v>
      </c>
      <c r="AC24" s="39" t="s">
        <v>1178</v>
      </c>
      <c r="AD24" s="51" t="s">
        <v>3165</v>
      </c>
      <c r="AE24" s="39" t="s">
        <v>1177</v>
      </c>
      <c r="AF24" s="39" t="s">
        <v>1176</v>
      </c>
      <c r="AI24" s="39" t="s">
        <v>1175</v>
      </c>
      <c r="AJ24" s="39" t="s">
        <v>1174</v>
      </c>
      <c r="AL24" s="39" t="s">
        <v>1173</v>
      </c>
      <c r="AO24" s="39" t="s">
        <v>1172</v>
      </c>
      <c r="AP24" s="39" t="s">
        <v>1171</v>
      </c>
      <c r="AR24" s="39" t="s">
        <v>1170</v>
      </c>
      <c r="AS24" s="39" t="s">
        <v>1169</v>
      </c>
      <c r="AU24" s="39" t="s">
        <v>1168</v>
      </c>
      <c r="AV24" s="39" t="s">
        <v>1167</v>
      </c>
      <c r="AW24" s="39" t="s">
        <v>1166</v>
      </c>
    </row>
    <row r="25" spans="3:49" s="39" customFormat="1">
      <c r="C25" s="39" t="s">
        <v>1165</v>
      </c>
      <c r="D25" s="39" t="s">
        <v>1164</v>
      </c>
      <c r="E25" s="39" t="s">
        <v>1163</v>
      </c>
      <c r="F25" s="39" t="s">
        <v>1162</v>
      </c>
      <c r="G25" s="39" t="s">
        <v>1161</v>
      </c>
      <c r="H25" s="39" t="s">
        <v>1160</v>
      </c>
      <c r="I25" s="39" t="s">
        <v>1159</v>
      </c>
      <c r="J25" s="39" t="s">
        <v>1158</v>
      </c>
      <c r="K25" s="39" t="s">
        <v>1157</v>
      </c>
      <c r="L25" s="39" t="s">
        <v>1156</v>
      </c>
      <c r="M25" s="39" t="s">
        <v>1155</v>
      </c>
      <c r="N25" s="39" t="s">
        <v>1154</v>
      </c>
      <c r="O25" s="39" t="s">
        <v>1153</v>
      </c>
      <c r="P25" s="39" t="s">
        <v>1152</v>
      </c>
      <c r="Q25" s="39" t="s">
        <v>1151</v>
      </c>
      <c r="U25" s="39" t="s">
        <v>1150</v>
      </c>
      <c r="V25" s="39" t="s">
        <v>1149</v>
      </c>
      <c r="W25" s="39" t="s">
        <v>1148</v>
      </c>
      <c r="X25" s="39" t="s">
        <v>1147</v>
      </c>
      <c r="Y25" s="39" t="s">
        <v>1146</v>
      </c>
      <c r="Z25" s="39" t="s">
        <v>1145</v>
      </c>
      <c r="AB25" s="39" t="s">
        <v>1144</v>
      </c>
      <c r="AC25" s="39" t="s">
        <v>1143</v>
      </c>
      <c r="AD25" s="39" t="s">
        <v>1142</v>
      </c>
      <c r="AE25" s="39" t="s">
        <v>1141</v>
      </c>
      <c r="AF25" s="39" t="s">
        <v>1140</v>
      </c>
      <c r="AI25" s="39" t="s">
        <v>1139</v>
      </c>
      <c r="AJ25" s="39" t="s">
        <v>1138</v>
      </c>
      <c r="AL25" s="39" t="s">
        <v>1137</v>
      </c>
      <c r="AO25" s="39" t="s">
        <v>1136</v>
      </c>
      <c r="AP25" s="39" t="s">
        <v>1135</v>
      </c>
      <c r="AS25" s="39" t="s">
        <v>1134</v>
      </c>
      <c r="AU25" s="39" t="s">
        <v>1133</v>
      </c>
      <c r="AV25" s="39" t="s">
        <v>1132</v>
      </c>
      <c r="AW25" s="39" t="s">
        <v>1131</v>
      </c>
    </row>
    <row r="26" spans="3:49" s="39" customFormat="1">
      <c r="C26" s="39" t="s">
        <v>1130</v>
      </c>
      <c r="D26" s="39" t="s">
        <v>1129</v>
      </c>
      <c r="E26" s="39" t="s">
        <v>1128</v>
      </c>
      <c r="F26" s="39" t="s">
        <v>1127</v>
      </c>
      <c r="G26" s="39" t="s">
        <v>1100</v>
      </c>
      <c r="H26" s="39" t="s">
        <v>1126</v>
      </c>
      <c r="I26" s="39" t="s">
        <v>1125</v>
      </c>
      <c r="J26" s="39" t="s">
        <v>1124</v>
      </c>
      <c r="K26" s="39" t="s">
        <v>1123</v>
      </c>
      <c r="L26" s="39" t="s">
        <v>1122</v>
      </c>
      <c r="M26" s="39" t="s">
        <v>1121</v>
      </c>
      <c r="N26" s="39" t="s">
        <v>1120</v>
      </c>
      <c r="O26" s="39" t="s">
        <v>1119</v>
      </c>
      <c r="P26" s="39" t="s">
        <v>1118</v>
      </c>
      <c r="Q26" s="39" t="s">
        <v>1117</v>
      </c>
      <c r="U26" s="39" t="s">
        <v>1116</v>
      </c>
      <c r="V26" s="39" t="s">
        <v>1115</v>
      </c>
      <c r="W26" s="39" t="s">
        <v>1114</v>
      </c>
      <c r="X26" s="39" t="s">
        <v>1113</v>
      </c>
      <c r="Y26" s="39" t="s">
        <v>1112</v>
      </c>
      <c r="Z26" s="39" t="s">
        <v>1111</v>
      </c>
      <c r="AB26" s="39" t="s">
        <v>1110</v>
      </c>
      <c r="AC26" s="39" t="s">
        <v>1109</v>
      </c>
      <c r="AD26" s="39" t="s">
        <v>1108</v>
      </c>
      <c r="AE26" s="39" t="s">
        <v>1107</v>
      </c>
      <c r="AF26" s="39" t="s">
        <v>1106</v>
      </c>
      <c r="AI26" s="39" t="s">
        <v>1105</v>
      </c>
      <c r="AJ26" s="39" t="s">
        <v>1104</v>
      </c>
      <c r="AL26" s="39" t="s">
        <v>1103</v>
      </c>
      <c r="AO26" s="39" t="s">
        <v>1102</v>
      </c>
      <c r="AP26" s="39" t="s">
        <v>1101</v>
      </c>
      <c r="AS26" s="39" t="s">
        <v>916</v>
      </c>
      <c r="AU26" s="39" t="s">
        <v>1100</v>
      </c>
      <c r="AV26" s="39" t="s">
        <v>1099</v>
      </c>
      <c r="AW26" s="39" t="s">
        <v>1098</v>
      </c>
    </row>
    <row r="27" spans="3:49" s="39" customFormat="1">
      <c r="C27" s="39" t="s">
        <v>1097</v>
      </c>
      <c r="D27" s="39" t="s">
        <v>1096</v>
      </c>
      <c r="E27" s="39" t="s">
        <v>1095</v>
      </c>
      <c r="F27" s="39" t="s">
        <v>1094</v>
      </c>
      <c r="G27" s="39" t="s">
        <v>1093</v>
      </c>
      <c r="H27" s="39" t="s">
        <v>1092</v>
      </c>
      <c r="I27" s="39" t="s">
        <v>1091</v>
      </c>
      <c r="J27" s="39" t="s">
        <v>1090</v>
      </c>
      <c r="K27" s="39" t="s">
        <v>1089</v>
      </c>
      <c r="L27" s="39" t="s">
        <v>511</v>
      </c>
      <c r="M27" s="39" t="s">
        <v>1088</v>
      </c>
      <c r="N27" s="39" t="s">
        <v>1087</v>
      </c>
      <c r="O27" s="39" t="s">
        <v>1086</v>
      </c>
      <c r="P27" s="39" t="s">
        <v>1085</v>
      </c>
      <c r="Q27" s="39" t="s">
        <v>1084</v>
      </c>
      <c r="U27" s="39" t="s">
        <v>1083</v>
      </c>
      <c r="V27" s="39" t="s">
        <v>1082</v>
      </c>
      <c r="W27" s="39" t="s">
        <v>1081</v>
      </c>
      <c r="X27" s="39" t="s">
        <v>1080</v>
      </c>
      <c r="Y27" s="39" t="s">
        <v>1079</v>
      </c>
      <c r="Z27" s="39" t="s">
        <v>1078</v>
      </c>
      <c r="AB27" s="39" t="s">
        <v>1077</v>
      </c>
      <c r="AC27" s="39" t="s">
        <v>1076</v>
      </c>
      <c r="AD27" s="39" t="s">
        <v>1075</v>
      </c>
      <c r="AE27" s="39" t="s">
        <v>1074</v>
      </c>
      <c r="AF27" s="39" t="s">
        <v>1073</v>
      </c>
      <c r="AI27" s="39" t="s">
        <v>1072</v>
      </c>
      <c r="AL27" s="39" t="s">
        <v>1071</v>
      </c>
      <c r="AO27" s="39" t="s">
        <v>1070</v>
      </c>
      <c r="AP27" s="39" t="s">
        <v>1069</v>
      </c>
      <c r="AS27" s="39" t="s">
        <v>1068</v>
      </c>
      <c r="AU27" s="39" t="s">
        <v>1067</v>
      </c>
      <c r="AV27" s="39" t="s">
        <v>1066</v>
      </c>
      <c r="AW27" s="39" t="s">
        <v>1065</v>
      </c>
    </row>
    <row r="28" spans="3:49" s="39" customFormat="1">
      <c r="C28" s="39" t="s">
        <v>1064</v>
      </c>
      <c r="D28" s="39" t="s">
        <v>1063</v>
      </c>
      <c r="E28" s="39" t="s">
        <v>1062</v>
      </c>
      <c r="F28" s="39" t="s">
        <v>1061</v>
      </c>
      <c r="G28" s="39" t="s">
        <v>1060</v>
      </c>
      <c r="H28" s="39" t="s">
        <v>1059</v>
      </c>
      <c r="I28" s="39" t="s">
        <v>1058</v>
      </c>
      <c r="J28" s="39" t="s">
        <v>1057</v>
      </c>
      <c r="K28" s="39" t="s">
        <v>924</v>
      </c>
      <c r="L28" s="39" t="s">
        <v>1056</v>
      </c>
      <c r="M28" s="39" t="s">
        <v>1055</v>
      </c>
      <c r="N28" s="39" t="s">
        <v>1054</v>
      </c>
      <c r="O28" s="39" t="s">
        <v>1053</v>
      </c>
      <c r="P28" s="39" t="s">
        <v>1052</v>
      </c>
      <c r="Q28" s="39" t="s">
        <v>1051</v>
      </c>
      <c r="U28" s="39" t="s">
        <v>1050</v>
      </c>
      <c r="V28" s="39" t="s">
        <v>1049</v>
      </c>
      <c r="W28" s="39" t="s">
        <v>1048</v>
      </c>
      <c r="X28" s="39" t="s">
        <v>1047</v>
      </c>
      <c r="Y28" s="39" t="s">
        <v>1046</v>
      </c>
      <c r="Z28" s="39" t="s">
        <v>1045</v>
      </c>
      <c r="AB28" s="39" t="s">
        <v>1044</v>
      </c>
      <c r="AC28" s="39" t="s">
        <v>1043</v>
      </c>
      <c r="AD28" s="39" t="s">
        <v>1042</v>
      </c>
      <c r="AE28" s="39" t="s">
        <v>1041</v>
      </c>
      <c r="AF28" s="39" t="s">
        <v>1040</v>
      </c>
      <c r="AI28" s="39" t="s">
        <v>1039</v>
      </c>
      <c r="AO28" s="39" t="s">
        <v>1038</v>
      </c>
      <c r="AP28" s="39" t="s">
        <v>1037</v>
      </c>
      <c r="AS28" s="39" t="s">
        <v>694</v>
      </c>
      <c r="AU28" s="39" t="s">
        <v>1036</v>
      </c>
      <c r="AV28" s="39" t="s">
        <v>1035</v>
      </c>
      <c r="AW28" s="39" t="s">
        <v>1034</v>
      </c>
    </row>
    <row r="29" spans="3:49" s="39" customFormat="1">
      <c r="C29" s="39" t="s">
        <v>1033</v>
      </c>
      <c r="D29" s="39" t="s">
        <v>1032</v>
      </c>
      <c r="E29" s="39" t="s">
        <v>1031</v>
      </c>
      <c r="F29" s="39" t="s">
        <v>1030</v>
      </c>
      <c r="H29" s="39" t="s">
        <v>1029</v>
      </c>
      <c r="I29" s="39" t="s">
        <v>1028</v>
      </c>
      <c r="J29" s="39" t="s">
        <v>1027</v>
      </c>
      <c r="L29" s="39" t="s">
        <v>1026</v>
      </c>
      <c r="M29" s="39" t="s">
        <v>1025</v>
      </c>
      <c r="N29" s="39" t="s">
        <v>1024</v>
      </c>
      <c r="O29" s="39" t="s">
        <v>1023</v>
      </c>
      <c r="P29" s="39" t="s">
        <v>1022</v>
      </c>
      <c r="Q29" s="39" t="s">
        <v>1021</v>
      </c>
      <c r="U29" s="39" t="s">
        <v>1020</v>
      </c>
      <c r="V29" s="39" t="s">
        <v>1019</v>
      </c>
      <c r="W29" s="39" t="s">
        <v>1018</v>
      </c>
      <c r="X29" s="39" t="s">
        <v>1017</v>
      </c>
      <c r="Y29" s="39" t="s">
        <v>1016</v>
      </c>
      <c r="Z29" s="39" t="s">
        <v>1015</v>
      </c>
      <c r="AB29" s="39" t="s">
        <v>1014</v>
      </c>
      <c r="AC29" s="39" t="s">
        <v>1013</v>
      </c>
      <c r="AD29" s="39" t="s">
        <v>1012</v>
      </c>
      <c r="AE29" s="39" t="s">
        <v>1011</v>
      </c>
      <c r="AF29" s="39" t="s">
        <v>1010</v>
      </c>
      <c r="AI29" s="39" t="s">
        <v>1009</v>
      </c>
      <c r="AO29" s="39" t="s">
        <v>1008</v>
      </c>
      <c r="AP29" s="39" t="s">
        <v>1007</v>
      </c>
      <c r="AS29" s="39" t="s">
        <v>1006</v>
      </c>
      <c r="AU29" s="39" t="s">
        <v>1005</v>
      </c>
      <c r="AV29" s="39" t="s">
        <v>1004</v>
      </c>
      <c r="AW29" s="39" t="s">
        <v>1003</v>
      </c>
    </row>
    <row r="30" spans="3:49" s="39" customFormat="1">
      <c r="C30" s="39" t="s">
        <v>1002</v>
      </c>
      <c r="D30" s="39" t="s">
        <v>1001</v>
      </c>
      <c r="E30" s="39" t="s">
        <v>1000</v>
      </c>
      <c r="F30" s="39" t="s">
        <v>999</v>
      </c>
      <c r="H30" s="39" t="s">
        <v>998</v>
      </c>
      <c r="I30" s="39" t="s">
        <v>997</v>
      </c>
      <c r="J30" s="39" t="s">
        <v>996</v>
      </c>
      <c r="L30" s="39" t="s">
        <v>995</v>
      </c>
      <c r="M30" s="39" t="s">
        <v>994</v>
      </c>
      <c r="N30" s="39" t="s">
        <v>993</v>
      </c>
      <c r="O30" s="39" t="s">
        <v>992</v>
      </c>
      <c r="P30" s="39" t="s">
        <v>991</v>
      </c>
      <c r="Q30" s="39" t="s">
        <v>990</v>
      </c>
      <c r="U30" s="39" t="s">
        <v>989</v>
      </c>
      <c r="V30" s="39" t="s">
        <v>988</v>
      </c>
      <c r="W30" s="39" t="s">
        <v>987</v>
      </c>
      <c r="X30" s="39" t="s">
        <v>986</v>
      </c>
      <c r="Y30" s="39" t="s">
        <v>985</v>
      </c>
      <c r="Z30" s="39" t="s">
        <v>984</v>
      </c>
      <c r="AC30" s="39" t="s">
        <v>983</v>
      </c>
      <c r="AD30" s="39" t="s">
        <v>982</v>
      </c>
      <c r="AE30" s="39" t="s">
        <v>981</v>
      </c>
      <c r="AF30" s="39" t="s">
        <v>980</v>
      </c>
      <c r="AI30" s="39" t="s">
        <v>979</v>
      </c>
      <c r="AO30" s="39" t="s">
        <v>978</v>
      </c>
      <c r="AP30" s="39" t="s">
        <v>977</v>
      </c>
      <c r="AS30" s="39" t="s">
        <v>976</v>
      </c>
      <c r="AV30" s="39" t="s">
        <v>975</v>
      </c>
      <c r="AW30" s="39" t="s">
        <v>974</v>
      </c>
    </row>
    <row r="31" spans="3:49" s="39" customFormat="1">
      <c r="C31" s="39" t="s">
        <v>973</v>
      </c>
      <c r="D31" s="39" t="s">
        <v>972</v>
      </c>
      <c r="E31" s="39" t="s">
        <v>971</v>
      </c>
      <c r="F31" s="39" t="s">
        <v>970</v>
      </c>
      <c r="H31" s="39" t="s">
        <v>969</v>
      </c>
      <c r="I31" s="39" t="s">
        <v>968</v>
      </c>
      <c r="J31" s="39" t="s">
        <v>967</v>
      </c>
      <c r="L31" s="39" t="s">
        <v>844</v>
      </c>
      <c r="M31" s="39" t="s">
        <v>966</v>
      </c>
      <c r="N31" s="39" t="s">
        <v>965</v>
      </c>
      <c r="O31" s="39" t="s">
        <v>964</v>
      </c>
      <c r="P31" s="39" t="s">
        <v>963</v>
      </c>
      <c r="Q31" s="39" t="s">
        <v>962</v>
      </c>
      <c r="V31" s="39" t="s">
        <v>961</v>
      </c>
      <c r="W31" s="39" t="s">
        <v>960</v>
      </c>
      <c r="X31" s="39" t="s">
        <v>959</v>
      </c>
      <c r="Y31" s="39" t="s">
        <v>958</v>
      </c>
      <c r="Z31" s="39" t="s">
        <v>957</v>
      </c>
      <c r="AC31" s="39" t="s">
        <v>956</v>
      </c>
      <c r="AD31" s="39" t="s">
        <v>955</v>
      </c>
      <c r="AE31" s="39" t="s">
        <v>954</v>
      </c>
      <c r="AF31" s="39" t="s">
        <v>953</v>
      </c>
      <c r="AO31" s="39" t="s">
        <v>952</v>
      </c>
      <c r="AP31" s="39" t="s">
        <v>951</v>
      </c>
      <c r="AS31" s="39" t="s">
        <v>950</v>
      </c>
      <c r="AV31" s="39" t="s">
        <v>949</v>
      </c>
      <c r="AW31" s="39" t="s">
        <v>948</v>
      </c>
    </row>
    <row r="32" spans="3:49" s="39" customFormat="1">
      <c r="C32" s="39" t="s">
        <v>947</v>
      </c>
      <c r="D32" s="39" t="s">
        <v>946</v>
      </c>
      <c r="E32" s="39" t="s">
        <v>945</v>
      </c>
      <c r="F32" s="39" t="s">
        <v>944</v>
      </c>
      <c r="H32" s="39" t="s">
        <v>943</v>
      </c>
      <c r="I32" s="39" t="s">
        <v>942</v>
      </c>
      <c r="J32" s="39" t="s">
        <v>941</v>
      </c>
      <c r="L32" s="39" t="s">
        <v>940</v>
      </c>
      <c r="M32" s="39" t="s">
        <v>939</v>
      </c>
      <c r="N32" s="39" t="s">
        <v>938</v>
      </c>
      <c r="O32" s="39" t="s">
        <v>937</v>
      </c>
      <c r="P32" s="39" t="s">
        <v>936</v>
      </c>
      <c r="Q32" s="39" t="s">
        <v>935</v>
      </c>
      <c r="V32" s="39" t="s">
        <v>934</v>
      </c>
      <c r="W32" s="39" t="s">
        <v>933</v>
      </c>
      <c r="X32" s="39" t="s">
        <v>932</v>
      </c>
      <c r="Y32" s="39" t="s">
        <v>931</v>
      </c>
      <c r="Z32" s="39" t="s">
        <v>930</v>
      </c>
      <c r="AC32" s="39" t="s">
        <v>929</v>
      </c>
      <c r="AD32" s="39" t="s">
        <v>928</v>
      </c>
      <c r="AE32" s="39" t="s">
        <v>927</v>
      </c>
      <c r="AF32" s="39" t="s">
        <v>926</v>
      </c>
      <c r="AO32" s="39" t="s">
        <v>925</v>
      </c>
      <c r="AP32" s="39" t="s">
        <v>924</v>
      </c>
      <c r="AS32" s="39" t="s">
        <v>923</v>
      </c>
      <c r="AV32" s="39" t="s">
        <v>922</v>
      </c>
      <c r="AW32" s="39" t="s">
        <v>921</v>
      </c>
    </row>
    <row r="33" spans="3:49" s="39" customFormat="1">
      <c r="C33" s="39" t="s">
        <v>920</v>
      </c>
      <c r="D33" s="39" t="s">
        <v>919</v>
      </c>
      <c r="E33" s="39" t="s">
        <v>918</v>
      </c>
      <c r="F33" s="39" t="s">
        <v>917</v>
      </c>
      <c r="H33" s="39" t="s">
        <v>916</v>
      </c>
      <c r="I33" s="39" t="s">
        <v>915</v>
      </c>
      <c r="J33" s="39" t="s">
        <v>914</v>
      </c>
      <c r="L33" s="39" t="s">
        <v>913</v>
      </c>
      <c r="M33" s="39" t="s">
        <v>912</v>
      </c>
      <c r="N33" s="39" t="s">
        <v>911</v>
      </c>
      <c r="O33" s="39" t="s">
        <v>910</v>
      </c>
      <c r="P33" s="39" t="s">
        <v>909</v>
      </c>
      <c r="Q33" s="39" t="s">
        <v>908</v>
      </c>
      <c r="V33" s="39" t="s">
        <v>907</v>
      </c>
      <c r="W33" s="39" t="s">
        <v>906</v>
      </c>
      <c r="X33" s="39" t="s">
        <v>418</v>
      </c>
      <c r="Y33" s="39" t="s">
        <v>905</v>
      </c>
      <c r="AC33" s="39" t="s">
        <v>904</v>
      </c>
      <c r="AD33" s="39" t="s">
        <v>903</v>
      </c>
      <c r="AE33" s="39" t="s">
        <v>902</v>
      </c>
      <c r="AF33" s="39" t="s">
        <v>901</v>
      </c>
      <c r="AO33" s="39" t="s">
        <v>900</v>
      </c>
      <c r="AP33" s="39" t="s">
        <v>899</v>
      </c>
      <c r="AS33" s="39" t="s">
        <v>898</v>
      </c>
      <c r="AV33" s="39" t="s">
        <v>897</v>
      </c>
      <c r="AW33" s="39" t="s">
        <v>896</v>
      </c>
    </row>
    <row r="34" spans="3:49" s="39" customFormat="1">
      <c r="C34" s="39" t="s">
        <v>895</v>
      </c>
      <c r="D34" s="39" t="s">
        <v>894</v>
      </c>
      <c r="E34" s="39" t="s">
        <v>893</v>
      </c>
      <c r="F34" s="39" t="s">
        <v>892</v>
      </c>
      <c r="H34" s="39" t="s">
        <v>891</v>
      </c>
      <c r="I34" s="39" t="s">
        <v>890</v>
      </c>
      <c r="J34" s="39" t="s">
        <v>889</v>
      </c>
      <c r="L34" s="39" t="s">
        <v>888</v>
      </c>
      <c r="M34" s="39" t="s">
        <v>887</v>
      </c>
      <c r="N34" s="39" t="s">
        <v>886</v>
      </c>
      <c r="O34" s="39" t="s">
        <v>885</v>
      </c>
      <c r="P34" s="39" t="s">
        <v>884</v>
      </c>
      <c r="V34" s="39" t="s">
        <v>883</v>
      </c>
      <c r="W34" s="39" t="s">
        <v>882</v>
      </c>
      <c r="X34" s="39" t="s">
        <v>881</v>
      </c>
      <c r="Y34" s="39" t="s">
        <v>880</v>
      </c>
      <c r="AC34" s="39" t="s">
        <v>879</v>
      </c>
      <c r="AD34" s="39" t="s">
        <v>878</v>
      </c>
      <c r="AE34" s="39" t="s">
        <v>877</v>
      </c>
      <c r="AO34" s="39" t="s">
        <v>876</v>
      </c>
      <c r="AP34" s="39" t="s">
        <v>875</v>
      </c>
      <c r="AS34" s="39" t="s">
        <v>874</v>
      </c>
      <c r="AV34" s="39" t="s">
        <v>873</v>
      </c>
      <c r="AW34" s="39" t="s">
        <v>872</v>
      </c>
    </row>
    <row r="35" spans="3:49" s="39" customFormat="1">
      <c r="C35" s="39" t="s">
        <v>871</v>
      </c>
      <c r="D35" s="39" t="s">
        <v>870</v>
      </c>
      <c r="E35" s="39" t="s">
        <v>869</v>
      </c>
      <c r="F35" s="39" t="s">
        <v>868</v>
      </c>
      <c r="H35" s="39" t="s">
        <v>867</v>
      </c>
      <c r="I35" s="39" t="s">
        <v>866</v>
      </c>
      <c r="J35" s="39" t="s">
        <v>865</v>
      </c>
      <c r="L35" s="39" t="s">
        <v>864</v>
      </c>
      <c r="M35" s="39" t="s">
        <v>863</v>
      </c>
      <c r="N35" s="39" t="s">
        <v>862</v>
      </c>
      <c r="O35" s="39" t="s">
        <v>861</v>
      </c>
      <c r="P35" s="39" t="s">
        <v>860</v>
      </c>
      <c r="V35" s="39" t="s">
        <v>859</v>
      </c>
      <c r="W35" s="39" t="s">
        <v>411</v>
      </c>
      <c r="X35" s="39" t="s">
        <v>858</v>
      </c>
      <c r="Y35" s="39" t="s">
        <v>857</v>
      </c>
      <c r="AC35" s="39" t="s">
        <v>856</v>
      </c>
      <c r="AD35" s="39" t="s">
        <v>855</v>
      </c>
      <c r="AE35" s="39" t="s">
        <v>854</v>
      </c>
      <c r="AO35" s="39" t="s">
        <v>853</v>
      </c>
      <c r="AP35" s="39" t="s">
        <v>852</v>
      </c>
      <c r="AS35" s="39" t="s">
        <v>851</v>
      </c>
      <c r="AV35" s="39" t="s">
        <v>850</v>
      </c>
      <c r="AW35" s="39" t="s">
        <v>849</v>
      </c>
    </row>
    <row r="36" spans="3:49" s="39" customFormat="1">
      <c r="C36" s="39" t="s">
        <v>848</v>
      </c>
      <c r="D36" s="39" t="s">
        <v>847</v>
      </c>
      <c r="E36" s="39" t="s">
        <v>846</v>
      </c>
      <c r="F36" s="39" t="s">
        <v>555</v>
      </c>
      <c r="H36" s="39" t="s">
        <v>845</v>
      </c>
      <c r="I36" s="39" t="s">
        <v>844</v>
      </c>
      <c r="J36" s="39" t="s">
        <v>843</v>
      </c>
      <c r="L36" s="39" t="s">
        <v>842</v>
      </c>
      <c r="M36" s="39" t="s">
        <v>841</v>
      </c>
      <c r="N36" s="39" t="s">
        <v>840</v>
      </c>
      <c r="O36" s="39" t="s">
        <v>839</v>
      </c>
      <c r="P36" s="39" t="s">
        <v>838</v>
      </c>
      <c r="V36" s="39" t="s">
        <v>837</v>
      </c>
      <c r="W36" s="39" t="s">
        <v>836</v>
      </c>
      <c r="X36" s="39" t="s">
        <v>835</v>
      </c>
      <c r="Y36" s="39" t="s">
        <v>834</v>
      </c>
      <c r="AC36" s="39" t="s">
        <v>833</v>
      </c>
      <c r="AD36" s="39" t="s">
        <v>832</v>
      </c>
      <c r="AE36" s="39" t="s">
        <v>831</v>
      </c>
      <c r="AO36" s="39" t="s">
        <v>830</v>
      </c>
      <c r="AP36" s="50" t="s">
        <v>829</v>
      </c>
      <c r="AS36" s="39" t="s">
        <v>828</v>
      </c>
      <c r="AV36" s="39" t="s">
        <v>827</v>
      </c>
      <c r="AW36" s="39" t="s">
        <v>826</v>
      </c>
    </row>
    <row r="37" spans="3:49" s="39" customFormat="1">
      <c r="C37" s="39" t="s">
        <v>825</v>
      </c>
      <c r="D37" s="39" t="s">
        <v>824</v>
      </c>
      <c r="F37" s="39" t="s">
        <v>823</v>
      </c>
      <c r="H37" s="39" t="s">
        <v>822</v>
      </c>
      <c r="I37" s="39" t="s">
        <v>821</v>
      </c>
      <c r="J37" s="39" t="s">
        <v>820</v>
      </c>
      <c r="L37" s="39" t="s">
        <v>819</v>
      </c>
      <c r="M37" s="39" t="s">
        <v>818</v>
      </c>
      <c r="N37" s="39" t="s">
        <v>817</v>
      </c>
      <c r="O37" s="39" t="s">
        <v>816</v>
      </c>
      <c r="V37" s="39" t="s">
        <v>815</v>
      </c>
      <c r="W37" s="39" t="s">
        <v>814</v>
      </c>
      <c r="X37" s="39" t="s">
        <v>813</v>
      </c>
      <c r="Y37" s="39" t="s">
        <v>812</v>
      </c>
      <c r="AC37" s="39" t="s">
        <v>811</v>
      </c>
      <c r="AD37" s="39" t="s">
        <v>810</v>
      </c>
      <c r="AE37" s="39" t="s">
        <v>809</v>
      </c>
      <c r="AO37" s="39" t="s">
        <v>808</v>
      </c>
      <c r="AP37" s="39" t="s">
        <v>807</v>
      </c>
      <c r="AS37" s="39" t="s">
        <v>806</v>
      </c>
      <c r="AV37" s="39" t="s">
        <v>805</v>
      </c>
      <c r="AW37" s="39" t="s">
        <v>804</v>
      </c>
    </row>
    <row r="38" spans="3:49" s="39" customFormat="1">
      <c r="C38" s="39" t="s">
        <v>803</v>
      </c>
      <c r="D38" s="39" t="s">
        <v>802</v>
      </c>
      <c r="F38" s="39" t="s">
        <v>801</v>
      </c>
      <c r="H38" s="39" t="s">
        <v>800</v>
      </c>
      <c r="I38" s="39" t="s">
        <v>799</v>
      </c>
      <c r="J38" s="39" t="s">
        <v>798</v>
      </c>
      <c r="L38" s="39" t="s">
        <v>797</v>
      </c>
      <c r="M38" s="39" t="s">
        <v>796</v>
      </c>
      <c r="N38" s="39" t="s">
        <v>795</v>
      </c>
      <c r="O38" s="39" t="s">
        <v>794</v>
      </c>
      <c r="V38" s="39" t="s">
        <v>793</v>
      </c>
      <c r="W38" s="39" t="s">
        <v>792</v>
      </c>
      <c r="X38" s="39" t="s">
        <v>660</v>
      </c>
      <c r="Y38" s="39" t="s">
        <v>791</v>
      </c>
      <c r="AC38" s="39" t="s">
        <v>790</v>
      </c>
      <c r="AD38" s="39" t="s">
        <v>789</v>
      </c>
      <c r="AE38" s="39" t="s">
        <v>788</v>
      </c>
      <c r="AP38" s="39" t="s">
        <v>787</v>
      </c>
      <c r="AS38" s="39" t="s">
        <v>786</v>
      </c>
      <c r="AV38" s="39" t="s">
        <v>785</v>
      </c>
      <c r="AW38" s="39" t="s">
        <v>784</v>
      </c>
    </row>
    <row r="39" spans="3:49" s="39" customFormat="1">
      <c r="C39" s="39" t="s">
        <v>783</v>
      </c>
      <c r="D39" s="39" t="s">
        <v>782</v>
      </c>
      <c r="I39" s="39" t="s">
        <v>781</v>
      </c>
      <c r="J39" s="39" t="s">
        <v>780</v>
      </c>
      <c r="M39" s="39" t="s">
        <v>779</v>
      </c>
      <c r="N39" s="39" t="s">
        <v>778</v>
      </c>
      <c r="O39" s="39" t="s">
        <v>777</v>
      </c>
      <c r="V39" s="39" t="s">
        <v>776</v>
      </c>
      <c r="W39" s="39" t="s">
        <v>775</v>
      </c>
      <c r="Y39" s="39" t="s">
        <v>774</v>
      </c>
      <c r="AC39" s="39" t="s">
        <v>773</v>
      </c>
      <c r="AD39" s="39" t="s">
        <v>772</v>
      </c>
      <c r="AE39" s="39" t="s">
        <v>771</v>
      </c>
      <c r="AP39" s="39" t="s">
        <v>770</v>
      </c>
      <c r="AS39" s="39" t="s">
        <v>769</v>
      </c>
      <c r="AV39" s="39" t="s">
        <v>768</v>
      </c>
      <c r="AW39" s="39" t="s">
        <v>767</v>
      </c>
    </row>
    <row r="40" spans="3:49" s="39" customFormat="1">
      <c r="C40" s="39" t="s">
        <v>766</v>
      </c>
      <c r="D40" s="39" t="s">
        <v>765</v>
      </c>
      <c r="I40" s="39" t="s">
        <v>764</v>
      </c>
      <c r="J40" s="39" t="s">
        <v>763</v>
      </c>
      <c r="M40" s="39" t="s">
        <v>762</v>
      </c>
      <c r="N40" s="39" t="s">
        <v>761</v>
      </c>
      <c r="O40" s="39" t="s">
        <v>760</v>
      </c>
      <c r="V40" s="39" t="s">
        <v>759</v>
      </c>
      <c r="W40" s="39" t="s">
        <v>758</v>
      </c>
      <c r="Y40" s="39" t="s">
        <v>757</v>
      </c>
      <c r="AC40" s="39" t="s">
        <v>756</v>
      </c>
      <c r="AD40" s="39" t="s">
        <v>691</v>
      </c>
      <c r="AE40" s="39" t="s">
        <v>755</v>
      </c>
      <c r="AP40" s="39" t="s">
        <v>754</v>
      </c>
      <c r="AS40" s="39" t="s">
        <v>753</v>
      </c>
      <c r="AV40" s="39" t="s">
        <v>752</v>
      </c>
      <c r="AW40" s="39" t="s">
        <v>751</v>
      </c>
    </row>
    <row r="41" spans="3:49" s="39" customFormat="1">
      <c r="C41" s="39" t="s">
        <v>750</v>
      </c>
      <c r="D41" s="39" t="s">
        <v>749</v>
      </c>
      <c r="I41" s="39" t="s">
        <v>748</v>
      </c>
      <c r="J41" s="39" t="s">
        <v>747</v>
      </c>
      <c r="M41" s="39" t="s">
        <v>746</v>
      </c>
      <c r="N41" s="39" t="s">
        <v>745</v>
      </c>
      <c r="O41" s="39" t="s">
        <v>744</v>
      </c>
      <c r="V41" s="39" t="s">
        <v>743</v>
      </c>
      <c r="W41" s="39" t="s">
        <v>742</v>
      </c>
      <c r="Y41" s="39" t="s">
        <v>741</v>
      </c>
      <c r="AC41" s="39" t="s">
        <v>740</v>
      </c>
      <c r="AD41" s="39" t="s">
        <v>739</v>
      </c>
      <c r="AE41" s="39" t="s">
        <v>738</v>
      </c>
      <c r="AP41" s="39" t="s">
        <v>737</v>
      </c>
      <c r="AS41" s="39" t="s">
        <v>736</v>
      </c>
      <c r="AV41" s="39" t="s">
        <v>735</v>
      </c>
      <c r="AW41" s="39" t="s">
        <v>734</v>
      </c>
    </row>
    <row r="42" spans="3:49" s="39" customFormat="1">
      <c r="C42" s="39" t="s">
        <v>733</v>
      </c>
      <c r="D42" s="39" t="s">
        <v>732</v>
      </c>
      <c r="I42" s="39" t="s">
        <v>731</v>
      </c>
      <c r="J42" s="39" t="s">
        <v>730</v>
      </c>
      <c r="M42" s="39" t="s">
        <v>729</v>
      </c>
      <c r="N42" s="39" t="s">
        <v>728</v>
      </c>
      <c r="O42" s="39" t="s">
        <v>727</v>
      </c>
      <c r="V42" s="39" t="s">
        <v>726</v>
      </c>
      <c r="W42" s="39" t="s">
        <v>725</v>
      </c>
      <c r="Y42" s="39" t="s">
        <v>724</v>
      </c>
      <c r="AC42" s="39" t="s">
        <v>723</v>
      </c>
      <c r="AD42" s="39" t="s">
        <v>722</v>
      </c>
      <c r="AE42" s="39" t="s">
        <v>721</v>
      </c>
      <c r="AP42" s="39" t="s">
        <v>720</v>
      </c>
      <c r="AS42" s="39" t="s">
        <v>719</v>
      </c>
      <c r="AV42" s="39" t="s">
        <v>718</v>
      </c>
      <c r="AW42" s="39" t="s">
        <v>717</v>
      </c>
    </row>
    <row r="43" spans="3:49" s="39" customFormat="1">
      <c r="C43" s="39" t="s">
        <v>716</v>
      </c>
      <c r="D43" s="39" t="s">
        <v>715</v>
      </c>
      <c r="I43" s="39" t="s">
        <v>714</v>
      </c>
      <c r="J43" s="39" t="s">
        <v>713</v>
      </c>
      <c r="M43" s="39" t="s">
        <v>712</v>
      </c>
      <c r="N43" s="39" t="s">
        <v>711</v>
      </c>
      <c r="O43" s="39" t="s">
        <v>710</v>
      </c>
      <c r="V43" s="39" t="s">
        <v>709</v>
      </c>
      <c r="W43" s="39" t="s">
        <v>708</v>
      </c>
      <c r="Y43" s="39" t="s">
        <v>707</v>
      </c>
      <c r="AC43" s="39" t="s">
        <v>706</v>
      </c>
      <c r="AD43" s="39" t="s">
        <v>705</v>
      </c>
      <c r="AP43" s="39" t="s">
        <v>704</v>
      </c>
      <c r="AS43" s="39" t="s">
        <v>703</v>
      </c>
      <c r="AV43" s="39" t="s">
        <v>702</v>
      </c>
      <c r="AW43" s="39" t="s">
        <v>701</v>
      </c>
    </row>
    <row r="44" spans="3:49" s="39" customFormat="1">
      <c r="C44" s="39" t="s">
        <v>700</v>
      </c>
      <c r="I44" s="39" t="s">
        <v>699</v>
      </c>
      <c r="J44" s="39" t="s">
        <v>698</v>
      </c>
      <c r="M44" s="39" t="s">
        <v>697</v>
      </c>
      <c r="N44" s="39" t="s">
        <v>696</v>
      </c>
      <c r="O44" s="39" t="s">
        <v>695</v>
      </c>
      <c r="V44" s="39" t="s">
        <v>694</v>
      </c>
      <c r="W44" s="39" t="s">
        <v>693</v>
      </c>
      <c r="Y44" s="39" t="s">
        <v>692</v>
      </c>
      <c r="AC44" s="39" t="s">
        <v>691</v>
      </c>
      <c r="AD44" s="39" t="s">
        <v>690</v>
      </c>
      <c r="AP44" s="39" t="s">
        <v>689</v>
      </c>
      <c r="AS44" s="39" t="s">
        <v>688</v>
      </c>
      <c r="AV44" s="39" t="s">
        <v>687</v>
      </c>
      <c r="AW44" s="39" t="s">
        <v>686</v>
      </c>
    </row>
    <row r="45" spans="3:49" s="39" customFormat="1">
      <c r="C45" s="39" t="s">
        <v>685</v>
      </c>
      <c r="I45" s="39" t="s">
        <v>684</v>
      </c>
      <c r="J45" s="39" t="s">
        <v>683</v>
      </c>
      <c r="M45" s="39" t="s">
        <v>682</v>
      </c>
      <c r="N45" s="39" t="s">
        <v>681</v>
      </c>
      <c r="O45" s="39" t="s">
        <v>680</v>
      </c>
      <c r="V45" s="39" t="s">
        <v>679</v>
      </c>
      <c r="W45" s="39" t="s">
        <v>678</v>
      </c>
      <c r="Y45" s="39" t="s">
        <v>677</v>
      </c>
      <c r="AC45" s="39" t="s">
        <v>676</v>
      </c>
      <c r="AP45" s="39" t="s">
        <v>675</v>
      </c>
      <c r="AS45" s="39" t="s">
        <v>674</v>
      </c>
      <c r="AV45" s="39" t="s">
        <v>673</v>
      </c>
    </row>
    <row r="46" spans="3:49" s="39" customFormat="1">
      <c r="C46" s="39" t="s">
        <v>672</v>
      </c>
      <c r="I46" s="39" t="s">
        <v>671</v>
      </c>
      <c r="J46" s="39" t="s">
        <v>670</v>
      </c>
      <c r="M46" s="39" t="s">
        <v>669</v>
      </c>
      <c r="N46" s="39" t="s">
        <v>668</v>
      </c>
      <c r="O46" s="39" t="s">
        <v>667</v>
      </c>
      <c r="V46" s="39" t="s">
        <v>666</v>
      </c>
      <c r="Y46" s="39" t="s">
        <v>665</v>
      </c>
      <c r="AC46" s="39" t="s">
        <v>664</v>
      </c>
      <c r="AP46" s="39" t="s">
        <v>663</v>
      </c>
      <c r="AS46" s="39" t="s">
        <v>662</v>
      </c>
      <c r="AV46" s="39" t="s">
        <v>661</v>
      </c>
    </row>
    <row r="47" spans="3:49" s="39" customFormat="1">
      <c r="C47" s="39" t="s">
        <v>660</v>
      </c>
      <c r="I47" s="39" t="s">
        <v>659</v>
      </c>
      <c r="J47" s="39" t="s">
        <v>658</v>
      </c>
      <c r="M47" s="39" t="s">
        <v>657</v>
      </c>
      <c r="N47" s="39" t="s">
        <v>656</v>
      </c>
      <c r="O47" s="39" t="s">
        <v>655</v>
      </c>
      <c r="V47" s="39" t="s">
        <v>654</v>
      </c>
      <c r="Y47" s="39" t="s">
        <v>653</v>
      </c>
      <c r="AP47" s="39" t="s">
        <v>652</v>
      </c>
      <c r="AS47" s="39" t="s">
        <v>651</v>
      </c>
    </row>
    <row r="48" spans="3:49" s="39" customFormat="1">
      <c r="C48" s="39" t="s">
        <v>650</v>
      </c>
      <c r="I48" s="39" t="s">
        <v>649</v>
      </c>
      <c r="M48" s="39" t="s">
        <v>648</v>
      </c>
      <c r="N48" s="39" t="s">
        <v>647</v>
      </c>
      <c r="O48" s="39" t="s">
        <v>646</v>
      </c>
      <c r="V48" s="39" t="s">
        <v>645</v>
      </c>
      <c r="Y48" s="39" t="s">
        <v>644</v>
      </c>
      <c r="AP48" s="39" t="s">
        <v>643</v>
      </c>
      <c r="AS48" s="39" t="s">
        <v>642</v>
      </c>
    </row>
    <row r="49" spans="3:42" s="39" customFormat="1">
      <c r="C49" s="39" t="s">
        <v>641</v>
      </c>
      <c r="I49" s="39" t="s">
        <v>640</v>
      </c>
      <c r="M49" s="39" t="s">
        <v>639</v>
      </c>
      <c r="N49" s="39" t="s">
        <v>638</v>
      </c>
      <c r="O49" s="39" t="s">
        <v>637</v>
      </c>
      <c r="V49" s="39" t="s">
        <v>636</v>
      </c>
      <c r="Y49" s="39" t="s">
        <v>635</v>
      </c>
      <c r="AP49" s="39" t="s">
        <v>634</v>
      </c>
    </row>
    <row r="50" spans="3:42" s="39" customFormat="1">
      <c r="C50" s="39" t="s">
        <v>633</v>
      </c>
      <c r="I50" s="39" t="s">
        <v>632</v>
      </c>
      <c r="M50" s="39" t="s">
        <v>631</v>
      </c>
      <c r="N50" s="39" t="s">
        <v>630</v>
      </c>
      <c r="O50" s="39" t="s">
        <v>629</v>
      </c>
      <c r="V50" s="39" t="s">
        <v>628</v>
      </c>
      <c r="Y50" s="39" t="s">
        <v>627</v>
      </c>
      <c r="AP50" s="39" t="s">
        <v>626</v>
      </c>
    </row>
    <row r="51" spans="3:42" s="39" customFormat="1">
      <c r="C51" s="39" t="s">
        <v>625</v>
      </c>
      <c r="I51" s="39" t="s">
        <v>624</v>
      </c>
      <c r="M51" s="39" t="s">
        <v>623</v>
      </c>
      <c r="N51" s="39" t="s">
        <v>622</v>
      </c>
      <c r="O51" s="39" t="s">
        <v>621</v>
      </c>
      <c r="V51" s="39" t="s">
        <v>620</v>
      </c>
      <c r="Y51" s="39" t="s">
        <v>619</v>
      </c>
      <c r="AP51" s="39" t="s">
        <v>618</v>
      </c>
    </row>
    <row r="52" spans="3:42" s="39" customFormat="1">
      <c r="C52" s="39" t="s">
        <v>617</v>
      </c>
      <c r="I52" s="39" t="s">
        <v>616</v>
      </c>
      <c r="M52" s="39" t="s">
        <v>615</v>
      </c>
      <c r="N52" s="39" t="s">
        <v>614</v>
      </c>
      <c r="O52" s="39" t="s">
        <v>613</v>
      </c>
      <c r="V52" s="39" t="s">
        <v>612</v>
      </c>
      <c r="Y52" s="39" t="s">
        <v>611</v>
      </c>
      <c r="AP52" s="39" t="s">
        <v>610</v>
      </c>
    </row>
    <row r="53" spans="3:42" s="39" customFormat="1">
      <c r="C53" s="39" t="s">
        <v>609</v>
      </c>
      <c r="I53" s="39" t="s">
        <v>608</v>
      </c>
      <c r="M53" s="39" t="s">
        <v>607</v>
      </c>
      <c r="N53" s="39" t="s">
        <v>606</v>
      </c>
      <c r="O53" s="39" t="s">
        <v>605</v>
      </c>
      <c r="V53" s="39" t="s">
        <v>604</v>
      </c>
      <c r="Y53" s="39" t="s">
        <v>603</v>
      </c>
      <c r="AP53" s="39" t="s">
        <v>602</v>
      </c>
    </row>
    <row r="54" spans="3:42" s="39" customFormat="1">
      <c r="C54" s="39" t="s">
        <v>601</v>
      </c>
      <c r="I54" s="39" t="s">
        <v>600</v>
      </c>
      <c r="M54" s="39" t="s">
        <v>599</v>
      </c>
      <c r="N54" s="39" t="s">
        <v>598</v>
      </c>
      <c r="O54" s="39" t="s">
        <v>597</v>
      </c>
      <c r="V54" s="39" t="s">
        <v>596</v>
      </c>
      <c r="Y54" s="39" t="s">
        <v>595</v>
      </c>
      <c r="AP54" s="39" t="s">
        <v>594</v>
      </c>
    </row>
    <row r="55" spans="3:42" s="39" customFormat="1">
      <c r="C55" s="39" t="s">
        <v>593</v>
      </c>
      <c r="I55" s="39" t="s">
        <v>592</v>
      </c>
      <c r="M55" s="39" t="s">
        <v>591</v>
      </c>
      <c r="N55" s="39" t="s">
        <v>590</v>
      </c>
      <c r="O55" s="39" t="s">
        <v>589</v>
      </c>
      <c r="V55" s="39" t="s">
        <v>588</v>
      </c>
      <c r="Y55" s="39" t="s">
        <v>587</v>
      </c>
      <c r="AP55" s="39" t="s">
        <v>586</v>
      </c>
    </row>
    <row r="56" spans="3:42" s="39" customFormat="1">
      <c r="C56" s="39" t="s">
        <v>585</v>
      </c>
      <c r="I56" s="39" t="s">
        <v>584</v>
      </c>
      <c r="M56" s="39" t="s">
        <v>583</v>
      </c>
      <c r="N56" s="39" t="s">
        <v>582</v>
      </c>
      <c r="O56" s="39" t="s">
        <v>581</v>
      </c>
      <c r="V56" s="39" t="s">
        <v>580</v>
      </c>
      <c r="Y56" s="39" t="s">
        <v>579</v>
      </c>
      <c r="AP56" s="39" t="s">
        <v>578</v>
      </c>
    </row>
    <row r="57" spans="3:42" s="39" customFormat="1">
      <c r="C57" s="39" t="s">
        <v>577</v>
      </c>
      <c r="I57" s="39" t="s">
        <v>576</v>
      </c>
      <c r="M57" s="39" t="s">
        <v>575</v>
      </c>
      <c r="N57" s="39" t="s">
        <v>574</v>
      </c>
      <c r="O57" s="39" t="s">
        <v>573</v>
      </c>
      <c r="V57" s="39" t="s">
        <v>572</v>
      </c>
      <c r="Y57" s="39" t="s">
        <v>571</v>
      </c>
      <c r="AP57" s="39" t="s">
        <v>570</v>
      </c>
    </row>
    <row r="58" spans="3:42" s="39" customFormat="1">
      <c r="C58" s="39" t="s">
        <v>569</v>
      </c>
      <c r="I58" s="39" t="s">
        <v>568</v>
      </c>
      <c r="M58" s="39" t="s">
        <v>567</v>
      </c>
      <c r="O58" s="39" t="s">
        <v>566</v>
      </c>
      <c r="V58" s="39" t="s">
        <v>565</v>
      </c>
      <c r="AP58" s="39" t="s">
        <v>564</v>
      </c>
    </row>
    <row r="59" spans="3:42" s="39" customFormat="1">
      <c r="C59" s="39" t="s">
        <v>563</v>
      </c>
      <c r="I59" s="39" t="s">
        <v>562</v>
      </c>
      <c r="M59" s="39" t="s">
        <v>561</v>
      </c>
      <c r="O59" s="39" t="s">
        <v>560</v>
      </c>
      <c r="V59" s="39" t="s">
        <v>559</v>
      </c>
      <c r="AP59" s="39" t="s">
        <v>558</v>
      </c>
    </row>
    <row r="60" spans="3:42" s="39" customFormat="1">
      <c r="C60" s="39" t="s">
        <v>557</v>
      </c>
      <c r="I60" s="39" t="s">
        <v>556</v>
      </c>
      <c r="M60" s="39" t="s">
        <v>555</v>
      </c>
      <c r="O60" s="39" t="s">
        <v>554</v>
      </c>
      <c r="V60" s="39" t="s">
        <v>553</v>
      </c>
      <c r="AP60" s="39" t="s">
        <v>552</v>
      </c>
    </row>
    <row r="61" spans="3:42" s="39" customFormat="1">
      <c r="C61" s="39" t="s">
        <v>551</v>
      </c>
      <c r="I61" s="39" t="s">
        <v>550</v>
      </c>
      <c r="M61" s="39" t="s">
        <v>549</v>
      </c>
      <c r="O61" s="39" t="s">
        <v>548</v>
      </c>
      <c r="V61" s="39" t="s">
        <v>547</v>
      </c>
      <c r="AP61" s="39" t="s">
        <v>546</v>
      </c>
    </row>
    <row r="62" spans="3:42" s="39" customFormat="1">
      <c r="C62" s="39" t="s">
        <v>545</v>
      </c>
      <c r="I62" s="39" t="s">
        <v>544</v>
      </c>
      <c r="M62" s="39" t="s">
        <v>543</v>
      </c>
      <c r="O62" s="39" t="s">
        <v>542</v>
      </c>
      <c r="V62" s="39" t="s">
        <v>541</v>
      </c>
      <c r="AP62" s="39" t="s">
        <v>540</v>
      </c>
    </row>
    <row r="63" spans="3:42" s="39" customFormat="1">
      <c r="C63" s="39" t="s">
        <v>539</v>
      </c>
      <c r="M63" s="39" t="s">
        <v>538</v>
      </c>
      <c r="O63" s="39" t="s">
        <v>537</v>
      </c>
      <c r="V63" s="39" t="s">
        <v>536</v>
      </c>
      <c r="AP63" s="39" t="s">
        <v>535</v>
      </c>
    </row>
    <row r="64" spans="3:42" s="39" customFormat="1">
      <c r="C64" s="39" t="s">
        <v>534</v>
      </c>
      <c r="M64" s="39" t="s">
        <v>533</v>
      </c>
      <c r="O64" s="39" t="s">
        <v>532</v>
      </c>
      <c r="V64" s="39" t="s">
        <v>531</v>
      </c>
    </row>
    <row r="65" spans="3:22" s="39" customFormat="1">
      <c r="C65" s="39" t="s">
        <v>530</v>
      </c>
      <c r="M65" s="39" t="s">
        <v>529</v>
      </c>
      <c r="O65" s="39" t="s">
        <v>528</v>
      </c>
      <c r="V65" s="39" t="s">
        <v>527</v>
      </c>
    </row>
    <row r="66" spans="3:22" s="39" customFormat="1">
      <c r="C66" s="39" t="s">
        <v>526</v>
      </c>
      <c r="M66" s="39" t="s">
        <v>525</v>
      </c>
      <c r="V66" s="39" t="s">
        <v>524</v>
      </c>
    </row>
    <row r="67" spans="3:22" s="39" customFormat="1">
      <c r="C67" s="39" t="s">
        <v>523</v>
      </c>
      <c r="V67" s="39" t="s">
        <v>411</v>
      </c>
    </row>
    <row r="68" spans="3:22" s="39" customFormat="1">
      <c r="C68" s="39" t="s">
        <v>522</v>
      </c>
      <c r="V68" s="39" t="s">
        <v>521</v>
      </c>
    </row>
    <row r="69" spans="3:22" s="39" customFormat="1">
      <c r="C69" s="39" t="s">
        <v>520</v>
      </c>
      <c r="V69" s="39" t="s">
        <v>519</v>
      </c>
    </row>
    <row r="70" spans="3:22" s="39" customFormat="1">
      <c r="C70" s="39" t="s">
        <v>518</v>
      </c>
      <c r="V70" s="39" t="s">
        <v>517</v>
      </c>
    </row>
    <row r="71" spans="3:22" s="39" customFormat="1">
      <c r="C71" s="39" t="s">
        <v>516</v>
      </c>
      <c r="V71" s="39" t="s">
        <v>515</v>
      </c>
    </row>
    <row r="72" spans="3:22" s="39" customFormat="1">
      <c r="C72" s="39" t="s">
        <v>514</v>
      </c>
      <c r="V72" s="39" t="s">
        <v>513</v>
      </c>
    </row>
    <row r="73" spans="3:22" s="39" customFormat="1">
      <c r="C73" s="39" t="s">
        <v>512</v>
      </c>
      <c r="V73" s="39" t="s">
        <v>511</v>
      </c>
    </row>
    <row r="74" spans="3:22" s="39" customFormat="1">
      <c r="C74" s="39" t="s">
        <v>510</v>
      </c>
      <c r="V74" s="39" t="s">
        <v>509</v>
      </c>
    </row>
    <row r="75" spans="3:22" s="39" customFormat="1">
      <c r="C75" s="39" t="s">
        <v>508</v>
      </c>
      <c r="V75" s="39" t="s">
        <v>507</v>
      </c>
    </row>
    <row r="76" spans="3:22" s="39" customFormat="1">
      <c r="C76" s="39" t="s">
        <v>506</v>
      </c>
      <c r="V76" s="39" t="s">
        <v>505</v>
      </c>
    </row>
    <row r="77" spans="3:22" s="39" customFormat="1">
      <c r="C77" s="39" t="s">
        <v>504</v>
      </c>
      <c r="V77" s="39" t="s">
        <v>503</v>
      </c>
    </row>
    <row r="78" spans="3:22" s="39" customFormat="1">
      <c r="C78" s="39" t="s">
        <v>502</v>
      </c>
      <c r="V78" s="39" t="s">
        <v>501</v>
      </c>
    </row>
    <row r="79" spans="3:22" s="39" customFormat="1">
      <c r="C79" s="39" t="s">
        <v>500</v>
      </c>
      <c r="V79" s="39" t="s">
        <v>499</v>
      </c>
    </row>
    <row r="80" spans="3:22" s="39" customFormat="1">
      <c r="C80" s="39" t="s">
        <v>498</v>
      </c>
      <c r="V80" s="39" t="s">
        <v>497</v>
      </c>
    </row>
    <row r="81" spans="3:3" s="39" customFormat="1">
      <c r="C81" s="39" t="s">
        <v>496</v>
      </c>
    </row>
    <row r="82" spans="3:3" s="39" customFormat="1">
      <c r="C82" s="39" t="s">
        <v>495</v>
      </c>
    </row>
    <row r="83" spans="3:3" s="39" customFormat="1">
      <c r="C83" s="39" t="s">
        <v>494</v>
      </c>
    </row>
    <row r="84" spans="3:3" s="39" customFormat="1">
      <c r="C84" s="39" t="s">
        <v>493</v>
      </c>
    </row>
    <row r="85" spans="3:3" s="39" customFormat="1">
      <c r="C85" s="39" t="s">
        <v>492</v>
      </c>
    </row>
    <row r="86" spans="3:3" s="39" customFormat="1">
      <c r="C86" s="39" t="s">
        <v>491</v>
      </c>
    </row>
    <row r="87" spans="3:3" s="39" customFormat="1">
      <c r="C87" s="39" t="s">
        <v>490</v>
      </c>
    </row>
    <row r="88" spans="3:3" s="39" customFormat="1">
      <c r="C88" s="39" t="s">
        <v>489</v>
      </c>
    </row>
    <row r="89" spans="3:3" s="39" customFormat="1">
      <c r="C89" s="39" t="s">
        <v>488</v>
      </c>
    </row>
    <row r="90" spans="3:3" s="39" customFormat="1">
      <c r="C90" s="39" t="s">
        <v>487</v>
      </c>
    </row>
    <row r="91" spans="3:3" s="39" customFormat="1">
      <c r="C91" s="39" t="s">
        <v>486</v>
      </c>
    </row>
    <row r="92" spans="3:3" s="39" customFormat="1">
      <c r="C92" s="39" t="s">
        <v>485</v>
      </c>
    </row>
    <row r="93" spans="3:3" s="39" customFormat="1">
      <c r="C93" s="39" t="s">
        <v>484</v>
      </c>
    </row>
    <row r="94" spans="3:3" s="39" customFormat="1">
      <c r="C94" s="39" t="s">
        <v>483</v>
      </c>
    </row>
    <row r="95" spans="3:3" s="39" customFormat="1">
      <c r="C95" s="39" t="s">
        <v>482</v>
      </c>
    </row>
    <row r="96" spans="3:3" s="39" customFormat="1">
      <c r="C96" s="39" t="s">
        <v>481</v>
      </c>
    </row>
    <row r="97" spans="3:3" s="39" customFormat="1">
      <c r="C97" s="39" t="s">
        <v>480</v>
      </c>
    </row>
    <row r="98" spans="3:3" s="39" customFormat="1">
      <c r="C98" s="39" t="s">
        <v>479</v>
      </c>
    </row>
    <row r="99" spans="3:3" s="39" customFormat="1">
      <c r="C99" s="39" t="s">
        <v>478</v>
      </c>
    </row>
    <row r="100" spans="3:3" s="39" customFormat="1">
      <c r="C100" s="39" t="s">
        <v>477</v>
      </c>
    </row>
    <row r="101" spans="3:3" s="39" customFormat="1">
      <c r="C101" s="39" t="s">
        <v>476</v>
      </c>
    </row>
    <row r="102" spans="3:3" s="39" customFormat="1">
      <c r="C102" s="39" t="s">
        <v>475</v>
      </c>
    </row>
    <row r="103" spans="3:3" s="39" customFormat="1">
      <c r="C103" s="39" t="s">
        <v>474</v>
      </c>
    </row>
    <row r="104" spans="3:3" s="39" customFormat="1">
      <c r="C104" s="39" t="s">
        <v>473</v>
      </c>
    </row>
    <row r="105" spans="3:3" s="39" customFormat="1">
      <c r="C105" s="39" t="s">
        <v>472</v>
      </c>
    </row>
    <row r="106" spans="3:3" s="39" customFormat="1">
      <c r="C106" s="39" t="s">
        <v>471</v>
      </c>
    </row>
    <row r="107" spans="3:3" s="39" customFormat="1">
      <c r="C107" s="39" t="s">
        <v>470</v>
      </c>
    </row>
    <row r="108" spans="3:3" s="39" customFormat="1">
      <c r="C108" s="39" t="s">
        <v>469</v>
      </c>
    </row>
    <row r="109" spans="3:3" s="39" customFormat="1">
      <c r="C109" s="39" t="s">
        <v>468</v>
      </c>
    </row>
    <row r="110" spans="3:3" s="39" customFormat="1">
      <c r="C110" s="39" t="s">
        <v>467</v>
      </c>
    </row>
    <row r="111" spans="3:3" s="39" customFormat="1">
      <c r="C111" s="39" t="s">
        <v>466</v>
      </c>
    </row>
    <row r="112" spans="3:3" s="39" customFormat="1">
      <c r="C112" s="39" t="s">
        <v>465</v>
      </c>
    </row>
    <row r="113" spans="3:3" s="39" customFormat="1">
      <c r="C113" s="39" t="s">
        <v>464</v>
      </c>
    </row>
    <row r="114" spans="3:3" s="39" customFormat="1">
      <c r="C114" s="39" t="s">
        <v>463</v>
      </c>
    </row>
    <row r="115" spans="3:3" s="39" customFormat="1">
      <c r="C115" s="39" t="s">
        <v>462</v>
      </c>
    </row>
    <row r="116" spans="3:3" s="39" customFormat="1">
      <c r="C116" s="39" t="s">
        <v>461</v>
      </c>
    </row>
    <row r="117" spans="3:3" s="39" customFormat="1">
      <c r="C117" s="39" t="s">
        <v>460</v>
      </c>
    </row>
    <row r="118" spans="3:3" s="39" customFormat="1">
      <c r="C118" s="39" t="s">
        <v>459</v>
      </c>
    </row>
    <row r="119" spans="3:3" s="39" customFormat="1">
      <c r="C119" s="39" t="s">
        <v>458</v>
      </c>
    </row>
    <row r="120" spans="3:3" s="39" customFormat="1">
      <c r="C120" s="39" t="s">
        <v>457</v>
      </c>
    </row>
    <row r="121" spans="3:3" s="39" customFormat="1">
      <c r="C121" s="39" t="s">
        <v>456</v>
      </c>
    </row>
    <row r="122" spans="3:3" s="39" customFormat="1">
      <c r="C122" s="39" t="s">
        <v>455</v>
      </c>
    </row>
    <row r="123" spans="3:3" s="39" customFormat="1">
      <c r="C123" s="39" t="s">
        <v>454</v>
      </c>
    </row>
    <row r="124" spans="3:3" s="39" customFormat="1">
      <c r="C124" s="39" t="s">
        <v>453</v>
      </c>
    </row>
    <row r="125" spans="3:3" s="39" customFormat="1">
      <c r="C125" s="39" t="s">
        <v>452</v>
      </c>
    </row>
    <row r="126" spans="3:3" s="39" customFormat="1">
      <c r="C126" s="39" t="s">
        <v>451</v>
      </c>
    </row>
    <row r="127" spans="3:3" s="39" customFormat="1">
      <c r="C127" s="39" t="s">
        <v>450</v>
      </c>
    </row>
    <row r="128" spans="3:3" s="39" customFormat="1">
      <c r="C128" s="39" t="s">
        <v>449</v>
      </c>
    </row>
    <row r="129" spans="3:3" s="39" customFormat="1">
      <c r="C129" s="39" t="s">
        <v>448</v>
      </c>
    </row>
    <row r="130" spans="3:3" s="39" customFormat="1">
      <c r="C130" s="39" t="s">
        <v>447</v>
      </c>
    </row>
    <row r="131" spans="3:3" s="39" customFormat="1">
      <c r="C131" s="39" t="s">
        <v>446</v>
      </c>
    </row>
    <row r="132" spans="3:3" s="39" customFormat="1">
      <c r="C132" s="39" t="s">
        <v>445</v>
      </c>
    </row>
    <row r="133" spans="3:3" s="39" customFormat="1">
      <c r="C133" s="39" t="s">
        <v>444</v>
      </c>
    </row>
    <row r="134" spans="3:3" s="39" customFormat="1">
      <c r="C134" s="39" t="s">
        <v>443</v>
      </c>
    </row>
    <row r="135" spans="3:3" s="39" customFormat="1">
      <c r="C135" s="39" t="s">
        <v>442</v>
      </c>
    </row>
    <row r="136" spans="3:3" s="39" customFormat="1">
      <c r="C136" s="39" t="s">
        <v>441</v>
      </c>
    </row>
    <row r="137" spans="3:3" s="39" customFormat="1">
      <c r="C137" s="39" t="s">
        <v>440</v>
      </c>
    </row>
    <row r="138" spans="3:3" s="39" customFormat="1">
      <c r="C138" s="39" t="s">
        <v>439</v>
      </c>
    </row>
    <row r="139" spans="3:3" s="39" customFormat="1">
      <c r="C139" s="39" t="s">
        <v>438</v>
      </c>
    </row>
    <row r="140" spans="3:3" s="39" customFormat="1">
      <c r="C140" s="39" t="s">
        <v>437</v>
      </c>
    </row>
    <row r="141" spans="3:3" s="39" customFormat="1">
      <c r="C141" s="39" t="s">
        <v>436</v>
      </c>
    </row>
    <row r="142" spans="3:3" s="39" customFormat="1">
      <c r="C142" s="39" t="s">
        <v>435</v>
      </c>
    </row>
    <row r="143" spans="3:3" s="39" customFormat="1">
      <c r="C143" s="39" t="s">
        <v>434</v>
      </c>
    </row>
    <row r="144" spans="3:3" s="39" customFormat="1">
      <c r="C144" s="39" t="s">
        <v>433</v>
      </c>
    </row>
    <row r="145" spans="3:3" s="39" customFormat="1">
      <c r="C145" s="39" t="s">
        <v>432</v>
      </c>
    </row>
    <row r="146" spans="3:3" s="39" customFormat="1">
      <c r="C146" s="39" t="s">
        <v>431</v>
      </c>
    </row>
    <row r="147" spans="3:3" s="39" customFormat="1">
      <c r="C147" s="39" t="s">
        <v>430</v>
      </c>
    </row>
    <row r="148" spans="3:3" s="39" customFormat="1">
      <c r="C148" s="39" t="s">
        <v>429</v>
      </c>
    </row>
    <row r="149" spans="3:3" s="39" customFormat="1">
      <c r="C149" s="39" t="s">
        <v>428</v>
      </c>
    </row>
    <row r="150" spans="3:3" s="39" customFormat="1">
      <c r="C150" s="39" t="s">
        <v>427</v>
      </c>
    </row>
    <row r="151" spans="3:3" s="39" customFormat="1">
      <c r="C151" s="39" t="s">
        <v>426</v>
      </c>
    </row>
    <row r="152" spans="3:3" s="39" customFormat="1">
      <c r="C152" s="39" t="s">
        <v>425</v>
      </c>
    </row>
    <row r="153" spans="3:3" s="39" customFormat="1">
      <c r="C153" s="39" t="s">
        <v>424</v>
      </c>
    </row>
    <row r="154" spans="3:3" s="39" customFormat="1">
      <c r="C154" s="39" t="s">
        <v>423</v>
      </c>
    </row>
    <row r="155" spans="3:3" s="39" customFormat="1">
      <c r="C155" s="39" t="s">
        <v>422</v>
      </c>
    </row>
    <row r="156" spans="3:3" s="39" customFormat="1">
      <c r="C156" s="39" t="s">
        <v>421</v>
      </c>
    </row>
    <row r="157" spans="3:3" s="39" customFormat="1">
      <c r="C157" s="39" t="s">
        <v>420</v>
      </c>
    </row>
    <row r="158" spans="3:3" s="39" customFormat="1">
      <c r="C158" s="39" t="s">
        <v>419</v>
      </c>
    </row>
    <row r="159" spans="3:3" s="39" customFormat="1">
      <c r="C159" s="39" t="s">
        <v>418</v>
      </c>
    </row>
    <row r="160" spans="3:3" s="39" customFormat="1">
      <c r="C160" s="39" t="s">
        <v>417</v>
      </c>
    </row>
    <row r="161" spans="3:3" s="39" customFormat="1">
      <c r="C161" s="39" t="s">
        <v>416</v>
      </c>
    </row>
    <row r="162" spans="3:3" s="39" customFormat="1">
      <c r="C162" s="39" t="s">
        <v>415</v>
      </c>
    </row>
    <row r="163" spans="3:3" s="39" customFormat="1">
      <c r="C163" s="39" t="s">
        <v>414</v>
      </c>
    </row>
    <row r="164" spans="3:3" s="39" customFormat="1">
      <c r="C164" s="39" t="s">
        <v>413</v>
      </c>
    </row>
    <row r="165" spans="3:3" s="39" customFormat="1">
      <c r="C165" s="39" t="s">
        <v>412</v>
      </c>
    </row>
    <row r="166" spans="3:3" s="39" customFormat="1">
      <c r="C166" s="39" t="s">
        <v>411</v>
      </c>
    </row>
    <row r="167" spans="3:3" s="39" customFormat="1">
      <c r="C167" s="39" t="s">
        <v>410</v>
      </c>
    </row>
    <row r="168" spans="3:3" s="39" customFormat="1">
      <c r="C168" s="39" t="s">
        <v>409</v>
      </c>
    </row>
    <row r="169" spans="3:3" s="39" customFormat="1">
      <c r="C169" s="39" t="s">
        <v>408</v>
      </c>
    </row>
    <row r="170" spans="3:3" s="39" customFormat="1">
      <c r="C170" s="39" t="s">
        <v>407</v>
      </c>
    </row>
    <row r="171" spans="3:3" s="39" customFormat="1">
      <c r="C171" s="39" t="s">
        <v>406</v>
      </c>
    </row>
    <row r="172" spans="3:3" s="39" customFormat="1">
      <c r="C172" s="39" t="s">
        <v>405</v>
      </c>
    </row>
    <row r="173" spans="3:3" s="39" customFormat="1">
      <c r="C173" s="39" t="s">
        <v>404</v>
      </c>
    </row>
    <row r="174" spans="3:3" s="39" customFormat="1">
      <c r="C174" s="39" t="s">
        <v>403</v>
      </c>
    </row>
    <row r="175" spans="3:3" s="39" customFormat="1">
      <c r="C175" s="39" t="s">
        <v>402</v>
      </c>
    </row>
    <row r="176" spans="3:3" s="39" customFormat="1">
      <c r="C176" s="39" t="s">
        <v>401</v>
      </c>
    </row>
    <row r="177" spans="3:3" s="39" customFormat="1">
      <c r="C177" s="39" t="s">
        <v>400</v>
      </c>
    </row>
    <row r="178" spans="3:3" s="39" customFormat="1">
      <c r="C178" s="39" t="s">
        <v>399</v>
      </c>
    </row>
    <row r="179" spans="3:3" s="39" customFormat="1">
      <c r="C179" s="39" t="s">
        <v>398</v>
      </c>
    </row>
    <row r="180" spans="3:3" s="39" customFormat="1">
      <c r="C180" s="39" t="s">
        <v>397</v>
      </c>
    </row>
    <row r="181" spans="3:3" s="39" customFormat="1">
      <c r="C181" s="39" t="s">
        <v>396</v>
      </c>
    </row>
    <row r="182" spans="3:3" s="39" customFormat="1">
      <c r="C182" s="39" t="s">
        <v>395</v>
      </c>
    </row>
  </sheetData>
  <sheetProtection algorithmName="SHA-512" hashValue="wXeE8z0n1PxprcBxFnDWnrBUjVeir+NkZqsQAX3t3IqpbQyJDYPgFAgnengfD7GgQy/bxaHsB0e3p9XBrrXtaw==" saltValue="APMtwLCwhRtUeoDGunvBRQ==" spinCount="100000" sheet="1" selectLockedCells="1" selectUnlockedCells="1"/>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580"/>
  <sheetViews>
    <sheetView workbookViewId="0"/>
  </sheetViews>
  <sheetFormatPr defaultColWidth="9" defaultRowHeight="13.5"/>
  <cols>
    <col min="1" max="1" width="15.125" style="49" bestFit="1" customWidth="1"/>
    <col min="2" max="2" width="11.375" style="49" bestFit="1" customWidth="1"/>
    <col min="3" max="5" width="9" style="49"/>
    <col min="6" max="6" width="19.25" style="49" bestFit="1" customWidth="1"/>
    <col min="7" max="10" width="9" style="49"/>
    <col min="11" max="11" width="17.25" style="49" bestFit="1" customWidth="1"/>
    <col min="12" max="15" width="9" style="49"/>
    <col min="16" max="16" width="17.25" style="49" bestFit="1" customWidth="1"/>
    <col min="17" max="19" width="9" style="49"/>
    <col min="20" max="16384" width="9" style="47"/>
  </cols>
  <sheetData>
    <row r="1" spans="1:19">
      <c r="A1" s="49" t="s">
        <v>165</v>
      </c>
      <c r="F1" s="49" t="s">
        <v>3118</v>
      </c>
      <c r="K1" s="49" t="s">
        <v>3117</v>
      </c>
      <c r="P1" s="49" t="s">
        <v>3116</v>
      </c>
    </row>
    <row r="2" spans="1:19">
      <c r="A2" s="49" t="str">
        <f>CONCATENATE(C2,D2)</f>
        <v>東京都千代田区</v>
      </c>
      <c r="B2" s="48" t="s">
        <v>328</v>
      </c>
      <c r="C2" s="49" t="s">
        <v>2135</v>
      </c>
      <c r="D2" s="48" t="s">
        <v>2089</v>
      </c>
      <c r="F2" s="49" t="str">
        <f>CONCATENATE(H2,I2)</f>
        <v>北海道旭川市</v>
      </c>
      <c r="G2" s="49" t="s">
        <v>2947</v>
      </c>
      <c r="H2" s="49" t="s">
        <v>168</v>
      </c>
      <c r="I2" s="49" t="s">
        <v>3115</v>
      </c>
      <c r="K2" s="49" t="str">
        <f>CONCATENATE(M2,N2)</f>
        <v>北海道留萌市</v>
      </c>
      <c r="L2" s="49" t="s">
        <v>2757</v>
      </c>
      <c r="M2" s="49" t="s">
        <v>168</v>
      </c>
      <c r="N2" s="49" t="s">
        <v>2931</v>
      </c>
      <c r="P2" s="49" t="str">
        <f>CONCATENATE(R2,S2)</f>
        <v>鹿児島県鹿児島市</v>
      </c>
      <c r="Q2" s="49" t="s">
        <v>2757</v>
      </c>
      <c r="R2" s="49" t="s">
        <v>2102</v>
      </c>
      <c r="S2" s="49" t="s">
        <v>3114</v>
      </c>
    </row>
    <row r="3" spans="1:19">
      <c r="A3" s="49" t="str">
        <f t="shared" ref="A3:A67" si="0">CONCATENATE(C3,D3)</f>
        <v>東京都中央区</v>
      </c>
      <c r="B3" s="48" t="s">
        <v>328</v>
      </c>
      <c r="C3" s="49" t="s">
        <v>2135</v>
      </c>
      <c r="D3" s="48" t="s">
        <v>2042</v>
      </c>
      <c r="F3" s="49" t="str">
        <f t="shared" ref="F3:F66" si="1">CONCATENATE(H3,I3)</f>
        <v>北海道帯広市</v>
      </c>
      <c r="G3" s="49" t="s">
        <v>2947</v>
      </c>
      <c r="H3" s="49" t="s">
        <v>168</v>
      </c>
      <c r="I3" s="49" t="s">
        <v>3113</v>
      </c>
      <c r="K3" s="49" t="str">
        <f t="shared" ref="K3:K66" si="2">CONCATENATE(M3,N3)</f>
        <v>北海道稚内市</v>
      </c>
      <c r="L3" s="49" t="s">
        <v>2757</v>
      </c>
      <c r="M3" s="49" t="s">
        <v>168</v>
      </c>
      <c r="N3" s="49" t="s">
        <v>2929</v>
      </c>
      <c r="P3" s="49" t="str">
        <f t="shared" ref="P3:P16" si="3">CONCATENATE(R3,S3)</f>
        <v>鹿児島県垂水市</v>
      </c>
      <c r="Q3" s="49" t="s">
        <v>2757</v>
      </c>
      <c r="R3" s="49" t="s">
        <v>2102</v>
      </c>
      <c r="S3" s="49" t="s">
        <v>3112</v>
      </c>
    </row>
    <row r="4" spans="1:19">
      <c r="A4" s="49" t="str">
        <f t="shared" si="0"/>
        <v>東京都港区</v>
      </c>
      <c r="B4" s="48" t="s">
        <v>328</v>
      </c>
      <c r="C4" s="49" t="s">
        <v>2135</v>
      </c>
      <c r="D4" s="48" t="s">
        <v>1995</v>
      </c>
      <c r="F4" s="49" t="str">
        <f t="shared" si="1"/>
        <v>北海道北見市</v>
      </c>
      <c r="G4" s="49" t="s">
        <v>2947</v>
      </c>
      <c r="H4" s="49" t="s">
        <v>168</v>
      </c>
      <c r="I4" s="49" t="s">
        <v>3111</v>
      </c>
      <c r="K4" s="49" t="str">
        <f t="shared" si="2"/>
        <v>北海道美唄市</v>
      </c>
      <c r="L4" s="49" t="s">
        <v>2757</v>
      </c>
      <c r="M4" s="49" t="s">
        <v>168</v>
      </c>
      <c r="N4" s="49" t="s">
        <v>2926</v>
      </c>
      <c r="P4" s="49" t="str">
        <f t="shared" si="3"/>
        <v>鹿児島県霧島市</v>
      </c>
      <c r="Q4" s="49" t="s">
        <v>2659</v>
      </c>
      <c r="R4" s="49" t="s">
        <v>2102</v>
      </c>
      <c r="S4" s="49" t="s">
        <v>3110</v>
      </c>
    </row>
    <row r="5" spans="1:19">
      <c r="A5" s="49" t="str">
        <f t="shared" si="0"/>
        <v>東京都新宿区</v>
      </c>
      <c r="B5" s="48" t="s">
        <v>328</v>
      </c>
      <c r="C5" s="49" t="s">
        <v>2135</v>
      </c>
      <c r="D5" s="48" t="s">
        <v>1948</v>
      </c>
      <c r="F5" s="49" t="str">
        <f t="shared" si="1"/>
        <v>北海道夕張市</v>
      </c>
      <c r="G5" s="49" t="s">
        <v>2947</v>
      </c>
      <c r="H5" s="49" t="s">
        <v>168</v>
      </c>
      <c r="I5" s="49" t="s">
        <v>3109</v>
      </c>
      <c r="K5" s="49" t="str">
        <f t="shared" si="2"/>
        <v>北海道芦別市</v>
      </c>
      <c r="L5" s="49" t="s">
        <v>2757</v>
      </c>
      <c r="M5" s="49" t="s">
        <v>168</v>
      </c>
      <c r="N5" s="49" t="s">
        <v>2923</v>
      </c>
      <c r="P5" s="49" t="str">
        <f t="shared" si="3"/>
        <v>鹿児島県鹿屋市</v>
      </c>
      <c r="Q5" s="49" t="s">
        <v>2659</v>
      </c>
      <c r="R5" s="49" t="s">
        <v>2102</v>
      </c>
      <c r="S5" s="49" t="s">
        <v>3108</v>
      </c>
    </row>
    <row r="6" spans="1:19">
      <c r="A6" s="49" t="str">
        <f t="shared" si="0"/>
        <v>東京都文京区</v>
      </c>
      <c r="B6" s="48" t="s">
        <v>328</v>
      </c>
      <c r="C6" s="49" t="s">
        <v>2135</v>
      </c>
      <c r="D6" s="48" t="s">
        <v>1901</v>
      </c>
      <c r="F6" s="49" t="str">
        <f t="shared" si="1"/>
        <v>北海道赤平市</v>
      </c>
      <c r="G6" s="49" t="s">
        <v>2947</v>
      </c>
      <c r="H6" s="49" t="s">
        <v>168</v>
      </c>
      <c r="I6" s="49" t="s">
        <v>3107</v>
      </c>
      <c r="K6" s="49" t="str">
        <f t="shared" si="2"/>
        <v>北海道赤平市</v>
      </c>
      <c r="L6" s="49" t="s">
        <v>2757</v>
      </c>
      <c r="M6" s="49" t="s">
        <v>168</v>
      </c>
      <c r="N6" s="49" t="s">
        <v>3107</v>
      </c>
      <c r="P6" s="49" t="str">
        <f t="shared" si="3"/>
        <v>熊本県産山村</v>
      </c>
      <c r="Q6" s="49" t="s">
        <v>2757</v>
      </c>
      <c r="R6" s="49" t="s">
        <v>2105</v>
      </c>
      <c r="S6" s="49" t="s">
        <v>3106</v>
      </c>
    </row>
    <row r="7" spans="1:19">
      <c r="A7" s="49" t="str">
        <f t="shared" si="0"/>
        <v>東京都台東区</v>
      </c>
      <c r="B7" s="48" t="s">
        <v>328</v>
      </c>
      <c r="C7" s="49" t="s">
        <v>2135</v>
      </c>
      <c r="D7" s="48" t="s">
        <v>1854</v>
      </c>
      <c r="F7" s="49" t="str">
        <f t="shared" si="1"/>
        <v>北海道士別市</v>
      </c>
      <c r="G7" s="49" t="s">
        <v>2947</v>
      </c>
      <c r="H7" s="49" t="s">
        <v>168</v>
      </c>
      <c r="I7" s="49" t="s">
        <v>3105</v>
      </c>
      <c r="K7" s="49" t="str">
        <f t="shared" si="2"/>
        <v>北海道士別市</v>
      </c>
      <c r="L7" s="49" t="s">
        <v>2757</v>
      </c>
      <c r="M7" s="49" t="s">
        <v>168</v>
      </c>
      <c r="N7" s="49" t="s">
        <v>3105</v>
      </c>
      <c r="P7" s="49" t="str">
        <f t="shared" si="3"/>
        <v>熊本県高森町</v>
      </c>
      <c r="Q7" s="49" t="s">
        <v>2757</v>
      </c>
      <c r="R7" s="49" t="s">
        <v>2105</v>
      </c>
      <c r="S7" s="49" t="s">
        <v>3104</v>
      </c>
    </row>
    <row r="8" spans="1:19">
      <c r="A8" s="49" t="str">
        <f t="shared" si="0"/>
        <v>東京都墨田区</v>
      </c>
      <c r="B8" s="48" t="s">
        <v>328</v>
      </c>
      <c r="C8" s="49" t="s">
        <v>2135</v>
      </c>
      <c r="D8" s="48" t="s">
        <v>1807</v>
      </c>
      <c r="F8" s="49" t="str">
        <f t="shared" si="1"/>
        <v>北海道名寄市</v>
      </c>
      <c r="G8" s="49" t="s">
        <v>2947</v>
      </c>
      <c r="H8" s="49" t="s">
        <v>168</v>
      </c>
      <c r="I8" s="49" t="s">
        <v>3103</v>
      </c>
      <c r="K8" s="49" t="str">
        <f t="shared" si="2"/>
        <v>北海道名寄市</v>
      </c>
      <c r="L8" s="49" t="s">
        <v>2757</v>
      </c>
      <c r="M8" s="49" t="s">
        <v>168</v>
      </c>
      <c r="N8" s="49" t="s">
        <v>3103</v>
      </c>
      <c r="P8" s="49" t="str">
        <f t="shared" si="3"/>
        <v>熊本県阿蘇市</v>
      </c>
      <c r="Q8" s="49" t="s">
        <v>2757</v>
      </c>
      <c r="R8" s="49" t="s">
        <v>2105</v>
      </c>
      <c r="S8" s="49" t="s">
        <v>3102</v>
      </c>
    </row>
    <row r="9" spans="1:19">
      <c r="A9" s="49" t="str">
        <f t="shared" si="0"/>
        <v>東京都江東区</v>
      </c>
      <c r="B9" s="48" t="s">
        <v>328</v>
      </c>
      <c r="C9" s="49" t="s">
        <v>2135</v>
      </c>
      <c r="D9" s="48" t="s">
        <v>1761</v>
      </c>
      <c r="F9" s="49" t="str">
        <f t="shared" si="1"/>
        <v>北海道歌志内市</v>
      </c>
      <c r="G9" s="49" t="s">
        <v>2947</v>
      </c>
      <c r="H9" s="49" t="s">
        <v>168</v>
      </c>
      <c r="I9" s="49" t="s">
        <v>3101</v>
      </c>
      <c r="K9" s="49" t="str">
        <f t="shared" si="2"/>
        <v>北海道三笠市</v>
      </c>
      <c r="L9" s="49" t="s">
        <v>2757</v>
      </c>
      <c r="M9" s="49" t="s">
        <v>168</v>
      </c>
      <c r="N9" s="49" t="s">
        <v>2915</v>
      </c>
      <c r="P9" s="49" t="str">
        <f t="shared" si="3"/>
        <v>熊本県南阿蘇村</v>
      </c>
      <c r="Q9" s="49" t="s">
        <v>2757</v>
      </c>
      <c r="R9" s="49" t="s">
        <v>2105</v>
      </c>
      <c r="S9" s="49" t="s">
        <v>3100</v>
      </c>
    </row>
    <row r="10" spans="1:19">
      <c r="A10" s="49" t="str">
        <f t="shared" si="0"/>
        <v>東京都品川区</v>
      </c>
      <c r="B10" s="48" t="s">
        <v>328</v>
      </c>
      <c r="C10" s="49" t="s">
        <v>2135</v>
      </c>
      <c r="D10" s="48" t="s">
        <v>1714</v>
      </c>
      <c r="F10" s="49" t="str">
        <f t="shared" si="1"/>
        <v>北海道深川市</v>
      </c>
      <c r="G10" s="49" t="s">
        <v>2947</v>
      </c>
      <c r="H10" s="49" t="s">
        <v>168</v>
      </c>
      <c r="I10" s="49" t="s">
        <v>3096</v>
      </c>
      <c r="K10" s="49" t="str">
        <f t="shared" si="2"/>
        <v>北海道滝川市</v>
      </c>
      <c r="L10" s="49" t="s">
        <v>2757</v>
      </c>
      <c r="M10" s="49" t="s">
        <v>168</v>
      </c>
      <c r="N10" s="49" t="s">
        <v>2906</v>
      </c>
      <c r="P10" s="49" t="str">
        <f t="shared" si="3"/>
        <v>長崎県島原市</v>
      </c>
      <c r="Q10" s="49" t="s">
        <v>2757</v>
      </c>
      <c r="R10" s="49" t="s">
        <v>2106</v>
      </c>
      <c r="S10" s="49" t="s">
        <v>3099</v>
      </c>
    </row>
    <row r="11" spans="1:19">
      <c r="A11" s="49" t="str">
        <f t="shared" si="0"/>
        <v>東京都目黒区</v>
      </c>
      <c r="B11" s="48" t="s">
        <v>328</v>
      </c>
      <c r="C11" s="49" t="s">
        <v>2135</v>
      </c>
      <c r="D11" s="48" t="s">
        <v>1667</v>
      </c>
      <c r="F11" s="49" t="str">
        <f t="shared" si="1"/>
        <v>北海道富良野市</v>
      </c>
      <c r="G11" s="49" t="s">
        <v>2947</v>
      </c>
      <c r="H11" s="49" t="s">
        <v>168</v>
      </c>
      <c r="I11" s="49" t="s">
        <v>3093</v>
      </c>
      <c r="K11" s="49" t="str">
        <f t="shared" si="2"/>
        <v>北海道砂川市</v>
      </c>
      <c r="L11" s="49" t="s">
        <v>2757</v>
      </c>
      <c r="M11" s="49" t="s">
        <v>168</v>
      </c>
      <c r="N11" s="49" t="s">
        <v>2903</v>
      </c>
      <c r="P11" s="49" t="str">
        <f t="shared" si="3"/>
        <v>長崎県南島原市</v>
      </c>
      <c r="Q11" s="49" t="s">
        <v>2659</v>
      </c>
      <c r="R11" s="49" t="s">
        <v>2106</v>
      </c>
      <c r="S11" s="49" t="s">
        <v>3098</v>
      </c>
    </row>
    <row r="12" spans="1:19">
      <c r="A12" s="49" t="str">
        <f t="shared" si="0"/>
        <v>東京都大田区</v>
      </c>
      <c r="B12" s="48" t="s">
        <v>328</v>
      </c>
      <c r="C12" s="49" t="s">
        <v>2135</v>
      </c>
      <c r="D12" s="48" t="s">
        <v>1620</v>
      </c>
      <c r="F12" s="49" t="str">
        <f t="shared" si="1"/>
        <v>北海道留寿都村</v>
      </c>
      <c r="G12" s="49" t="s">
        <v>2947</v>
      </c>
      <c r="H12" s="49" t="s">
        <v>168</v>
      </c>
      <c r="I12" s="49" t="s">
        <v>3097</v>
      </c>
      <c r="K12" s="49" t="str">
        <f t="shared" si="2"/>
        <v>北海道深川市</v>
      </c>
      <c r="L12" s="49" t="s">
        <v>2757</v>
      </c>
      <c r="M12" s="49" t="s">
        <v>168</v>
      </c>
      <c r="N12" s="49" t="s">
        <v>3096</v>
      </c>
      <c r="P12" s="49" t="str">
        <f t="shared" si="3"/>
        <v>宮崎県都城市</v>
      </c>
      <c r="Q12" s="49" t="s">
        <v>2757</v>
      </c>
      <c r="R12" s="49" t="s">
        <v>3086</v>
      </c>
      <c r="S12" s="49" t="s">
        <v>3095</v>
      </c>
    </row>
    <row r="13" spans="1:19">
      <c r="A13" s="49" t="str">
        <f t="shared" si="0"/>
        <v>東京都世田谷区</v>
      </c>
      <c r="B13" s="48" t="s">
        <v>328</v>
      </c>
      <c r="C13" s="49" t="s">
        <v>2135</v>
      </c>
      <c r="D13" s="48" t="s">
        <v>1575</v>
      </c>
      <c r="F13" s="49" t="str">
        <f t="shared" si="1"/>
        <v>北海道喜茂別町</v>
      </c>
      <c r="G13" s="49" t="s">
        <v>2947</v>
      </c>
      <c r="H13" s="49" t="s">
        <v>168</v>
      </c>
      <c r="I13" s="49" t="s">
        <v>3094</v>
      </c>
      <c r="K13" s="49" t="str">
        <f t="shared" si="2"/>
        <v>北海道富良野市</v>
      </c>
      <c r="L13" s="49" t="s">
        <v>2757</v>
      </c>
      <c r="M13" s="49" t="s">
        <v>168</v>
      </c>
      <c r="N13" s="49" t="s">
        <v>3093</v>
      </c>
      <c r="P13" s="49" t="str">
        <f t="shared" si="3"/>
        <v>宮崎県日南市</v>
      </c>
      <c r="Q13" s="49" t="s">
        <v>2757</v>
      </c>
      <c r="R13" s="49" t="s">
        <v>3086</v>
      </c>
      <c r="S13" s="49" t="s">
        <v>3092</v>
      </c>
    </row>
    <row r="14" spans="1:19">
      <c r="A14" s="49" t="str">
        <f t="shared" si="0"/>
        <v>東京都渋谷区</v>
      </c>
      <c r="B14" s="48" t="s">
        <v>328</v>
      </c>
      <c r="C14" s="49" t="s">
        <v>2135</v>
      </c>
      <c r="D14" s="48" t="s">
        <v>1529</v>
      </c>
      <c r="F14" s="49" t="str">
        <f t="shared" si="1"/>
        <v>北海道倶知安町</v>
      </c>
      <c r="G14" s="49" t="s">
        <v>2947</v>
      </c>
      <c r="H14" s="49" t="s">
        <v>168</v>
      </c>
      <c r="I14" s="49" t="s">
        <v>3091</v>
      </c>
      <c r="K14" s="49" t="str">
        <f t="shared" si="2"/>
        <v>北海道当別町</v>
      </c>
      <c r="L14" s="49" t="s">
        <v>2757</v>
      </c>
      <c r="M14" s="49" t="s">
        <v>168</v>
      </c>
      <c r="N14" s="49" t="s">
        <v>2894</v>
      </c>
      <c r="P14" s="49" t="str">
        <f t="shared" si="3"/>
        <v>宮崎県小林市</v>
      </c>
      <c r="Q14" s="49" t="s">
        <v>2757</v>
      </c>
      <c r="R14" s="49" t="s">
        <v>3086</v>
      </c>
      <c r="S14" s="49" t="s">
        <v>3090</v>
      </c>
    </row>
    <row r="15" spans="1:19">
      <c r="A15" s="49" t="str">
        <f t="shared" si="0"/>
        <v>東京都中野区</v>
      </c>
      <c r="B15" s="48" t="s">
        <v>328</v>
      </c>
      <c r="C15" s="49" t="s">
        <v>2135</v>
      </c>
      <c r="D15" s="48" t="s">
        <v>1482</v>
      </c>
      <c r="F15" s="49" t="str">
        <f t="shared" si="1"/>
        <v>北海道赤井川村</v>
      </c>
      <c r="G15" s="49" t="s">
        <v>2947</v>
      </c>
      <c r="H15" s="49" t="s">
        <v>168</v>
      </c>
      <c r="I15" s="49" t="s">
        <v>3052</v>
      </c>
      <c r="K15" s="49" t="str">
        <f t="shared" si="2"/>
        <v>北海道新篠津村</v>
      </c>
      <c r="L15" s="49" t="s">
        <v>2757</v>
      </c>
      <c r="M15" s="49" t="s">
        <v>168</v>
      </c>
      <c r="N15" s="49" t="s">
        <v>2892</v>
      </c>
      <c r="P15" s="49" t="str">
        <f t="shared" si="3"/>
        <v>宮崎県三股町</v>
      </c>
      <c r="Q15" s="49" t="s">
        <v>2757</v>
      </c>
      <c r="R15" s="49" t="s">
        <v>3086</v>
      </c>
      <c r="S15" s="49" t="s">
        <v>3089</v>
      </c>
    </row>
    <row r="16" spans="1:19">
      <c r="A16" s="49" t="str">
        <f t="shared" si="0"/>
        <v>東京都杉並区</v>
      </c>
      <c r="B16" s="48" t="s">
        <v>328</v>
      </c>
      <c r="C16" s="49" t="s">
        <v>2135</v>
      </c>
      <c r="D16" s="48" t="s">
        <v>1438</v>
      </c>
      <c r="F16" s="49" t="str">
        <f t="shared" si="1"/>
        <v>北海道上砂川町</v>
      </c>
      <c r="G16" s="49" t="s">
        <v>2947</v>
      </c>
      <c r="H16" s="49" t="s">
        <v>168</v>
      </c>
      <c r="I16" s="49" t="s">
        <v>3088</v>
      </c>
      <c r="K16" s="49" t="str">
        <f t="shared" si="2"/>
        <v>北海道木古内町</v>
      </c>
      <c r="L16" s="49" t="s">
        <v>2757</v>
      </c>
      <c r="M16" s="49" t="s">
        <v>168</v>
      </c>
      <c r="N16" s="49" t="s">
        <v>3087</v>
      </c>
      <c r="P16" s="49" t="str">
        <f t="shared" si="3"/>
        <v>宮崎県高原町</v>
      </c>
      <c r="Q16" s="49" t="s">
        <v>2757</v>
      </c>
      <c r="R16" s="49" t="s">
        <v>3086</v>
      </c>
      <c r="S16" s="49" t="s">
        <v>3085</v>
      </c>
    </row>
    <row r="17" spans="1:14">
      <c r="A17" s="49" t="str">
        <f t="shared" si="0"/>
        <v>東京都豊島区</v>
      </c>
      <c r="B17" s="48" t="s">
        <v>328</v>
      </c>
      <c r="C17" s="49" t="s">
        <v>2135</v>
      </c>
      <c r="D17" s="48" t="s">
        <v>1395</v>
      </c>
      <c r="F17" s="49" t="str">
        <f t="shared" si="1"/>
        <v>北海道妹背牛町</v>
      </c>
      <c r="G17" s="49" t="s">
        <v>2947</v>
      </c>
      <c r="H17" s="49" t="s">
        <v>168</v>
      </c>
      <c r="I17" s="49" t="s">
        <v>3084</v>
      </c>
      <c r="K17" s="49" t="str">
        <f t="shared" si="2"/>
        <v>北海道八雲町</v>
      </c>
      <c r="L17" s="49" t="s">
        <v>2757</v>
      </c>
      <c r="M17" s="49" t="s">
        <v>168</v>
      </c>
      <c r="N17" s="49" t="s">
        <v>2887</v>
      </c>
    </row>
    <row r="18" spans="1:14">
      <c r="A18" s="49" t="str">
        <f t="shared" si="0"/>
        <v>東京都北区</v>
      </c>
      <c r="B18" s="48" t="s">
        <v>328</v>
      </c>
      <c r="C18" s="49" t="s">
        <v>2135</v>
      </c>
      <c r="D18" s="48" t="s">
        <v>1349</v>
      </c>
      <c r="F18" s="49" t="str">
        <f t="shared" si="1"/>
        <v>北海道秩父別町</v>
      </c>
      <c r="G18" s="49" t="s">
        <v>2947</v>
      </c>
      <c r="H18" s="49" t="s">
        <v>168</v>
      </c>
      <c r="I18" s="49" t="s">
        <v>3209</v>
      </c>
      <c r="K18" s="49" t="str">
        <f t="shared" si="2"/>
        <v>北海道長万部町</v>
      </c>
      <c r="L18" s="49" t="s">
        <v>2757</v>
      </c>
      <c r="M18" s="49" t="s">
        <v>168</v>
      </c>
      <c r="N18" s="49" t="s">
        <v>2884</v>
      </c>
    </row>
    <row r="19" spans="1:14">
      <c r="A19" s="49" t="str">
        <f t="shared" si="0"/>
        <v>東京都荒川区</v>
      </c>
      <c r="B19" s="48" t="s">
        <v>328</v>
      </c>
      <c r="C19" s="49" t="s">
        <v>2135</v>
      </c>
      <c r="D19" s="48" t="s">
        <v>1307</v>
      </c>
      <c r="F19" s="49" t="str">
        <f t="shared" si="1"/>
        <v>北海道雨竜町</v>
      </c>
      <c r="G19" s="49" t="s">
        <v>2947</v>
      </c>
      <c r="H19" s="49" t="s">
        <v>168</v>
      </c>
      <c r="I19" s="49" t="s">
        <v>3210</v>
      </c>
      <c r="K19" s="49" t="str">
        <f t="shared" si="2"/>
        <v>北海道厚沢部町</v>
      </c>
      <c r="L19" s="49" t="s">
        <v>2757</v>
      </c>
      <c r="M19" s="49" t="s">
        <v>168</v>
      </c>
      <c r="N19" s="49" t="s">
        <v>3083</v>
      </c>
    </row>
    <row r="20" spans="1:14">
      <c r="A20" s="49" t="str">
        <f t="shared" si="0"/>
        <v>東京都板橋区</v>
      </c>
      <c r="B20" s="48" t="s">
        <v>328</v>
      </c>
      <c r="C20" s="49" t="s">
        <v>2135</v>
      </c>
      <c r="D20" s="48" t="s">
        <v>1265</v>
      </c>
      <c r="F20" s="49" t="str">
        <f t="shared" si="1"/>
        <v>北海道北竜町</v>
      </c>
      <c r="G20" s="49" t="s">
        <v>2947</v>
      </c>
      <c r="H20" s="49" t="s">
        <v>168</v>
      </c>
      <c r="I20" s="49" t="s">
        <v>3211</v>
      </c>
      <c r="K20" s="49" t="str">
        <f t="shared" si="2"/>
        <v>北海道今金町</v>
      </c>
      <c r="L20" s="49" t="s">
        <v>2757</v>
      </c>
      <c r="M20" s="49" t="s">
        <v>168</v>
      </c>
      <c r="N20" s="49" t="s">
        <v>3082</v>
      </c>
    </row>
    <row r="21" spans="1:14">
      <c r="A21" s="49" t="str">
        <f t="shared" si="0"/>
        <v>東京都練馬区</v>
      </c>
      <c r="B21" s="48" t="s">
        <v>328</v>
      </c>
      <c r="C21" s="49" t="s">
        <v>2135</v>
      </c>
      <c r="D21" s="48" t="s">
        <v>1223</v>
      </c>
      <c r="F21" s="49" t="str">
        <f t="shared" si="1"/>
        <v>北海道沼田町</v>
      </c>
      <c r="G21" s="49" t="s">
        <v>2947</v>
      </c>
      <c r="H21" s="49" t="s">
        <v>168</v>
      </c>
      <c r="I21" s="49" t="s">
        <v>3212</v>
      </c>
      <c r="K21" s="49" t="str">
        <f t="shared" si="2"/>
        <v>北海道黒松内町</v>
      </c>
      <c r="L21" s="49" t="s">
        <v>2757</v>
      </c>
      <c r="M21" s="49" t="s">
        <v>168</v>
      </c>
      <c r="N21" s="49" t="s">
        <v>3081</v>
      </c>
    </row>
    <row r="22" spans="1:14">
      <c r="A22" s="49" t="str">
        <f t="shared" si="0"/>
        <v>東京都足立区</v>
      </c>
      <c r="B22" s="48" t="s">
        <v>328</v>
      </c>
      <c r="C22" s="49" t="s">
        <v>2135</v>
      </c>
      <c r="D22" s="48" t="s">
        <v>1186</v>
      </c>
      <c r="F22" s="49" t="str">
        <f t="shared" si="1"/>
        <v>北海道幌加内町</v>
      </c>
      <c r="G22" s="49" t="s">
        <v>2947</v>
      </c>
      <c r="H22" s="49" t="s">
        <v>168</v>
      </c>
      <c r="I22" s="49" t="s">
        <v>3213</v>
      </c>
      <c r="K22" s="49" t="str">
        <f t="shared" si="2"/>
        <v>北海道蘭越町</v>
      </c>
      <c r="L22" s="49" t="s">
        <v>2757</v>
      </c>
      <c r="M22" s="49" t="s">
        <v>168</v>
      </c>
      <c r="N22" s="49" t="s">
        <v>3080</v>
      </c>
    </row>
    <row r="23" spans="1:14">
      <c r="A23" s="49" t="str">
        <f t="shared" si="0"/>
        <v>東京都葛飾区</v>
      </c>
      <c r="B23" s="48" t="s">
        <v>328</v>
      </c>
      <c r="C23" s="49" t="s">
        <v>2135</v>
      </c>
      <c r="D23" s="48" t="s">
        <v>1153</v>
      </c>
      <c r="F23" s="49" t="str">
        <f t="shared" si="1"/>
        <v>北海道音威子府村</v>
      </c>
      <c r="G23" s="49" t="s">
        <v>2947</v>
      </c>
      <c r="H23" s="49" t="s">
        <v>168</v>
      </c>
      <c r="I23" s="49" t="s">
        <v>3079</v>
      </c>
      <c r="K23" s="49" t="str">
        <f t="shared" si="2"/>
        <v>北海道ニセコ町</v>
      </c>
      <c r="L23" s="49" t="s">
        <v>2757</v>
      </c>
      <c r="M23" s="49" t="s">
        <v>168</v>
      </c>
      <c r="N23" s="49" t="s">
        <v>3078</v>
      </c>
    </row>
    <row r="24" spans="1:14">
      <c r="A24" s="49" t="str">
        <f t="shared" si="0"/>
        <v>東京都江戸川区</v>
      </c>
      <c r="B24" s="48" t="s">
        <v>328</v>
      </c>
      <c r="C24" s="49" t="s">
        <v>2135</v>
      </c>
      <c r="D24" s="48" t="s">
        <v>1119</v>
      </c>
      <c r="F24" s="49" t="str">
        <f t="shared" si="1"/>
        <v>北海道中川町</v>
      </c>
      <c r="G24" s="49" t="s">
        <v>2947</v>
      </c>
      <c r="H24" s="49" t="s">
        <v>168</v>
      </c>
      <c r="I24" s="49" t="s">
        <v>2989</v>
      </c>
      <c r="K24" s="49" t="str">
        <f t="shared" si="2"/>
        <v>北海道真狩村</v>
      </c>
      <c r="L24" s="49" t="s">
        <v>2757</v>
      </c>
      <c r="M24" s="49" t="s">
        <v>168</v>
      </c>
      <c r="N24" s="49" t="s">
        <v>2862</v>
      </c>
    </row>
    <row r="25" spans="1:14">
      <c r="A25" s="49" t="str">
        <f t="shared" si="0"/>
        <v>茨城県取手市</v>
      </c>
      <c r="B25" s="48" t="s">
        <v>321</v>
      </c>
      <c r="C25" s="49" t="s">
        <v>2140</v>
      </c>
      <c r="D25" s="48" t="s">
        <v>3077</v>
      </c>
      <c r="F25" s="49" t="str">
        <f t="shared" si="1"/>
        <v>北海道美深町</v>
      </c>
      <c r="G25" s="49" t="s">
        <v>2947</v>
      </c>
      <c r="H25" s="49" t="s">
        <v>168</v>
      </c>
      <c r="I25" s="49" t="s">
        <v>3076</v>
      </c>
      <c r="K25" s="49" t="str">
        <f t="shared" si="2"/>
        <v>北海道留寿都村</v>
      </c>
      <c r="L25" s="49" t="s">
        <v>2757</v>
      </c>
      <c r="M25" s="49" t="s">
        <v>168</v>
      </c>
      <c r="N25" s="49" t="s">
        <v>3075</v>
      </c>
    </row>
    <row r="26" spans="1:14">
      <c r="A26" s="49" t="str">
        <f t="shared" si="0"/>
        <v>茨城県つくば市</v>
      </c>
      <c r="B26" s="48" t="s">
        <v>321</v>
      </c>
      <c r="C26" s="49" t="s">
        <v>2140</v>
      </c>
      <c r="D26" s="48" t="s">
        <v>3074</v>
      </c>
      <c r="F26" s="49" t="str">
        <f t="shared" si="1"/>
        <v>北海道幌加内町</v>
      </c>
      <c r="G26" s="49" t="s">
        <v>2947</v>
      </c>
      <c r="H26" s="49" t="s">
        <v>168</v>
      </c>
      <c r="I26" s="49" t="s">
        <v>3213</v>
      </c>
      <c r="K26" s="49" t="str">
        <f t="shared" si="2"/>
        <v>北海道喜茂別町</v>
      </c>
      <c r="L26" s="49" t="s">
        <v>2757</v>
      </c>
      <c r="M26" s="49" t="s">
        <v>168</v>
      </c>
      <c r="N26" s="49" t="s">
        <v>3073</v>
      </c>
    </row>
    <row r="27" spans="1:14">
      <c r="A27" s="49" t="str">
        <f t="shared" si="0"/>
        <v>埼玉県和光市</v>
      </c>
      <c r="B27" s="48" t="s">
        <v>321</v>
      </c>
      <c r="C27" s="49" t="s">
        <v>2137</v>
      </c>
      <c r="D27" s="48" t="s">
        <v>3072</v>
      </c>
      <c r="F27" s="49" t="str">
        <f t="shared" si="1"/>
        <v>北海道下川町</v>
      </c>
      <c r="G27" s="49" t="s">
        <v>2947</v>
      </c>
      <c r="H27" s="49" t="s">
        <v>168</v>
      </c>
      <c r="I27" s="49" t="s">
        <v>3005</v>
      </c>
      <c r="K27" s="49" t="str">
        <f t="shared" si="2"/>
        <v>北海道京極町</v>
      </c>
      <c r="L27" s="49" t="s">
        <v>2757</v>
      </c>
      <c r="M27" s="49" t="s">
        <v>168</v>
      </c>
      <c r="N27" s="49" t="s">
        <v>2859</v>
      </c>
    </row>
    <row r="28" spans="1:14">
      <c r="A28" s="49" t="str">
        <f t="shared" si="0"/>
        <v>千葉県我孫子市</v>
      </c>
      <c r="B28" s="48" t="s">
        <v>321</v>
      </c>
      <c r="C28" s="49" t="s">
        <v>2136</v>
      </c>
      <c r="D28" s="48" t="s">
        <v>3071</v>
      </c>
      <c r="F28" s="49" t="str">
        <f t="shared" si="1"/>
        <v>北海道剣淵町</v>
      </c>
      <c r="G28" s="49" t="s">
        <v>2947</v>
      </c>
      <c r="H28" s="49" t="s">
        <v>168</v>
      </c>
      <c r="I28" s="49" t="s">
        <v>3008</v>
      </c>
      <c r="K28" s="49" t="str">
        <f t="shared" si="2"/>
        <v>北海道倶知安町</v>
      </c>
      <c r="L28" s="49" t="s">
        <v>2757</v>
      </c>
      <c r="M28" s="49" t="s">
        <v>168</v>
      </c>
      <c r="N28" s="49" t="s">
        <v>3070</v>
      </c>
    </row>
    <row r="29" spans="1:14">
      <c r="A29" s="49" t="str">
        <f t="shared" si="0"/>
        <v>千葉県袖ケ浦市</v>
      </c>
      <c r="B29" s="48" t="s">
        <v>321</v>
      </c>
      <c r="C29" s="49" t="s">
        <v>2136</v>
      </c>
      <c r="D29" s="48" t="s">
        <v>3287</v>
      </c>
      <c r="F29" s="49" t="str">
        <f t="shared" si="1"/>
        <v>北海道愛別町</v>
      </c>
      <c r="G29" s="49" t="s">
        <v>2947</v>
      </c>
      <c r="H29" s="49" t="s">
        <v>168</v>
      </c>
      <c r="I29" s="49" t="s">
        <v>3023</v>
      </c>
      <c r="K29" s="49" t="str">
        <f t="shared" si="2"/>
        <v>北海道豊浦町</v>
      </c>
      <c r="L29" s="49" t="s">
        <v>2757</v>
      </c>
      <c r="M29" s="49" t="s">
        <v>168</v>
      </c>
      <c r="N29" s="49" t="s">
        <v>3069</v>
      </c>
    </row>
    <row r="30" spans="1:14">
      <c r="A30" s="49" t="str">
        <f t="shared" si="0"/>
        <v>千葉県印西市</v>
      </c>
      <c r="B30" s="48" t="s">
        <v>321</v>
      </c>
      <c r="C30" s="49" t="s">
        <v>2136</v>
      </c>
      <c r="D30" s="48" t="s">
        <v>3068</v>
      </c>
      <c r="F30" s="49" t="str">
        <f t="shared" si="1"/>
        <v>北海道和寒町</v>
      </c>
      <c r="G30" s="49" t="s">
        <v>2947</v>
      </c>
      <c r="H30" s="49" t="s">
        <v>168</v>
      </c>
      <c r="I30" s="49" t="s">
        <v>3011</v>
      </c>
      <c r="K30" s="49" t="str">
        <f t="shared" si="2"/>
        <v>北海道共和町</v>
      </c>
      <c r="L30" s="49" t="s">
        <v>2757</v>
      </c>
      <c r="M30" s="49" t="s">
        <v>168</v>
      </c>
      <c r="N30" s="49" t="s">
        <v>2857</v>
      </c>
    </row>
    <row r="31" spans="1:14">
      <c r="A31" s="49" t="str">
        <f t="shared" si="0"/>
        <v>東京都調布市</v>
      </c>
      <c r="B31" s="48" t="s">
        <v>321</v>
      </c>
      <c r="C31" s="49" t="s">
        <v>2135</v>
      </c>
      <c r="D31" s="48" t="s">
        <v>3067</v>
      </c>
      <c r="F31" s="49" t="str">
        <f t="shared" si="1"/>
        <v>北海道当麻町</v>
      </c>
      <c r="G31" s="49" t="s">
        <v>2947</v>
      </c>
      <c r="H31" s="49" t="s">
        <v>168</v>
      </c>
      <c r="I31" s="49" t="s">
        <v>3025</v>
      </c>
      <c r="K31" s="49" t="str">
        <f t="shared" si="2"/>
        <v>北海道岩内町</v>
      </c>
      <c r="L31" s="49" t="s">
        <v>2757</v>
      </c>
      <c r="M31" s="49" t="s">
        <v>168</v>
      </c>
      <c r="N31" s="49" t="s">
        <v>2854</v>
      </c>
    </row>
    <row r="32" spans="1:14">
      <c r="A32" s="49" t="str">
        <f t="shared" si="0"/>
        <v>東京都町田市</v>
      </c>
      <c r="B32" s="48" t="s">
        <v>321</v>
      </c>
      <c r="C32" s="49" t="s">
        <v>2135</v>
      </c>
      <c r="D32" s="48" t="s">
        <v>3066</v>
      </c>
      <c r="F32" s="49" t="str">
        <f t="shared" si="1"/>
        <v>北海道鷹栖町</v>
      </c>
      <c r="G32" s="49" t="s">
        <v>2947</v>
      </c>
      <c r="H32" s="49" t="s">
        <v>168</v>
      </c>
      <c r="I32" s="49" t="s">
        <v>3065</v>
      </c>
      <c r="K32" s="49" t="str">
        <f t="shared" si="2"/>
        <v>北海道神恵内村</v>
      </c>
      <c r="L32" s="49" t="s">
        <v>2757</v>
      </c>
      <c r="M32" s="49" t="s">
        <v>168</v>
      </c>
      <c r="N32" s="49" t="s">
        <v>3064</v>
      </c>
    </row>
    <row r="33" spans="1:14">
      <c r="A33" s="49" t="str">
        <f t="shared" si="0"/>
        <v>東京都小平市</v>
      </c>
      <c r="B33" s="48" t="s">
        <v>321</v>
      </c>
      <c r="C33" s="49" t="s">
        <v>2135</v>
      </c>
      <c r="D33" s="48" t="s">
        <v>3063</v>
      </c>
      <c r="F33" s="49" t="str">
        <f t="shared" si="1"/>
        <v>北海道東神楽町</v>
      </c>
      <c r="G33" s="49" t="s">
        <v>2947</v>
      </c>
      <c r="H33" s="49" t="s">
        <v>168</v>
      </c>
      <c r="I33" s="49" t="s">
        <v>3062</v>
      </c>
      <c r="K33" s="49" t="str">
        <f t="shared" si="2"/>
        <v>北海道積丹町</v>
      </c>
      <c r="L33" s="49" t="s">
        <v>2757</v>
      </c>
      <c r="M33" s="49" t="s">
        <v>168</v>
      </c>
      <c r="N33" s="49" t="s">
        <v>3061</v>
      </c>
    </row>
    <row r="34" spans="1:14">
      <c r="A34" s="49" t="str">
        <f t="shared" si="0"/>
        <v>東京都日野市</v>
      </c>
      <c r="B34" s="48" t="s">
        <v>321</v>
      </c>
      <c r="C34" s="49" t="s">
        <v>2135</v>
      </c>
      <c r="D34" s="48" t="s">
        <v>3060</v>
      </c>
      <c r="F34" s="49" t="str">
        <f t="shared" si="1"/>
        <v>北海道比布町</v>
      </c>
      <c r="G34" s="49" t="s">
        <v>2947</v>
      </c>
      <c r="H34" s="49" t="s">
        <v>168</v>
      </c>
      <c r="I34" s="49" t="s">
        <v>3059</v>
      </c>
      <c r="K34" s="49" t="str">
        <f t="shared" si="2"/>
        <v>北海道古平町</v>
      </c>
      <c r="L34" s="49" t="s">
        <v>2757</v>
      </c>
      <c r="M34" s="49" t="s">
        <v>168</v>
      </c>
      <c r="N34" s="49" t="s">
        <v>3058</v>
      </c>
    </row>
    <row r="35" spans="1:14">
      <c r="A35" s="49" t="str">
        <f t="shared" si="0"/>
        <v>東京都国分寺市</v>
      </c>
      <c r="B35" s="48" t="s">
        <v>321</v>
      </c>
      <c r="C35" s="49" t="s">
        <v>2135</v>
      </c>
      <c r="D35" s="48" t="s">
        <v>3057</v>
      </c>
      <c r="F35" s="49" t="str">
        <f t="shared" si="1"/>
        <v>北海道上川町</v>
      </c>
      <c r="G35" s="49" t="s">
        <v>2947</v>
      </c>
      <c r="H35" s="49" t="s">
        <v>168</v>
      </c>
      <c r="I35" s="49" t="s">
        <v>3056</v>
      </c>
      <c r="K35" s="49" t="str">
        <f t="shared" si="2"/>
        <v>北海道仁木町</v>
      </c>
      <c r="L35" s="49" t="s">
        <v>2757</v>
      </c>
      <c r="M35" s="49" t="s">
        <v>168</v>
      </c>
      <c r="N35" s="49" t="s">
        <v>3055</v>
      </c>
    </row>
    <row r="36" spans="1:14">
      <c r="A36" s="49" t="str">
        <f t="shared" si="0"/>
        <v>東京都狛江市</v>
      </c>
      <c r="B36" s="48" t="s">
        <v>321</v>
      </c>
      <c r="C36" s="49" t="s">
        <v>2135</v>
      </c>
      <c r="D36" s="48" t="s">
        <v>3054</v>
      </c>
      <c r="F36" s="49" t="str">
        <f t="shared" si="1"/>
        <v>北海道東川町</v>
      </c>
      <c r="G36" s="49" t="s">
        <v>2947</v>
      </c>
      <c r="H36" s="49" t="s">
        <v>168</v>
      </c>
      <c r="I36" s="49" t="s">
        <v>3053</v>
      </c>
      <c r="K36" s="49" t="str">
        <f t="shared" si="2"/>
        <v>北海道赤井川村</v>
      </c>
      <c r="L36" s="49" t="s">
        <v>2757</v>
      </c>
      <c r="M36" s="49" t="s">
        <v>168</v>
      </c>
      <c r="N36" s="49" t="s">
        <v>3052</v>
      </c>
    </row>
    <row r="37" spans="1:14">
      <c r="A37" s="49" t="str">
        <f t="shared" si="0"/>
        <v>東京都清瀬市</v>
      </c>
      <c r="B37" s="48" t="s">
        <v>321</v>
      </c>
      <c r="C37" s="49" t="s">
        <v>2135</v>
      </c>
      <c r="D37" s="48" t="s">
        <v>3051</v>
      </c>
      <c r="F37" s="49" t="str">
        <f t="shared" si="1"/>
        <v>北海道美瑛町</v>
      </c>
      <c r="G37" s="49" t="s">
        <v>2947</v>
      </c>
      <c r="H37" s="49" t="s">
        <v>168</v>
      </c>
      <c r="I37" s="49" t="s">
        <v>3014</v>
      </c>
      <c r="K37" s="49" t="str">
        <f t="shared" si="2"/>
        <v>北海道月形町</v>
      </c>
      <c r="L37" s="49" t="s">
        <v>2757</v>
      </c>
      <c r="M37" s="49" t="s">
        <v>168</v>
      </c>
      <c r="N37" s="49" t="s">
        <v>3050</v>
      </c>
    </row>
    <row r="38" spans="1:14">
      <c r="A38" s="49" t="str">
        <f t="shared" si="0"/>
        <v>東京都多摩市</v>
      </c>
      <c r="B38" s="48" t="s">
        <v>321</v>
      </c>
      <c r="C38" s="49" t="s">
        <v>2135</v>
      </c>
      <c r="D38" s="48" t="s">
        <v>3049</v>
      </c>
      <c r="F38" s="49" t="str">
        <f t="shared" si="1"/>
        <v>北海道上富良野町</v>
      </c>
      <c r="G38" s="49" t="s">
        <v>2947</v>
      </c>
      <c r="H38" s="49" t="s">
        <v>168</v>
      </c>
      <c r="I38" s="49" t="s">
        <v>3048</v>
      </c>
      <c r="K38" s="49" t="str">
        <f t="shared" si="2"/>
        <v>北海道羅臼町</v>
      </c>
      <c r="L38" s="49" t="s">
        <v>2757</v>
      </c>
      <c r="M38" s="49" t="s">
        <v>168</v>
      </c>
      <c r="N38" s="49" t="s">
        <v>3047</v>
      </c>
    </row>
    <row r="39" spans="1:14">
      <c r="A39" s="49" t="str">
        <f t="shared" si="0"/>
        <v>東京都武蔵野市</v>
      </c>
      <c r="B39" s="48" t="s">
        <v>321</v>
      </c>
      <c r="C39" s="49" t="s">
        <v>2135</v>
      </c>
      <c r="D39" s="48" t="s">
        <v>3046</v>
      </c>
      <c r="F39" s="49" t="str">
        <f t="shared" si="1"/>
        <v>北海道中富良野町</v>
      </c>
      <c r="G39" s="49" t="s">
        <v>2947</v>
      </c>
      <c r="H39" s="49" t="s">
        <v>168</v>
      </c>
      <c r="I39" s="49" t="s">
        <v>3045</v>
      </c>
      <c r="K39" s="49" t="str">
        <f t="shared" si="2"/>
        <v>北海道新十津川町</v>
      </c>
      <c r="L39" s="49" t="s">
        <v>2757</v>
      </c>
      <c r="M39" s="49" t="s">
        <v>168</v>
      </c>
      <c r="N39" s="49" t="s">
        <v>3044</v>
      </c>
    </row>
    <row r="40" spans="1:14">
      <c r="A40" s="49" t="str">
        <f t="shared" si="0"/>
        <v>神奈川県横浜市</v>
      </c>
      <c r="B40" s="48" t="s">
        <v>321</v>
      </c>
      <c r="C40" s="49" t="s">
        <v>2134</v>
      </c>
      <c r="D40" s="48" t="s">
        <v>3043</v>
      </c>
      <c r="F40" s="49" t="str">
        <f t="shared" si="1"/>
        <v>北海道南富良野町</v>
      </c>
      <c r="G40" s="49" t="s">
        <v>2947</v>
      </c>
      <c r="H40" s="49" t="s">
        <v>168</v>
      </c>
      <c r="I40" s="49" t="s">
        <v>3001</v>
      </c>
      <c r="K40" s="49" t="str">
        <f t="shared" si="2"/>
        <v>北海道妹背牛町</v>
      </c>
      <c r="L40" s="49" t="s">
        <v>2757</v>
      </c>
      <c r="M40" s="49" t="s">
        <v>168</v>
      </c>
      <c r="N40" s="49" t="s">
        <v>3042</v>
      </c>
    </row>
    <row r="41" spans="1:14">
      <c r="A41" s="49" t="str">
        <f t="shared" si="0"/>
        <v>神奈川県川崎市</v>
      </c>
      <c r="B41" s="48" t="s">
        <v>321</v>
      </c>
      <c r="C41" s="49" t="s">
        <v>2134</v>
      </c>
      <c r="D41" s="48" t="s">
        <v>3041</v>
      </c>
      <c r="F41" s="49" t="str">
        <f t="shared" si="1"/>
        <v>北海道占冠村</v>
      </c>
      <c r="G41" s="49" t="s">
        <v>2947</v>
      </c>
      <c r="H41" s="49" t="s">
        <v>168</v>
      </c>
      <c r="I41" s="49" t="s">
        <v>2998</v>
      </c>
      <c r="K41" s="49" t="str">
        <f t="shared" si="2"/>
        <v>北海道秩父別町</v>
      </c>
      <c r="L41" s="49" t="s">
        <v>2757</v>
      </c>
      <c r="M41" s="49" t="s">
        <v>168</v>
      </c>
      <c r="N41" s="49" t="s">
        <v>3040</v>
      </c>
    </row>
    <row r="42" spans="1:14">
      <c r="A42" s="49" t="str">
        <f t="shared" si="0"/>
        <v>神奈川県厚木市</v>
      </c>
      <c r="B42" s="48" t="s">
        <v>321</v>
      </c>
      <c r="C42" s="49" t="s">
        <v>2134</v>
      </c>
      <c r="D42" s="48" t="s">
        <v>3039</v>
      </c>
      <c r="F42" s="49" t="str">
        <f t="shared" si="1"/>
        <v>北海道浜頓別町</v>
      </c>
      <c r="G42" s="49" t="s">
        <v>2947</v>
      </c>
      <c r="H42" s="49" t="s">
        <v>168</v>
      </c>
      <c r="I42" s="49" t="s">
        <v>3038</v>
      </c>
      <c r="K42" s="49" t="str">
        <f t="shared" si="2"/>
        <v>北海道雨竜町</v>
      </c>
      <c r="L42" s="49" t="s">
        <v>2757</v>
      </c>
      <c r="M42" s="49" t="s">
        <v>168</v>
      </c>
      <c r="N42" s="49" t="s">
        <v>3037</v>
      </c>
    </row>
    <row r="43" spans="1:14">
      <c r="A43" s="49" t="str">
        <f t="shared" si="0"/>
        <v>愛知県刈谷市</v>
      </c>
      <c r="B43" s="48" t="s">
        <v>321</v>
      </c>
      <c r="C43" s="49" t="s">
        <v>2125</v>
      </c>
      <c r="D43" s="48" t="s">
        <v>3036</v>
      </c>
      <c r="F43" s="49" t="str">
        <f t="shared" si="1"/>
        <v>北海道中頓別町</v>
      </c>
      <c r="G43" s="49" t="s">
        <v>2947</v>
      </c>
      <c r="H43" s="49" t="s">
        <v>168</v>
      </c>
      <c r="I43" s="49" t="s">
        <v>3035</v>
      </c>
      <c r="K43" s="49" t="str">
        <f t="shared" si="2"/>
        <v>北海道北竜町</v>
      </c>
      <c r="L43" s="49" t="s">
        <v>2757</v>
      </c>
      <c r="M43" s="49" t="s">
        <v>168</v>
      </c>
      <c r="N43" s="49" t="s">
        <v>3034</v>
      </c>
    </row>
    <row r="44" spans="1:14">
      <c r="A44" s="49" t="str">
        <f t="shared" si="0"/>
        <v>愛知県豊田市</v>
      </c>
      <c r="B44" s="48" t="s">
        <v>321</v>
      </c>
      <c r="C44" s="49" t="s">
        <v>2125</v>
      </c>
      <c r="D44" s="48" t="s">
        <v>3033</v>
      </c>
      <c r="F44" s="49" t="str">
        <f t="shared" si="1"/>
        <v>北海道幌延町</v>
      </c>
      <c r="G44" s="49" t="s">
        <v>2947</v>
      </c>
      <c r="H44" s="49" t="s">
        <v>168</v>
      </c>
      <c r="I44" s="49" t="s">
        <v>2977</v>
      </c>
      <c r="K44" s="49" t="str">
        <f t="shared" si="2"/>
        <v>北海道沼田町</v>
      </c>
      <c r="L44" s="49" t="s">
        <v>2757</v>
      </c>
      <c r="M44" s="49" t="s">
        <v>168</v>
      </c>
      <c r="N44" s="49" t="s">
        <v>3032</v>
      </c>
    </row>
    <row r="45" spans="1:14">
      <c r="A45" s="49" t="str">
        <f t="shared" si="0"/>
        <v>愛知県日進市</v>
      </c>
      <c r="B45" s="48" t="s">
        <v>321</v>
      </c>
      <c r="C45" s="49" t="s">
        <v>2125</v>
      </c>
      <c r="D45" s="48" t="s">
        <v>3031</v>
      </c>
      <c r="F45" s="49" t="str">
        <f t="shared" si="1"/>
        <v>北海道美幌町</v>
      </c>
      <c r="G45" s="49" t="s">
        <v>2947</v>
      </c>
      <c r="H45" s="49" t="s">
        <v>168</v>
      </c>
      <c r="I45" s="49" t="s">
        <v>3214</v>
      </c>
      <c r="K45" s="49" t="str">
        <f t="shared" si="2"/>
        <v>北海道幌加内町</v>
      </c>
      <c r="L45" s="49" t="s">
        <v>2757</v>
      </c>
      <c r="M45" s="49" t="s">
        <v>168</v>
      </c>
      <c r="N45" s="49" t="s">
        <v>3030</v>
      </c>
    </row>
    <row r="46" spans="1:14">
      <c r="A46" s="49" t="str">
        <f t="shared" si="0"/>
        <v>京都府長岡京市</v>
      </c>
      <c r="B46" s="48" t="s">
        <v>321</v>
      </c>
      <c r="C46" s="49" t="s">
        <v>2122</v>
      </c>
      <c r="D46" s="48" t="s">
        <v>3029</v>
      </c>
      <c r="F46" s="49" t="str">
        <f t="shared" si="1"/>
        <v>北海道津別町</v>
      </c>
      <c r="G46" s="49" t="s">
        <v>2947</v>
      </c>
      <c r="H46" s="49" t="s">
        <v>168</v>
      </c>
      <c r="I46" s="49" t="s">
        <v>3215</v>
      </c>
      <c r="K46" s="49" t="str">
        <f t="shared" si="2"/>
        <v>北海道鷹栖町</v>
      </c>
      <c r="L46" s="49" t="s">
        <v>2757</v>
      </c>
      <c r="M46" s="49" t="s">
        <v>168</v>
      </c>
      <c r="N46" s="49" t="s">
        <v>3028</v>
      </c>
    </row>
    <row r="47" spans="1:14">
      <c r="A47" s="49" t="str">
        <f t="shared" si="0"/>
        <v>大阪府大阪市</v>
      </c>
      <c r="B47" s="48" t="s">
        <v>321</v>
      </c>
      <c r="C47" s="49" t="s">
        <v>2121</v>
      </c>
      <c r="D47" s="48" t="s">
        <v>3027</v>
      </c>
      <c r="F47" s="49" t="str">
        <f t="shared" si="1"/>
        <v>北海道大空町</v>
      </c>
      <c r="G47" s="49" t="s">
        <v>2947</v>
      </c>
      <c r="H47" s="49" t="s">
        <v>168</v>
      </c>
      <c r="I47" s="49" t="s">
        <v>3026</v>
      </c>
      <c r="K47" s="49" t="str">
        <f t="shared" si="2"/>
        <v>北海道当麻町</v>
      </c>
      <c r="L47" s="49" t="s">
        <v>2757</v>
      </c>
      <c r="M47" s="49" t="s">
        <v>168</v>
      </c>
      <c r="N47" s="49" t="s">
        <v>3025</v>
      </c>
    </row>
    <row r="48" spans="1:14">
      <c r="A48" s="49" t="str">
        <f t="shared" si="0"/>
        <v>大阪府守口市</v>
      </c>
      <c r="B48" s="48" t="s">
        <v>321</v>
      </c>
      <c r="C48" s="49" t="s">
        <v>2121</v>
      </c>
      <c r="D48" s="48" t="s">
        <v>3024</v>
      </c>
      <c r="F48" s="49" t="str">
        <f t="shared" si="1"/>
        <v>北海道清里町</v>
      </c>
      <c r="G48" s="49" t="s">
        <v>2947</v>
      </c>
      <c r="H48" s="49" t="s">
        <v>168</v>
      </c>
      <c r="I48" s="49" t="s">
        <v>2963</v>
      </c>
      <c r="K48" s="49" t="str">
        <f t="shared" si="2"/>
        <v>北海道愛別町</v>
      </c>
      <c r="L48" s="49" t="s">
        <v>2757</v>
      </c>
      <c r="M48" s="49" t="s">
        <v>168</v>
      </c>
      <c r="N48" s="49" t="s">
        <v>3023</v>
      </c>
    </row>
    <row r="49" spans="1:14">
      <c r="A49" s="49" t="str">
        <f t="shared" si="0"/>
        <v>茨城県守谷市</v>
      </c>
      <c r="B49" s="48" t="s">
        <v>3288</v>
      </c>
      <c r="C49" s="49" t="s">
        <v>2140</v>
      </c>
      <c r="D49" s="48" t="s">
        <v>3022</v>
      </c>
      <c r="F49" s="49" t="str">
        <f t="shared" si="1"/>
        <v>北海道小清水町</v>
      </c>
      <c r="G49" s="49" t="s">
        <v>2947</v>
      </c>
      <c r="H49" s="49" t="s">
        <v>168</v>
      </c>
      <c r="I49" s="49" t="s">
        <v>3021</v>
      </c>
      <c r="K49" s="49" t="str">
        <f t="shared" si="2"/>
        <v>北海道上川町</v>
      </c>
      <c r="L49" s="49" t="s">
        <v>2757</v>
      </c>
      <c r="M49" s="49" t="s">
        <v>168</v>
      </c>
      <c r="N49" s="49" t="s">
        <v>3020</v>
      </c>
    </row>
    <row r="50" spans="1:14">
      <c r="A50" s="49" t="str">
        <f t="shared" si="0"/>
        <v>埼玉県さいたま市</v>
      </c>
      <c r="B50" s="48" t="s">
        <v>3288</v>
      </c>
      <c r="C50" s="49" t="s">
        <v>2137</v>
      </c>
      <c r="D50" s="48" t="s">
        <v>3019</v>
      </c>
      <c r="F50" s="49" t="str">
        <f t="shared" si="1"/>
        <v>北海道訓子府町</v>
      </c>
      <c r="G50" s="49" t="s">
        <v>2947</v>
      </c>
      <c r="H50" s="49" t="s">
        <v>168</v>
      </c>
      <c r="I50" s="49" t="s">
        <v>3018</v>
      </c>
      <c r="K50" s="49" t="str">
        <f t="shared" si="2"/>
        <v>北海道東川町</v>
      </c>
      <c r="L50" s="49" t="s">
        <v>2757</v>
      </c>
      <c r="M50" s="49" t="s">
        <v>168</v>
      </c>
      <c r="N50" s="49" t="s">
        <v>3017</v>
      </c>
    </row>
    <row r="51" spans="1:14">
      <c r="A51" s="49" t="str">
        <f t="shared" si="0"/>
        <v>埼玉県蕨市</v>
      </c>
      <c r="B51" s="48" t="s">
        <v>3288</v>
      </c>
      <c r="C51" s="49" t="s">
        <v>2137</v>
      </c>
      <c r="D51" s="48" t="s">
        <v>3016</v>
      </c>
      <c r="F51" s="49" t="str">
        <f t="shared" si="1"/>
        <v>北海道置戸町</v>
      </c>
      <c r="G51" s="49" t="s">
        <v>2947</v>
      </c>
      <c r="H51" s="49" t="s">
        <v>168</v>
      </c>
      <c r="I51" s="49" t="s">
        <v>3015</v>
      </c>
      <c r="K51" s="49" t="str">
        <f t="shared" si="2"/>
        <v>北海道美瑛町</v>
      </c>
      <c r="L51" s="49" t="s">
        <v>2757</v>
      </c>
      <c r="M51" s="49" t="s">
        <v>168</v>
      </c>
      <c r="N51" s="49" t="s">
        <v>3014</v>
      </c>
    </row>
    <row r="52" spans="1:14">
      <c r="A52" s="49" t="str">
        <f t="shared" si="0"/>
        <v>埼玉県志木市</v>
      </c>
      <c r="B52" s="48" t="s">
        <v>3288</v>
      </c>
      <c r="C52" s="49" t="s">
        <v>2137</v>
      </c>
      <c r="D52" s="48" t="s">
        <v>3013</v>
      </c>
      <c r="F52" s="49" t="str">
        <f t="shared" si="1"/>
        <v>北海道佐呂間町</v>
      </c>
      <c r="G52" s="49" t="s">
        <v>2947</v>
      </c>
      <c r="H52" s="49" t="s">
        <v>168</v>
      </c>
      <c r="I52" s="49" t="s">
        <v>3012</v>
      </c>
      <c r="K52" s="49" t="str">
        <f t="shared" si="2"/>
        <v>北海道和寒町</v>
      </c>
      <c r="L52" s="49" t="s">
        <v>2757</v>
      </c>
      <c r="M52" s="49" t="s">
        <v>168</v>
      </c>
      <c r="N52" s="49" t="s">
        <v>3011</v>
      </c>
    </row>
    <row r="53" spans="1:14">
      <c r="A53" s="49" t="str">
        <f t="shared" si="0"/>
        <v>千葉県千葉市</v>
      </c>
      <c r="B53" s="48" t="s">
        <v>3288</v>
      </c>
      <c r="C53" s="49" t="s">
        <v>2136</v>
      </c>
      <c r="D53" s="48" t="s">
        <v>3010</v>
      </c>
      <c r="F53" s="49" t="str">
        <f t="shared" si="1"/>
        <v>北海道遠軽町</v>
      </c>
      <c r="G53" s="49" t="s">
        <v>2947</v>
      </c>
      <c r="H53" s="49" t="s">
        <v>168</v>
      </c>
      <c r="I53" s="49" t="s">
        <v>3009</v>
      </c>
      <c r="K53" s="49" t="str">
        <f t="shared" si="2"/>
        <v>北海道剣淵町</v>
      </c>
      <c r="L53" s="49" t="s">
        <v>2757</v>
      </c>
      <c r="M53" s="49" t="s">
        <v>168</v>
      </c>
      <c r="N53" s="49" t="s">
        <v>3008</v>
      </c>
    </row>
    <row r="54" spans="1:14">
      <c r="A54" s="49" t="str">
        <f t="shared" si="0"/>
        <v>千葉県成田市</v>
      </c>
      <c r="B54" s="48" t="s">
        <v>3288</v>
      </c>
      <c r="C54" s="49" t="s">
        <v>2136</v>
      </c>
      <c r="D54" s="48" t="s">
        <v>3007</v>
      </c>
      <c r="F54" s="49" t="str">
        <f t="shared" si="1"/>
        <v>北海道湧別町</v>
      </c>
      <c r="G54" s="49" t="s">
        <v>2947</v>
      </c>
      <c r="H54" s="49" t="s">
        <v>168</v>
      </c>
      <c r="I54" s="49" t="s">
        <v>3006</v>
      </c>
      <c r="K54" s="49" t="str">
        <f t="shared" si="2"/>
        <v>北海道下川町</v>
      </c>
      <c r="L54" s="49" t="s">
        <v>2757</v>
      </c>
      <c r="M54" s="49" t="s">
        <v>168</v>
      </c>
      <c r="N54" s="49" t="s">
        <v>3005</v>
      </c>
    </row>
    <row r="55" spans="1:14">
      <c r="A55" s="49" t="str">
        <f t="shared" si="0"/>
        <v>千葉県習志野市</v>
      </c>
      <c r="B55" s="48" t="s">
        <v>3288</v>
      </c>
      <c r="C55" s="49" t="s">
        <v>2136</v>
      </c>
      <c r="D55" s="48" t="s">
        <v>3004</v>
      </c>
      <c r="F55" s="49" t="str">
        <f t="shared" si="1"/>
        <v>北海道滝上町</v>
      </c>
      <c r="G55" s="49" t="s">
        <v>2947</v>
      </c>
      <c r="H55" s="49" t="s">
        <v>168</v>
      </c>
      <c r="I55" s="49" t="s">
        <v>3003</v>
      </c>
      <c r="K55" s="49" t="str">
        <f t="shared" si="2"/>
        <v>北海道新得町</v>
      </c>
      <c r="L55" s="49" t="s">
        <v>2757</v>
      </c>
      <c r="M55" s="49" t="s">
        <v>168</v>
      </c>
      <c r="N55" s="49" t="s">
        <v>2761</v>
      </c>
    </row>
    <row r="56" spans="1:14">
      <c r="A56" s="49" t="str">
        <f t="shared" si="0"/>
        <v>東京都八王子市</v>
      </c>
      <c r="B56" s="48" t="s">
        <v>3288</v>
      </c>
      <c r="C56" s="49" t="s">
        <v>2135</v>
      </c>
      <c r="D56" s="48" t="s">
        <v>3002</v>
      </c>
      <c r="F56" s="49" t="str">
        <f t="shared" si="1"/>
        <v>北海道興部町</v>
      </c>
      <c r="G56" s="49" t="s">
        <v>2947</v>
      </c>
      <c r="H56" s="49" t="s">
        <v>168</v>
      </c>
      <c r="I56" s="49" t="s">
        <v>2957</v>
      </c>
      <c r="K56" s="49" t="str">
        <f t="shared" si="2"/>
        <v>北海道南富良野町</v>
      </c>
      <c r="L56" s="49" t="s">
        <v>2757</v>
      </c>
      <c r="M56" s="49" t="s">
        <v>168</v>
      </c>
      <c r="N56" s="49" t="s">
        <v>3001</v>
      </c>
    </row>
    <row r="57" spans="1:14">
      <c r="A57" s="49" t="str">
        <f t="shared" si="0"/>
        <v>東京都青梅市</v>
      </c>
      <c r="B57" s="48" t="s">
        <v>3288</v>
      </c>
      <c r="C57" s="49" t="s">
        <v>2135</v>
      </c>
      <c r="D57" s="48" t="s">
        <v>3000</v>
      </c>
      <c r="F57" s="49" t="str">
        <f t="shared" si="1"/>
        <v>北海道西興部村</v>
      </c>
      <c r="G57" s="49" t="s">
        <v>2947</v>
      </c>
      <c r="H57" s="49" t="s">
        <v>168</v>
      </c>
      <c r="I57" s="49" t="s">
        <v>2999</v>
      </c>
      <c r="K57" s="49" t="str">
        <f t="shared" si="2"/>
        <v>北海道占冠村</v>
      </c>
      <c r="L57" s="49" t="s">
        <v>2757</v>
      </c>
      <c r="M57" s="49" t="s">
        <v>168</v>
      </c>
      <c r="N57" s="49" t="s">
        <v>2998</v>
      </c>
    </row>
    <row r="58" spans="1:14">
      <c r="A58" s="49" t="str">
        <f t="shared" si="0"/>
        <v>東京都府中市</v>
      </c>
      <c r="B58" s="48" t="s">
        <v>3288</v>
      </c>
      <c r="C58" s="49" t="s">
        <v>2135</v>
      </c>
      <c r="D58" s="48" t="s">
        <v>2997</v>
      </c>
      <c r="F58" s="49" t="str">
        <f t="shared" si="1"/>
        <v>北海道厚真町</v>
      </c>
      <c r="G58" s="49" t="s">
        <v>2947</v>
      </c>
      <c r="H58" s="49" t="s">
        <v>168</v>
      </c>
      <c r="I58" s="49" t="s">
        <v>2996</v>
      </c>
      <c r="K58" s="49" t="str">
        <f t="shared" si="2"/>
        <v>北海道美深町</v>
      </c>
      <c r="L58" s="49" t="s">
        <v>2757</v>
      </c>
      <c r="M58" s="49" t="s">
        <v>168</v>
      </c>
      <c r="N58" s="49" t="s">
        <v>2995</v>
      </c>
    </row>
    <row r="59" spans="1:14">
      <c r="A59" s="49" t="str">
        <f t="shared" si="0"/>
        <v>東京都昭島市</v>
      </c>
      <c r="B59" s="48" t="s">
        <v>3288</v>
      </c>
      <c r="C59" s="49" t="s">
        <v>2135</v>
      </c>
      <c r="D59" s="48" t="s">
        <v>2994</v>
      </c>
      <c r="F59" s="49" t="str">
        <f t="shared" si="1"/>
        <v>北海道安平町</v>
      </c>
      <c r="G59" s="49" t="s">
        <v>2947</v>
      </c>
      <c r="H59" s="49" t="s">
        <v>168</v>
      </c>
      <c r="I59" s="49" t="s">
        <v>2993</v>
      </c>
      <c r="K59" s="49" t="str">
        <f t="shared" si="2"/>
        <v>北海道音威子府村</v>
      </c>
      <c r="L59" s="49" t="s">
        <v>2757</v>
      </c>
      <c r="M59" s="49" t="s">
        <v>168</v>
      </c>
      <c r="N59" s="49" t="s">
        <v>2992</v>
      </c>
    </row>
    <row r="60" spans="1:14">
      <c r="A60" s="49" t="str">
        <f t="shared" si="0"/>
        <v>東京都小金井市</v>
      </c>
      <c r="B60" s="48" t="s">
        <v>3288</v>
      </c>
      <c r="C60" s="49" t="s">
        <v>2135</v>
      </c>
      <c r="D60" s="48" t="s">
        <v>2991</v>
      </c>
      <c r="F60" s="49" t="str">
        <f t="shared" si="1"/>
        <v>北海道平取町</v>
      </c>
      <c r="G60" s="49" t="s">
        <v>2947</v>
      </c>
      <c r="H60" s="49" t="s">
        <v>168</v>
      </c>
      <c r="I60" s="49" t="s">
        <v>2990</v>
      </c>
      <c r="K60" s="49" t="str">
        <f t="shared" si="2"/>
        <v>北海道中川町</v>
      </c>
      <c r="L60" s="49" t="s">
        <v>2757</v>
      </c>
      <c r="M60" s="49" t="s">
        <v>168</v>
      </c>
      <c r="N60" s="49" t="s">
        <v>2989</v>
      </c>
    </row>
    <row r="61" spans="1:14">
      <c r="A61" s="49" t="str">
        <f t="shared" si="0"/>
        <v>東京都東村山市</v>
      </c>
      <c r="B61" s="48" t="s">
        <v>3288</v>
      </c>
      <c r="C61" s="49" t="s">
        <v>2135</v>
      </c>
      <c r="D61" s="48" t="s">
        <v>2988</v>
      </c>
      <c r="F61" s="49" t="str">
        <f t="shared" si="1"/>
        <v>北海道音更町</v>
      </c>
      <c r="G61" s="49" t="s">
        <v>2947</v>
      </c>
      <c r="H61" s="49" t="s">
        <v>168</v>
      </c>
      <c r="I61" s="49" t="s">
        <v>2987</v>
      </c>
      <c r="K61" s="49" t="str">
        <f t="shared" si="2"/>
        <v>北海道増毛町</v>
      </c>
      <c r="L61" s="49" t="s">
        <v>2757</v>
      </c>
      <c r="M61" s="49" t="s">
        <v>168</v>
      </c>
      <c r="N61" s="49" t="s">
        <v>2803</v>
      </c>
    </row>
    <row r="62" spans="1:14">
      <c r="A62" s="49" t="str">
        <f t="shared" si="0"/>
        <v>東京都国立市</v>
      </c>
      <c r="B62" s="48" t="s">
        <v>3288</v>
      </c>
      <c r="C62" s="49" t="s">
        <v>2135</v>
      </c>
      <c r="D62" s="48" t="s">
        <v>2986</v>
      </c>
      <c r="F62" s="49" t="str">
        <f t="shared" si="1"/>
        <v>北海道士幌町</v>
      </c>
      <c r="G62" s="49" t="s">
        <v>2947</v>
      </c>
      <c r="H62" s="49" t="s">
        <v>168</v>
      </c>
      <c r="I62" s="49" t="s">
        <v>422</v>
      </c>
      <c r="K62" s="49" t="str">
        <f t="shared" si="2"/>
        <v>北海道小平町</v>
      </c>
      <c r="L62" s="49" t="s">
        <v>2757</v>
      </c>
      <c r="M62" s="49" t="s">
        <v>168</v>
      </c>
      <c r="N62" s="49" t="s">
        <v>2805</v>
      </c>
    </row>
    <row r="63" spans="1:14">
      <c r="A63" s="49" t="str">
        <f t="shared" si="0"/>
        <v>東京都福生市</v>
      </c>
      <c r="B63" s="48" t="s">
        <v>3288</v>
      </c>
      <c r="C63" s="49" t="s">
        <v>2135</v>
      </c>
      <c r="D63" s="48" t="s">
        <v>2985</v>
      </c>
      <c r="F63" s="49" t="str">
        <f t="shared" si="1"/>
        <v>北海道上士幌町</v>
      </c>
      <c r="G63" s="49" t="s">
        <v>2947</v>
      </c>
      <c r="H63" s="49" t="s">
        <v>168</v>
      </c>
      <c r="I63" s="49" t="s">
        <v>421</v>
      </c>
      <c r="K63" s="49" t="str">
        <f t="shared" si="2"/>
        <v>北海道苫前町</v>
      </c>
      <c r="L63" s="49" t="s">
        <v>2757</v>
      </c>
      <c r="M63" s="49" t="s">
        <v>168</v>
      </c>
      <c r="N63" s="49" t="s">
        <v>2807</v>
      </c>
    </row>
    <row r="64" spans="1:14">
      <c r="A64" s="49" t="str">
        <f t="shared" si="0"/>
        <v>東京都稲城市</v>
      </c>
      <c r="B64" s="48" t="s">
        <v>3289</v>
      </c>
      <c r="C64" s="49" t="s">
        <v>2135</v>
      </c>
      <c r="D64" s="48" t="s">
        <v>2984</v>
      </c>
      <c r="F64" s="49" t="str">
        <f t="shared" si="1"/>
        <v>北海道鹿追町</v>
      </c>
      <c r="G64" s="49" t="s">
        <v>2947</v>
      </c>
      <c r="H64" s="49" t="s">
        <v>168</v>
      </c>
      <c r="I64" s="49" t="s">
        <v>420</v>
      </c>
      <c r="K64" s="49" t="str">
        <f t="shared" si="2"/>
        <v>北海道羽幌町</v>
      </c>
      <c r="L64" s="49" t="s">
        <v>2757</v>
      </c>
      <c r="M64" s="49" t="s">
        <v>168</v>
      </c>
      <c r="N64" s="49" t="s">
        <v>2809</v>
      </c>
    </row>
    <row r="65" spans="1:14">
      <c r="A65" s="49" t="str">
        <f t="shared" si="0"/>
        <v>東京都西東京市</v>
      </c>
      <c r="B65" s="48" t="s">
        <v>3290</v>
      </c>
      <c r="C65" s="49" t="s">
        <v>2135</v>
      </c>
      <c r="D65" s="48" t="s">
        <v>2983</v>
      </c>
      <c r="F65" s="49" t="str">
        <f t="shared" si="1"/>
        <v>北海道清水町</v>
      </c>
      <c r="G65" s="49" t="s">
        <v>2947</v>
      </c>
      <c r="H65" s="49" t="s">
        <v>168</v>
      </c>
      <c r="I65" s="49" t="s">
        <v>2240</v>
      </c>
      <c r="K65" s="49" t="str">
        <f t="shared" si="2"/>
        <v>北海道初山別村</v>
      </c>
      <c r="L65" s="49" t="s">
        <v>2757</v>
      </c>
      <c r="M65" s="49" t="s">
        <v>168</v>
      </c>
      <c r="N65" s="49" t="s">
        <v>2982</v>
      </c>
    </row>
    <row r="66" spans="1:14">
      <c r="A66" s="97" t="str">
        <f>CONCATENATE(C66,D66)</f>
        <v>東京都三鷹市</v>
      </c>
      <c r="B66" s="79" t="s">
        <v>3291</v>
      </c>
      <c r="C66" s="97" t="s">
        <v>2135</v>
      </c>
      <c r="D66" s="98" t="s">
        <v>2831</v>
      </c>
      <c r="F66" s="49" t="str">
        <f t="shared" si="1"/>
        <v>北海道芽室町</v>
      </c>
      <c r="G66" s="49" t="s">
        <v>2947</v>
      </c>
      <c r="H66" s="49" t="s">
        <v>168</v>
      </c>
      <c r="I66" s="49" t="s">
        <v>417</v>
      </c>
      <c r="K66" s="49" t="str">
        <f t="shared" si="2"/>
        <v>北海道遠別町</v>
      </c>
      <c r="L66" s="49" t="s">
        <v>2757</v>
      </c>
      <c r="M66" s="49" t="s">
        <v>168</v>
      </c>
      <c r="N66" s="49" t="s">
        <v>2814</v>
      </c>
    </row>
    <row r="67" spans="1:14">
      <c r="A67" s="49" t="str">
        <f t="shared" si="0"/>
        <v>神奈川県鎌倉市</v>
      </c>
      <c r="B67" s="48" t="s">
        <v>3288</v>
      </c>
      <c r="C67" s="49" t="s">
        <v>2134</v>
      </c>
      <c r="D67" s="48" t="s">
        <v>2981</v>
      </c>
      <c r="F67" s="49" t="str">
        <f t="shared" ref="F67:F130" si="4">CONCATENATE(H67,I67)</f>
        <v>北海道中札内村</v>
      </c>
      <c r="G67" s="49" t="s">
        <v>2947</v>
      </c>
      <c r="H67" s="49" t="s">
        <v>168</v>
      </c>
      <c r="I67" s="49" t="s">
        <v>416</v>
      </c>
      <c r="K67" s="49" t="str">
        <f t="shared" ref="K67:K130" si="5">CONCATENATE(M67,N67)</f>
        <v>北海道天塩町</v>
      </c>
      <c r="L67" s="49" t="s">
        <v>2757</v>
      </c>
      <c r="M67" s="49" t="s">
        <v>168</v>
      </c>
      <c r="N67" s="49" t="s">
        <v>2979</v>
      </c>
    </row>
    <row r="68" spans="1:14">
      <c r="A68" s="49" t="str">
        <f t="shared" ref="A68:A131" si="6">CONCATENATE(C68,D68)</f>
        <v>神奈川県逗子市</v>
      </c>
      <c r="B68" s="48" t="s">
        <v>3288</v>
      </c>
      <c r="C68" s="49" t="s">
        <v>2134</v>
      </c>
      <c r="D68" s="48" t="s">
        <v>2980</v>
      </c>
      <c r="F68" s="49" t="str">
        <f t="shared" si="4"/>
        <v>北海道更別村</v>
      </c>
      <c r="G68" s="49" t="s">
        <v>2947</v>
      </c>
      <c r="H68" s="49" t="s">
        <v>168</v>
      </c>
      <c r="I68" s="49" t="s">
        <v>415</v>
      </c>
      <c r="K68" s="49" t="str">
        <f t="shared" si="5"/>
        <v>北海道幌延町</v>
      </c>
      <c r="L68" s="49" t="s">
        <v>2757</v>
      </c>
      <c r="M68" s="49" t="s">
        <v>168</v>
      </c>
      <c r="N68" s="49" t="s">
        <v>2977</v>
      </c>
    </row>
    <row r="69" spans="1:14">
      <c r="A69" s="49" t="str">
        <f t="shared" si="6"/>
        <v>静岡県裾野市</v>
      </c>
      <c r="B69" s="48" t="s">
        <v>3288</v>
      </c>
      <c r="C69" s="49" t="s">
        <v>2126</v>
      </c>
      <c r="D69" s="48" t="s">
        <v>2978</v>
      </c>
      <c r="F69" s="49" t="str">
        <f t="shared" si="4"/>
        <v>北海道大樹町</v>
      </c>
      <c r="G69" s="49" t="s">
        <v>2947</v>
      </c>
      <c r="H69" s="49" t="s">
        <v>168</v>
      </c>
      <c r="I69" s="49" t="s">
        <v>2975</v>
      </c>
      <c r="K69" s="49" t="str">
        <f t="shared" si="5"/>
        <v>北海道豊富町</v>
      </c>
      <c r="L69" s="49" t="s">
        <v>2757</v>
      </c>
      <c r="M69" s="49" t="s">
        <v>168</v>
      </c>
      <c r="N69" s="49" t="s">
        <v>2794</v>
      </c>
    </row>
    <row r="70" spans="1:14">
      <c r="A70" s="49" t="str">
        <f t="shared" si="6"/>
        <v>愛知県名古屋市</v>
      </c>
      <c r="B70" s="48" t="s">
        <v>3288</v>
      </c>
      <c r="C70" s="49" t="s">
        <v>2125</v>
      </c>
      <c r="D70" s="48" t="s">
        <v>2976</v>
      </c>
      <c r="F70" s="49" t="str">
        <f t="shared" si="4"/>
        <v>北海道幕別町</v>
      </c>
      <c r="G70" s="49" t="s">
        <v>2947</v>
      </c>
      <c r="H70" s="49" t="s">
        <v>168</v>
      </c>
      <c r="I70" s="49" t="s">
        <v>412</v>
      </c>
      <c r="K70" s="49" t="str">
        <f t="shared" si="5"/>
        <v>北海道猿払村</v>
      </c>
      <c r="L70" s="49" t="s">
        <v>2757</v>
      </c>
      <c r="M70" s="49" t="s">
        <v>168</v>
      </c>
      <c r="N70" s="49" t="s">
        <v>2800</v>
      </c>
    </row>
    <row r="71" spans="1:14">
      <c r="A71" s="49" t="str">
        <f t="shared" si="6"/>
        <v>愛知県豊明市</v>
      </c>
      <c r="B71" s="48" t="s">
        <v>3288</v>
      </c>
      <c r="C71" s="49" t="s">
        <v>2125</v>
      </c>
      <c r="D71" s="48" t="s">
        <v>2974</v>
      </c>
      <c r="F71" s="49" t="str">
        <f t="shared" si="4"/>
        <v>北海道池田町</v>
      </c>
      <c r="G71" s="49" t="s">
        <v>2947</v>
      </c>
      <c r="H71" s="49" t="s">
        <v>168</v>
      </c>
      <c r="I71" s="49" t="s">
        <v>411</v>
      </c>
      <c r="K71" s="49" t="str">
        <f t="shared" si="5"/>
        <v>北海道浜頓別町</v>
      </c>
      <c r="L71" s="49" t="s">
        <v>2757</v>
      </c>
      <c r="M71" s="49" t="s">
        <v>168</v>
      </c>
      <c r="N71" s="49" t="s">
        <v>2972</v>
      </c>
    </row>
    <row r="72" spans="1:14">
      <c r="A72" s="49" t="str">
        <f t="shared" si="6"/>
        <v>大阪府池田市</v>
      </c>
      <c r="B72" s="48" t="s">
        <v>3288</v>
      </c>
      <c r="C72" s="49" t="s">
        <v>2121</v>
      </c>
      <c r="D72" s="48" t="s">
        <v>2973</v>
      </c>
      <c r="F72" s="49" t="str">
        <f t="shared" si="4"/>
        <v>北海道豊頃町</v>
      </c>
      <c r="G72" s="49" t="s">
        <v>2947</v>
      </c>
      <c r="H72" s="49" t="s">
        <v>168</v>
      </c>
      <c r="I72" s="49" t="s">
        <v>410</v>
      </c>
      <c r="K72" s="49" t="str">
        <f t="shared" si="5"/>
        <v>北海道中頓別町</v>
      </c>
      <c r="L72" s="49" t="s">
        <v>2757</v>
      </c>
      <c r="M72" s="49" t="s">
        <v>168</v>
      </c>
      <c r="N72" s="49" t="s">
        <v>2970</v>
      </c>
    </row>
    <row r="73" spans="1:14">
      <c r="A73" s="49" t="str">
        <f t="shared" si="6"/>
        <v>大阪府高槻市</v>
      </c>
      <c r="B73" s="48" t="s">
        <v>3288</v>
      </c>
      <c r="C73" s="49" t="s">
        <v>2121</v>
      </c>
      <c r="D73" s="48" t="s">
        <v>2971</v>
      </c>
      <c r="F73" s="49" t="str">
        <f t="shared" si="4"/>
        <v>北海道本別町</v>
      </c>
      <c r="G73" s="49" t="s">
        <v>2947</v>
      </c>
      <c r="H73" s="49" t="s">
        <v>168</v>
      </c>
      <c r="I73" s="49" t="s">
        <v>409</v>
      </c>
      <c r="K73" s="49" t="str">
        <f t="shared" si="5"/>
        <v>北海道枝幸町</v>
      </c>
      <c r="L73" s="49" t="s">
        <v>2757</v>
      </c>
      <c r="M73" s="49" t="s">
        <v>168</v>
      </c>
      <c r="N73" s="49" t="s">
        <v>2797</v>
      </c>
    </row>
    <row r="74" spans="1:14">
      <c r="A74" s="49" t="str">
        <f t="shared" si="6"/>
        <v>大阪府大東市</v>
      </c>
      <c r="B74" s="48" t="s">
        <v>3288</v>
      </c>
      <c r="C74" s="49" t="s">
        <v>2121</v>
      </c>
      <c r="D74" s="48" t="s">
        <v>2969</v>
      </c>
      <c r="F74" s="49" t="str">
        <f t="shared" si="4"/>
        <v>北海道足寄町</v>
      </c>
      <c r="G74" s="49" t="s">
        <v>2947</v>
      </c>
      <c r="H74" s="49" t="s">
        <v>168</v>
      </c>
      <c r="I74" s="49" t="s">
        <v>2967</v>
      </c>
      <c r="K74" s="49" t="str">
        <f t="shared" si="5"/>
        <v>北海道津別町</v>
      </c>
      <c r="L74" s="49" t="s">
        <v>2757</v>
      </c>
      <c r="M74" s="49" t="s">
        <v>168</v>
      </c>
      <c r="N74" s="49" t="s">
        <v>2966</v>
      </c>
    </row>
    <row r="75" spans="1:14">
      <c r="A75" s="49" t="str">
        <f t="shared" si="6"/>
        <v>大阪府門真市</v>
      </c>
      <c r="B75" s="48" t="s">
        <v>3288</v>
      </c>
      <c r="C75" s="49" t="s">
        <v>2121</v>
      </c>
      <c r="D75" s="48" t="s">
        <v>2968</v>
      </c>
      <c r="F75" s="49" t="str">
        <f t="shared" si="4"/>
        <v>北海道陸別町</v>
      </c>
      <c r="G75" s="49" t="s">
        <v>2947</v>
      </c>
      <c r="H75" s="49" t="s">
        <v>168</v>
      </c>
      <c r="I75" s="49" t="s">
        <v>2964</v>
      </c>
      <c r="K75" s="49" t="str">
        <f t="shared" si="5"/>
        <v>北海道清里町</v>
      </c>
      <c r="L75" s="49" t="s">
        <v>2757</v>
      </c>
      <c r="M75" s="49" t="s">
        <v>168</v>
      </c>
      <c r="N75" s="49" t="s">
        <v>2963</v>
      </c>
    </row>
    <row r="76" spans="1:14">
      <c r="A76" s="49" t="str">
        <f t="shared" si="6"/>
        <v>大阪府高石市</v>
      </c>
      <c r="B76" s="48" t="s">
        <v>3289</v>
      </c>
      <c r="C76" s="49" t="s">
        <v>2121</v>
      </c>
      <c r="D76" s="48" t="s">
        <v>2965</v>
      </c>
      <c r="F76" s="49" t="str">
        <f t="shared" si="4"/>
        <v>北海道浦幌町</v>
      </c>
      <c r="G76" s="49" t="s">
        <v>2947</v>
      </c>
      <c r="H76" s="49" t="s">
        <v>168</v>
      </c>
      <c r="I76" s="49" t="s">
        <v>2961</v>
      </c>
      <c r="K76" s="49" t="str">
        <f t="shared" si="5"/>
        <v>北海道滝上町</v>
      </c>
      <c r="L76" s="49" t="s">
        <v>2757</v>
      </c>
      <c r="M76" s="49" t="s">
        <v>168</v>
      </c>
      <c r="N76" s="49" t="s">
        <v>2960</v>
      </c>
    </row>
    <row r="77" spans="1:14">
      <c r="A77" s="49" t="str">
        <f t="shared" si="6"/>
        <v>大阪府大阪狭山市</v>
      </c>
      <c r="B77" s="48" t="s">
        <v>3288</v>
      </c>
      <c r="C77" s="49" t="s">
        <v>2121</v>
      </c>
      <c r="D77" s="48" t="s">
        <v>2962</v>
      </c>
      <c r="F77" s="49" t="str">
        <f t="shared" si="4"/>
        <v>北海道標茶町</v>
      </c>
      <c r="G77" s="49" t="s">
        <v>2947</v>
      </c>
      <c r="H77" s="49" t="s">
        <v>168</v>
      </c>
      <c r="I77" s="49" t="s">
        <v>2958</v>
      </c>
      <c r="K77" s="49" t="str">
        <f t="shared" si="5"/>
        <v>北海道興部町</v>
      </c>
      <c r="L77" s="49" t="s">
        <v>2757</v>
      </c>
      <c r="M77" s="49" t="s">
        <v>168</v>
      </c>
      <c r="N77" s="49" t="s">
        <v>2957</v>
      </c>
    </row>
    <row r="78" spans="1:14">
      <c r="A78" s="49" t="str">
        <f t="shared" si="6"/>
        <v>兵庫県西宮市</v>
      </c>
      <c r="B78" s="48" t="s">
        <v>3289</v>
      </c>
      <c r="C78" s="49" t="s">
        <v>2120</v>
      </c>
      <c r="D78" s="48" t="s">
        <v>2959</v>
      </c>
      <c r="F78" s="49" t="str">
        <f t="shared" si="4"/>
        <v>北海道弟子屈町</v>
      </c>
      <c r="G78" s="49" t="s">
        <v>2947</v>
      </c>
      <c r="H78" s="49" t="s">
        <v>168</v>
      </c>
      <c r="I78" s="49" t="s">
        <v>2955</v>
      </c>
      <c r="K78" s="49" t="str">
        <f t="shared" si="5"/>
        <v>北海道西興部村</v>
      </c>
      <c r="L78" s="49" t="s">
        <v>2757</v>
      </c>
      <c r="M78" s="49" t="s">
        <v>168</v>
      </c>
      <c r="N78" s="49" t="s">
        <v>2954</v>
      </c>
    </row>
    <row r="79" spans="1:14">
      <c r="A79" s="49" t="str">
        <f t="shared" si="6"/>
        <v>兵庫県芦屋市</v>
      </c>
      <c r="B79" s="48" t="s">
        <v>3288</v>
      </c>
      <c r="C79" s="49" t="s">
        <v>2120</v>
      </c>
      <c r="D79" s="48" t="s">
        <v>2956</v>
      </c>
      <c r="F79" s="49" t="str">
        <f t="shared" si="4"/>
        <v>北海道鶴居村</v>
      </c>
      <c r="G79" s="49" t="s">
        <v>2947</v>
      </c>
      <c r="H79" s="49" t="s">
        <v>168</v>
      </c>
      <c r="I79" s="49" t="s">
        <v>2952</v>
      </c>
      <c r="K79" s="49" t="str">
        <f t="shared" si="5"/>
        <v>北海道雄武町</v>
      </c>
      <c r="L79" s="49" t="s">
        <v>2757</v>
      </c>
      <c r="M79" s="49" t="s">
        <v>168</v>
      </c>
      <c r="N79" s="49" t="s">
        <v>2783</v>
      </c>
    </row>
    <row r="80" spans="1:14">
      <c r="A80" s="49" t="str">
        <f t="shared" si="6"/>
        <v>兵庫県宝塚市</v>
      </c>
      <c r="B80" s="48" t="s">
        <v>3288</v>
      </c>
      <c r="C80" s="49" t="s">
        <v>2120</v>
      </c>
      <c r="D80" s="48" t="s">
        <v>2953</v>
      </c>
      <c r="F80" s="49" t="str">
        <f t="shared" si="4"/>
        <v>北海道別海町</v>
      </c>
      <c r="G80" s="49" t="s">
        <v>2947</v>
      </c>
      <c r="H80" s="49" t="s">
        <v>168</v>
      </c>
      <c r="I80" s="49" t="s">
        <v>2950</v>
      </c>
      <c r="K80" s="49" t="str">
        <f t="shared" si="5"/>
        <v>北海道中標津町</v>
      </c>
      <c r="L80" s="49" t="s">
        <v>2757</v>
      </c>
      <c r="M80" s="49" t="s">
        <v>168</v>
      </c>
      <c r="N80" s="49" t="s">
        <v>2949</v>
      </c>
    </row>
    <row r="81" spans="1:14">
      <c r="A81" s="49" t="str">
        <f t="shared" si="6"/>
        <v>茨城県牛久市</v>
      </c>
      <c r="B81" s="48" t="s">
        <v>3292</v>
      </c>
      <c r="C81" s="49" t="s">
        <v>2140</v>
      </c>
      <c r="D81" s="48" t="s">
        <v>2951</v>
      </c>
      <c r="F81" s="49" t="str">
        <f t="shared" si="4"/>
        <v>北海道中標津町</v>
      </c>
      <c r="G81" s="49" t="s">
        <v>2947</v>
      </c>
      <c r="H81" s="49" t="s">
        <v>168</v>
      </c>
      <c r="I81" s="49" t="s">
        <v>2946</v>
      </c>
      <c r="K81" s="49" t="str">
        <f t="shared" si="5"/>
        <v>北海道標津町</v>
      </c>
      <c r="L81" s="49" t="s">
        <v>2757</v>
      </c>
      <c r="M81" s="49" t="s">
        <v>168</v>
      </c>
      <c r="N81" s="49" t="s">
        <v>2745</v>
      </c>
    </row>
    <row r="82" spans="1:14">
      <c r="A82" s="49" t="str">
        <f t="shared" si="6"/>
        <v>埼玉県東松山市</v>
      </c>
      <c r="B82" s="48" t="s">
        <v>3292</v>
      </c>
      <c r="C82" s="49" t="s">
        <v>2137</v>
      </c>
      <c r="D82" s="48" t="s">
        <v>2948</v>
      </c>
      <c r="F82" s="49" t="str">
        <f t="shared" si="4"/>
        <v>北海道札幌市</v>
      </c>
      <c r="G82" s="48" t="s">
        <v>2742</v>
      </c>
      <c r="H82" s="49" t="s">
        <v>168</v>
      </c>
      <c r="I82" s="48" t="s">
        <v>2415</v>
      </c>
      <c r="K82" s="49" t="str">
        <f t="shared" si="5"/>
        <v>青森県青森市</v>
      </c>
      <c r="L82" s="49" t="s">
        <v>2757</v>
      </c>
      <c r="M82" s="49" t="s">
        <v>2146</v>
      </c>
      <c r="N82" s="49" t="s">
        <v>2944</v>
      </c>
    </row>
    <row r="83" spans="1:14">
      <c r="A83" s="49" t="str">
        <f t="shared" si="6"/>
        <v>埼玉県狭山市</v>
      </c>
      <c r="B83" s="48" t="s">
        <v>3292</v>
      </c>
      <c r="C83" s="49" t="s">
        <v>2137</v>
      </c>
      <c r="D83" s="48" t="s">
        <v>2945</v>
      </c>
      <c r="F83" s="49" t="str">
        <f t="shared" si="4"/>
        <v>北海道小樽市</v>
      </c>
      <c r="G83" s="48" t="s">
        <v>2742</v>
      </c>
      <c r="H83" s="49" t="s">
        <v>168</v>
      </c>
      <c r="I83" s="49" t="s">
        <v>2942</v>
      </c>
      <c r="K83" s="49" t="str">
        <f t="shared" si="5"/>
        <v>青森県黒石市</v>
      </c>
      <c r="L83" s="49" t="s">
        <v>2757</v>
      </c>
      <c r="M83" s="49" t="s">
        <v>2146</v>
      </c>
      <c r="N83" s="49" t="s">
        <v>2941</v>
      </c>
    </row>
    <row r="84" spans="1:14">
      <c r="A84" s="49" t="str">
        <f t="shared" si="6"/>
        <v>埼玉県朝霞市</v>
      </c>
      <c r="B84" s="48" t="s">
        <v>3292</v>
      </c>
      <c r="C84" s="49" t="s">
        <v>2137</v>
      </c>
      <c r="D84" s="48" t="s">
        <v>2943</v>
      </c>
      <c r="F84" s="49" t="str">
        <f t="shared" si="4"/>
        <v>北海道釧路市</v>
      </c>
      <c r="G84" s="48" t="s">
        <v>2742</v>
      </c>
      <c r="H84" s="49" t="s">
        <v>168</v>
      </c>
      <c r="I84" s="49" t="s">
        <v>2939</v>
      </c>
      <c r="K84" s="49" t="str">
        <f t="shared" si="5"/>
        <v>青森県平内町</v>
      </c>
      <c r="L84" s="49" t="s">
        <v>2757</v>
      </c>
      <c r="M84" s="49" t="s">
        <v>2146</v>
      </c>
      <c r="N84" s="49" t="s">
        <v>2938</v>
      </c>
    </row>
    <row r="85" spans="1:14">
      <c r="A85" s="49" t="str">
        <f t="shared" si="6"/>
        <v>埼玉県ふじみ野市</v>
      </c>
      <c r="B85" s="48" t="s">
        <v>3292</v>
      </c>
      <c r="C85" s="49" t="s">
        <v>2137</v>
      </c>
      <c r="D85" s="48" t="s">
        <v>2940</v>
      </c>
      <c r="F85" s="49" t="str">
        <f t="shared" si="4"/>
        <v>北海道岩見沢市</v>
      </c>
      <c r="G85" s="48" t="s">
        <v>2742</v>
      </c>
      <c r="H85" s="49" t="s">
        <v>168</v>
      </c>
      <c r="I85" s="49" t="s">
        <v>2754</v>
      </c>
      <c r="K85" s="49" t="str">
        <f t="shared" si="5"/>
        <v>青森県今別町</v>
      </c>
      <c r="L85" s="49" t="s">
        <v>2757</v>
      </c>
      <c r="M85" s="49" t="s">
        <v>2146</v>
      </c>
      <c r="N85" s="49" t="s">
        <v>2936</v>
      </c>
    </row>
    <row r="86" spans="1:14">
      <c r="A86" s="49" t="str">
        <f t="shared" si="6"/>
        <v>千葉県船橋市</v>
      </c>
      <c r="B86" s="48" t="s">
        <v>3292</v>
      </c>
      <c r="C86" s="49" t="s">
        <v>2136</v>
      </c>
      <c r="D86" s="48" t="s">
        <v>2937</v>
      </c>
      <c r="F86" s="49" t="str">
        <f t="shared" si="4"/>
        <v>北海道網走市</v>
      </c>
      <c r="G86" s="48" t="s">
        <v>2742</v>
      </c>
      <c r="H86" s="49" t="s">
        <v>168</v>
      </c>
      <c r="I86" s="49" t="s">
        <v>2934</v>
      </c>
      <c r="K86" s="49" t="str">
        <f t="shared" si="5"/>
        <v>青森県蓬田村</v>
      </c>
      <c r="L86" s="49" t="s">
        <v>2757</v>
      </c>
      <c r="M86" s="49" t="s">
        <v>2146</v>
      </c>
      <c r="N86" s="49" t="s">
        <v>2933</v>
      </c>
    </row>
    <row r="87" spans="1:14">
      <c r="A87" s="49" t="str">
        <f t="shared" si="6"/>
        <v>千葉県浦安市</v>
      </c>
      <c r="B87" s="48" t="s">
        <v>3292</v>
      </c>
      <c r="C87" s="49" t="s">
        <v>2136</v>
      </c>
      <c r="D87" s="48" t="s">
        <v>2935</v>
      </c>
      <c r="F87" s="49" t="str">
        <f t="shared" si="4"/>
        <v>北海道留萌市</v>
      </c>
      <c r="G87" s="48" t="s">
        <v>2742</v>
      </c>
      <c r="H87" s="49" t="s">
        <v>168</v>
      </c>
      <c r="I87" s="49" t="s">
        <v>2931</v>
      </c>
      <c r="K87" s="49" t="str">
        <f t="shared" si="5"/>
        <v>青森県鰺ヶ沢町</v>
      </c>
      <c r="L87" s="49" t="s">
        <v>2757</v>
      </c>
      <c r="M87" s="49" t="s">
        <v>2146</v>
      </c>
      <c r="N87" s="49" t="s">
        <v>3216</v>
      </c>
    </row>
    <row r="88" spans="1:14">
      <c r="A88" s="49" t="str">
        <f t="shared" si="6"/>
        <v>東京都立川市</v>
      </c>
      <c r="B88" s="48" t="s">
        <v>3292</v>
      </c>
      <c r="C88" s="49" t="s">
        <v>2135</v>
      </c>
      <c r="D88" s="48" t="s">
        <v>2932</v>
      </c>
      <c r="F88" s="49" t="str">
        <f t="shared" si="4"/>
        <v>北海道稚内市</v>
      </c>
      <c r="G88" s="48" t="s">
        <v>2742</v>
      </c>
      <c r="H88" s="49" t="s">
        <v>168</v>
      </c>
      <c r="I88" s="49" t="s">
        <v>2929</v>
      </c>
      <c r="K88" s="49" t="str">
        <f t="shared" si="5"/>
        <v>青森県西目屋村</v>
      </c>
      <c r="L88" s="49" t="s">
        <v>2757</v>
      </c>
      <c r="M88" s="49" t="s">
        <v>2146</v>
      </c>
      <c r="N88" s="49" t="s">
        <v>2928</v>
      </c>
    </row>
    <row r="89" spans="1:14">
      <c r="A89" s="49" t="str">
        <f t="shared" si="6"/>
        <v>東京都東久留米市</v>
      </c>
      <c r="B89" s="48" t="s">
        <v>3292</v>
      </c>
      <c r="C89" s="49" t="s">
        <v>2135</v>
      </c>
      <c r="D89" s="48" t="s">
        <v>2930</v>
      </c>
      <c r="F89" s="49" t="str">
        <f t="shared" si="4"/>
        <v>北海道美唄市</v>
      </c>
      <c r="G89" s="48" t="s">
        <v>2742</v>
      </c>
      <c r="H89" s="49" t="s">
        <v>168</v>
      </c>
      <c r="I89" s="49" t="s">
        <v>2926</v>
      </c>
      <c r="K89" s="49" t="str">
        <f t="shared" si="5"/>
        <v>青森県野辺地町</v>
      </c>
      <c r="L89" s="49" t="s">
        <v>2757</v>
      </c>
      <c r="M89" s="49" t="s">
        <v>2146</v>
      </c>
      <c r="N89" s="49" t="s">
        <v>2925</v>
      </c>
    </row>
    <row r="90" spans="1:14">
      <c r="A90" s="49" t="str">
        <f t="shared" si="6"/>
        <v>東京都東大和市</v>
      </c>
      <c r="B90" s="48" t="s">
        <v>3292</v>
      </c>
      <c r="C90" s="49" t="s">
        <v>2135</v>
      </c>
      <c r="D90" s="48" t="s">
        <v>2927</v>
      </c>
      <c r="F90" s="49" t="str">
        <f t="shared" si="4"/>
        <v>北海道芦別市</v>
      </c>
      <c r="G90" s="48" t="s">
        <v>2742</v>
      </c>
      <c r="H90" s="49" t="s">
        <v>168</v>
      </c>
      <c r="I90" s="49" t="s">
        <v>2923</v>
      </c>
      <c r="K90" s="49" t="str">
        <f t="shared" si="5"/>
        <v>岩手県西和賀町</v>
      </c>
      <c r="L90" s="49" t="s">
        <v>2757</v>
      </c>
      <c r="M90" s="49" t="s">
        <v>2145</v>
      </c>
      <c r="N90" s="49" t="s">
        <v>2922</v>
      </c>
    </row>
    <row r="91" spans="1:14">
      <c r="A91" s="49" t="str">
        <f t="shared" si="6"/>
        <v>神奈川県相模原市</v>
      </c>
      <c r="B91" s="48" t="s">
        <v>3292</v>
      </c>
      <c r="C91" s="49" t="s">
        <v>2134</v>
      </c>
      <c r="D91" s="48" t="s">
        <v>2924</v>
      </c>
      <c r="F91" s="49" t="str">
        <f t="shared" si="4"/>
        <v>北海道江別市</v>
      </c>
      <c r="G91" s="48" t="s">
        <v>2742</v>
      </c>
      <c r="H91" s="49" t="s">
        <v>168</v>
      </c>
      <c r="I91" s="49" t="s">
        <v>2920</v>
      </c>
      <c r="K91" s="49" t="str">
        <f t="shared" si="5"/>
        <v>秋田県湯沢市</v>
      </c>
      <c r="L91" s="49" t="s">
        <v>2757</v>
      </c>
      <c r="M91" s="49" t="s">
        <v>2143</v>
      </c>
      <c r="N91" s="49" t="s">
        <v>2573</v>
      </c>
    </row>
    <row r="92" spans="1:14">
      <c r="A92" s="49" t="str">
        <f t="shared" si="6"/>
        <v>神奈川県藤沢市</v>
      </c>
      <c r="B92" s="48" t="s">
        <v>3292</v>
      </c>
      <c r="C92" s="49" t="s">
        <v>2134</v>
      </c>
      <c r="D92" s="48" t="s">
        <v>2921</v>
      </c>
      <c r="F92" s="49" t="str">
        <f t="shared" si="4"/>
        <v>北海道紋別市</v>
      </c>
      <c r="G92" s="48" t="s">
        <v>2742</v>
      </c>
      <c r="H92" s="49" t="s">
        <v>168</v>
      </c>
      <c r="I92" s="49" t="s">
        <v>2918</v>
      </c>
      <c r="K92" s="49" t="str">
        <f t="shared" si="5"/>
        <v>秋田県上小阿仁村</v>
      </c>
      <c r="L92" s="49" t="s">
        <v>2757</v>
      </c>
      <c r="M92" s="49" t="s">
        <v>2143</v>
      </c>
      <c r="N92" s="49" t="s">
        <v>2917</v>
      </c>
    </row>
    <row r="93" spans="1:14">
      <c r="A93" s="49" t="str">
        <f t="shared" si="6"/>
        <v>神奈川県海老名市</v>
      </c>
      <c r="B93" s="48" t="s">
        <v>3292</v>
      </c>
      <c r="C93" s="49" t="s">
        <v>2134</v>
      </c>
      <c r="D93" s="48" t="s">
        <v>2919</v>
      </c>
      <c r="F93" s="49" t="str">
        <f t="shared" si="4"/>
        <v>北海道三笠市</v>
      </c>
      <c r="G93" s="48" t="s">
        <v>2742</v>
      </c>
      <c r="H93" s="49" t="s">
        <v>168</v>
      </c>
      <c r="I93" s="49" t="s">
        <v>2915</v>
      </c>
      <c r="K93" s="49" t="str">
        <f t="shared" si="5"/>
        <v>秋田県藤里町</v>
      </c>
      <c r="L93" s="49" t="s">
        <v>2757</v>
      </c>
      <c r="M93" s="49" t="s">
        <v>2143</v>
      </c>
      <c r="N93" s="49" t="s">
        <v>2914</v>
      </c>
    </row>
    <row r="94" spans="1:14">
      <c r="A94" s="49" t="str">
        <f t="shared" si="6"/>
        <v>神奈川県座間市</v>
      </c>
      <c r="B94" s="48" t="s">
        <v>3292</v>
      </c>
      <c r="C94" s="49" t="s">
        <v>2134</v>
      </c>
      <c r="D94" s="48" t="s">
        <v>2916</v>
      </c>
      <c r="F94" s="49" t="str">
        <f t="shared" si="4"/>
        <v>北海道根室市</v>
      </c>
      <c r="G94" s="48" t="s">
        <v>2742</v>
      </c>
      <c r="H94" s="49" t="s">
        <v>168</v>
      </c>
      <c r="I94" s="49" t="s">
        <v>2912</v>
      </c>
      <c r="K94" s="49" t="str">
        <f t="shared" si="5"/>
        <v>秋田県羽後町</v>
      </c>
      <c r="L94" s="49" t="s">
        <v>2757</v>
      </c>
      <c r="M94" s="49" t="s">
        <v>2143</v>
      </c>
      <c r="N94" s="49" t="s">
        <v>2911</v>
      </c>
    </row>
    <row r="95" spans="1:14">
      <c r="A95" s="49" t="str">
        <f t="shared" si="6"/>
        <v>神奈川県愛川町</v>
      </c>
      <c r="B95" s="48" t="s">
        <v>3292</v>
      </c>
      <c r="C95" s="49" t="s">
        <v>2134</v>
      </c>
      <c r="D95" s="48" t="s">
        <v>2913</v>
      </c>
      <c r="F95" s="49" t="str">
        <f t="shared" si="4"/>
        <v>北海道千歳市</v>
      </c>
      <c r="G95" s="48" t="s">
        <v>2742</v>
      </c>
      <c r="H95" s="49" t="s">
        <v>168</v>
      </c>
      <c r="I95" s="49" t="s">
        <v>2909</v>
      </c>
      <c r="K95" s="49" t="str">
        <f t="shared" si="5"/>
        <v>秋田県東成瀬村</v>
      </c>
      <c r="L95" s="49" t="s">
        <v>2757</v>
      </c>
      <c r="M95" s="49" t="s">
        <v>2143</v>
      </c>
      <c r="N95" s="49" t="s">
        <v>2908</v>
      </c>
    </row>
    <row r="96" spans="1:14">
      <c r="A96" s="49" t="str">
        <f t="shared" si="6"/>
        <v>三重県鈴鹿市</v>
      </c>
      <c r="B96" s="48" t="s">
        <v>3292</v>
      </c>
      <c r="C96" s="49" t="s">
        <v>2124</v>
      </c>
      <c r="D96" s="48" t="s">
        <v>2910</v>
      </c>
      <c r="F96" s="49" t="str">
        <f t="shared" si="4"/>
        <v>北海道滝川市</v>
      </c>
      <c r="G96" s="48" t="s">
        <v>2742</v>
      </c>
      <c r="H96" s="49" t="s">
        <v>168</v>
      </c>
      <c r="I96" s="49" t="s">
        <v>2906</v>
      </c>
      <c r="K96" s="49" t="str">
        <f t="shared" si="5"/>
        <v>山形県米沢市</v>
      </c>
      <c r="L96" s="49" t="s">
        <v>2757</v>
      </c>
      <c r="M96" s="49" t="s">
        <v>2142</v>
      </c>
      <c r="N96" s="49" t="s">
        <v>2905</v>
      </c>
    </row>
    <row r="97" spans="1:14">
      <c r="A97" s="49" t="str">
        <f t="shared" si="6"/>
        <v>京都府京田辺市</v>
      </c>
      <c r="B97" s="48" t="s">
        <v>3292</v>
      </c>
      <c r="C97" s="49" t="s">
        <v>2122</v>
      </c>
      <c r="D97" s="48" t="s">
        <v>2907</v>
      </c>
      <c r="F97" s="49" t="str">
        <f t="shared" si="4"/>
        <v>北海道砂川市</v>
      </c>
      <c r="G97" s="48" t="s">
        <v>2742</v>
      </c>
      <c r="H97" s="49" t="s">
        <v>168</v>
      </c>
      <c r="I97" s="49" t="s">
        <v>2903</v>
      </c>
      <c r="K97" s="49" t="str">
        <f t="shared" si="5"/>
        <v>山形県新庄市</v>
      </c>
      <c r="L97" s="49" t="s">
        <v>2757</v>
      </c>
      <c r="M97" s="49" t="s">
        <v>2142</v>
      </c>
      <c r="N97" s="49" t="s">
        <v>2902</v>
      </c>
    </row>
    <row r="98" spans="1:14">
      <c r="A98" s="49" t="str">
        <f t="shared" si="6"/>
        <v>大阪府豊中市</v>
      </c>
      <c r="B98" s="48" t="s">
        <v>3292</v>
      </c>
      <c r="C98" s="49" t="s">
        <v>2121</v>
      </c>
      <c r="D98" s="48" t="s">
        <v>2904</v>
      </c>
      <c r="F98" s="49" t="str">
        <f t="shared" si="4"/>
        <v>北海道恵庭市</v>
      </c>
      <c r="G98" s="48" t="s">
        <v>2742</v>
      </c>
      <c r="H98" s="49" t="s">
        <v>168</v>
      </c>
      <c r="I98" s="49" t="s">
        <v>2900</v>
      </c>
      <c r="K98" s="49" t="str">
        <f t="shared" si="5"/>
        <v>山形県上山市</v>
      </c>
      <c r="L98" s="49" t="s">
        <v>2757</v>
      </c>
      <c r="M98" s="49" t="s">
        <v>2142</v>
      </c>
      <c r="N98" s="49" t="s">
        <v>2538</v>
      </c>
    </row>
    <row r="99" spans="1:14">
      <c r="A99" s="49" t="str">
        <f t="shared" si="6"/>
        <v>大阪府吹田市</v>
      </c>
      <c r="B99" s="48" t="s">
        <v>3293</v>
      </c>
      <c r="C99" s="49" t="s">
        <v>2121</v>
      </c>
      <c r="D99" s="48" t="s">
        <v>2901</v>
      </c>
      <c r="F99" s="49" t="str">
        <f t="shared" si="4"/>
        <v>北海道伊達市</v>
      </c>
      <c r="G99" s="48" t="s">
        <v>2742</v>
      </c>
      <c r="H99" s="49" t="s">
        <v>168</v>
      </c>
      <c r="I99" s="49" t="s">
        <v>2752</v>
      </c>
      <c r="K99" s="49" t="str">
        <f t="shared" si="5"/>
        <v>山形県村山市</v>
      </c>
      <c r="L99" s="49" t="s">
        <v>2757</v>
      </c>
      <c r="M99" s="49" t="s">
        <v>2142</v>
      </c>
      <c r="N99" s="49" t="s">
        <v>2536</v>
      </c>
    </row>
    <row r="100" spans="1:14">
      <c r="A100" s="49" t="str">
        <f t="shared" si="6"/>
        <v>大阪府寝屋川市</v>
      </c>
      <c r="B100" s="48" t="s">
        <v>3293</v>
      </c>
      <c r="C100" s="49" t="s">
        <v>2121</v>
      </c>
      <c r="D100" s="48" t="s">
        <v>2899</v>
      </c>
      <c r="F100" s="49" t="str">
        <f t="shared" si="4"/>
        <v>北海道北広島市</v>
      </c>
      <c r="G100" s="48" t="s">
        <v>2742</v>
      </c>
      <c r="H100" s="49" t="s">
        <v>168</v>
      </c>
      <c r="I100" s="49" t="s">
        <v>2897</v>
      </c>
      <c r="K100" s="49" t="str">
        <f t="shared" si="5"/>
        <v>山形県長井市</v>
      </c>
      <c r="L100" s="49" t="s">
        <v>2757</v>
      </c>
      <c r="M100" s="49" t="s">
        <v>2142</v>
      </c>
      <c r="N100" s="49" t="s">
        <v>2534</v>
      </c>
    </row>
    <row r="101" spans="1:14">
      <c r="A101" s="49" t="str">
        <f t="shared" si="6"/>
        <v>大阪府松原市</v>
      </c>
      <c r="B101" s="48" t="s">
        <v>3292</v>
      </c>
      <c r="C101" s="49" t="s">
        <v>2121</v>
      </c>
      <c r="D101" s="48" t="s">
        <v>2898</v>
      </c>
      <c r="F101" s="49" t="str">
        <f t="shared" si="4"/>
        <v>北海道石狩市</v>
      </c>
      <c r="G101" s="48" t="s">
        <v>2742</v>
      </c>
      <c r="H101" s="49" t="s">
        <v>168</v>
      </c>
      <c r="I101" s="49" t="s">
        <v>2750</v>
      </c>
      <c r="K101" s="49" t="str">
        <f t="shared" si="5"/>
        <v>山形県尾花沢市</v>
      </c>
      <c r="L101" s="49" t="s">
        <v>2757</v>
      </c>
      <c r="M101" s="49" t="s">
        <v>2142</v>
      </c>
      <c r="N101" s="49" t="s">
        <v>2528</v>
      </c>
    </row>
    <row r="102" spans="1:14">
      <c r="A102" s="49" t="str">
        <f t="shared" si="6"/>
        <v>大阪府箕面市</v>
      </c>
      <c r="B102" s="48" t="s">
        <v>3292</v>
      </c>
      <c r="C102" s="49" t="s">
        <v>2121</v>
      </c>
      <c r="D102" s="48" t="s">
        <v>2896</v>
      </c>
      <c r="F102" s="49" t="str">
        <f t="shared" si="4"/>
        <v>北海道当別町</v>
      </c>
      <c r="G102" s="48" t="s">
        <v>2742</v>
      </c>
      <c r="H102" s="49" t="s">
        <v>168</v>
      </c>
      <c r="I102" s="49" t="s">
        <v>2894</v>
      </c>
      <c r="K102" s="49" t="str">
        <f t="shared" si="5"/>
        <v>山形県南陽市</v>
      </c>
      <c r="L102" s="49" t="s">
        <v>2757</v>
      </c>
      <c r="M102" s="49" t="s">
        <v>2142</v>
      </c>
      <c r="N102" s="49" t="s">
        <v>2526</v>
      </c>
    </row>
    <row r="103" spans="1:14">
      <c r="A103" s="49" t="str">
        <f t="shared" si="6"/>
        <v>大阪府羽曳野市</v>
      </c>
      <c r="B103" s="48" t="s">
        <v>3292</v>
      </c>
      <c r="C103" s="49" t="s">
        <v>2121</v>
      </c>
      <c r="D103" s="48" t="s">
        <v>2895</v>
      </c>
      <c r="F103" s="49" t="str">
        <f t="shared" si="4"/>
        <v>北海道新篠津村</v>
      </c>
      <c r="G103" s="48" t="s">
        <v>2742</v>
      </c>
      <c r="H103" s="49" t="s">
        <v>168</v>
      </c>
      <c r="I103" s="49" t="s">
        <v>2892</v>
      </c>
      <c r="K103" s="49" t="str">
        <f t="shared" si="5"/>
        <v>山形県西川町</v>
      </c>
      <c r="L103" s="49" t="s">
        <v>2757</v>
      </c>
      <c r="M103" s="49" t="s">
        <v>2142</v>
      </c>
      <c r="N103" s="49" t="s">
        <v>2891</v>
      </c>
    </row>
    <row r="104" spans="1:14">
      <c r="A104" s="49" t="str">
        <f t="shared" si="6"/>
        <v>兵庫県神戸市</v>
      </c>
      <c r="B104" s="48" t="s">
        <v>3292</v>
      </c>
      <c r="C104" s="49" t="s">
        <v>2120</v>
      </c>
      <c r="D104" s="48" t="s">
        <v>2893</v>
      </c>
      <c r="F104" s="49" t="str">
        <f t="shared" si="4"/>
        <v>北海道福島町</v>
      </c>
      <c r="G104" s="48" t="s">
        <v>2742</v>
      </c>
      <c r="H104" s="49" t="s">
        <v>168</v>
      </c>
      <c r="I104" s="49" t="s">
        <v>2889</v>
      </c>
      <c r="K104" s="49" t="str">
        <f t="shared" si="5"/>
        <v>山形県朝日町</v>
      </c>
      <c r="L104" s="49" t="s">
        <v>2757</v>
      </c>
      <c r="M104" s="49" t="s">
        <v>2142</v>
      </c>
      <c r="N104" s="49" t="s">
        <v>2218</v>
      </c>
    </row>
    <row r="105" spans="1:14">
      <c r="A105" s="49" t="str">
        <f t="shared" si="6"/>
        <v>奈良県天理市</v>
      </c>
      <c r="B105" s="48" t="s">
        <v>3292</v>
      </c>
      <c r="C105" s="49" t="s">
        <v>2119</v>
      </c>
      <c r="D105" s="48" t="s">
        <v>2890</v>
      </c>
      <c r="F105" s="49" t="str">
        <f t="shared" si="4"/>
        <v>北海道八雲町</v>
      </c>
      <c r="G105" s="48" t="s">
        <v>2742</v>
      </c>
      <c r="H105" s="49" t="s">
        <v>168</v>
      </c>
      <c r="I105" s="49" t="s">
        <v>2887</v>
      </c>
      <c r="K105" s="49" t="str">
        <f t="shared" si="5"/>
        <v>山形県大江町</v>
      </c>
      <c r="L105" s="49" t="s">
        <v>2757</v>
      </c>
      <c r="M105" s="49" t="s">
        <v>2142</v>
      </c>
      <c r="N105" s="49" t="s">
        <v>2886</v>
      </c>
    </row>
    <row r="106" spans="1:14">
      <c r="A106" s="49" t="str">
        <f t="shared" si="6"/>
        <v>宮城県多賀城市</v>
      </c>
      <c r="B106" s="48" t="s">
        <v>3294</v>
      </c>
      <c r="C106" s="49" t="s">
        <v>2144</v>
      </c>
      <c r="D106" s="48" t="s">
        <v>2888</v>
      </c>
      <c r="F106" s="49" t="str">
        <f t="shared" si="4"/>
        <v>北海道長万部町</v>
      </c>
      <c r="G106" s="48" t="s">
        <v>2742</v>
      </c>
      <c r="H106" s="49" t="s">
        <v>168</v>
      </c>
      <c r="I106" s="49" t="s">
        <v>2884</v>
      </c>
      <c r="K106" s="49" t="str">
        <f t="shared" si="5"/>
        <v>山形県大石田町</v>
      </c>
      <c r="L106" s="49" t="s">
        <v>2757</v>
      </c>
      <c r="M106" s="49" t="s">
        <v>2142</v>
      </c>
      <c r="N106" s="49" t="s">
        <v>2883</v>
      </c>
    </row>
    <row r="107" spans="1:14">
      <c r="A107" s="49" t="str">
        <f t="shared" si="6"/>
        <v>茨城県水戸市</v>
      </c>
      <c r="B107" s="48" t="s">
        <v>3294</v>
      </c>
      <c r="C107" s="49" t="s">
        <v>2140</v>
      </c>
      <c r="D107" s="48" t="s">
        <v>2885</v>
      </c>
      <c r="F107" s="49" t="str">
        <f t="shared" si="4"/>
        <v>北海道今金町</v>
      </c>
      <c r="G107" s="48" t="s">
        <v>2742</v>
      </c>
      <c r="H107" s="49" t="s">
        <v>168</v>
      </c>
      <c r="I107" s="49" t="s">
        <v>2881</v>
      </c>
      <c r="K107" s="49" t="str">
        <f t="shared" si="5"/>
        <v>山形県金山町</v>
      </c>
      <c r="L107" s="49" t="s">
        <v>2757</v>
      </c>
      <c r="M107" s="49" t="s">
        <v>2142</v>
      </c>
      <c r="N107" s="49" t="s">
        <v>2823</v>
      </c>
    </row>
    <row r="108" spans="1:14">
      <c r="A108" s="49" t="str">
        <f t="shared" si="6"/>
        <v>茨城県日立市</v>
      </c>
      <c r="B108" s="48" t="s">
        <v>3294</v>
      </c>
      <c r="C108" s="49" t="s">
        <v>2140</v>
      </c>
      <c r="D108" s="48" t="s">
        <v>2882</v>
      </c>
      <c r="F108" s="49" t="str">
        <f t="shared" si="4"/>
        <v>北海道せたな町</v>
      </c>
      <c r="G108" s="48" t="s">
        <v>2742</v>
      </c>
      <c r="H108" s="49" t="s">
        <v>168</v>
      </c>
      <c r="I108" s="49" t="s">
        <v>2879</v>
      </c>
      <c r="K108" s="49" t="str">
        <f t="shared" si="5"/>
        <v>山形県最上町</v>
      </c>
      <c r="L108" s="49" t="s">
        <v>2757</v>
      </c>
      <c r="M108" s="49" t="s">
        <v>2142</v>
      </c>
      <c r="N108" s="49" t="s">
        <v>2878</v>
      </c>
    </row>
    <row r="109" spans="1:14">
      <c r="A109" s="49" t="str">
        <f t="shared" si="6"/>
        <v>茨城県土浦市</v>
      </c>
      <c r="B109" s="48" t="s">
        <v>3295</v>
      </c>
      <c r="C109" s="49" t="s">
        <v>2140</v>
      </c>
      <c r="D109" s="48" t="s">
        <v>2880</v>
      </c>
      <c r="F109" s="49" t="str">
        <f t="shared" si="4"/>
        <v>北海道島牧村</v>
      </c>
      <c r="G109" s="48" t="s">
        <v>2742</v>
      </c>
      <c r="H109" s="49" t="s">
        <v>168</v>
      </c>
      <c r="I109" s="49" t="s">
        <v>2877</v>
      </c>
      <c r="K109" s="49" t="str">
        <f t="shared" si="5"/>
        <v>山形県舟形町</v>
      </c>
      <c r="L109" s="49" t="s">
        <v>2757</v>
      </c>
      <c r="M109" s="49" t="s">
        <v>2142</v>
      </c>
      <c r="N109" s="49" t="s">
        <v>2876</v>
      </c>
    </row>
    <row r="110" spans="1:14">
      <c r="A110" s="49" t="str">
        <f t="shared" si="6"/>
        <v>茨城県龍ケ崎市</v>
      </c>
      <c r="B110" s="48" t="s">
        <v>3294</v>
      </c>
      <c r="C110" s="49" t="s">
        <v>2140</v>
      </c>
      <c r="D110" s="48" t="s">
        <v>3296</v>
      </c>
      <c r="F110" s="49" t="str">
        <f t="shared" si="4"/>
        <v>北海道寿都町</v>
      </c>
      <c r="G110" s="48" t="s">
        <v>2742</v>
      </c>
      <c r="H110" s="49" t="s">
        <v>168</v>
      </c>
      <c r="I110" s="49" t="s">
        <v>2874</v>
      </c>
      <c r="K110" s="49" t="str">
        <f t="shared" si="5"/>
        <v>山形県真室川町</v>
      </c>
      <c r="L110" s="49" t="s">
        <v>2757</v>
      </c>
      <c r="M110" s="49" t="s">
        <v>2142</v>
      </c>
      <c r="N110" s="49" t="s">
        <v>2873</v>
      </c>
    </row>
    <row r="111" spans="1:14">
      <c r="A111" s="49" t="str">
        <f t="shared" si="6"/>
        <v>茨城県稲敷市</v>
      </c>
      <c r="B111" s="48" t="s">
        <v>3295</v>
      </c>
      <c r="C111" s="49" t="s">
        <v>2140</v>
      </c>
      <c r="D111" s="48" t="s">
        <v>2875</v>
      </c>
      <c r="F111" s="49" t="str">
        <f t="shared" si="4"/>
        <v>北海道黒松内町</v>
      </c>
      <c r="G111" s="48" t="s">
        <v>2742</v>
      </c>
      <c r="H111" s="49" t="s">
        <v>168</v>
      </c>
      <c r="I111" s="49" t="s">
        <v>2871</v>
      </c>
      <c r="K111" s="49" t="str">
        <f t="shared" si="5"/>
        <v>山形県大蔵村</v>
      </c>
      <c r="L111" s="49" t="s">
        <v>2757</v>
      </c>
      <c r="M111" s="49" t="s">
        <v>2142</v>
      </c>
      <c r="N111" s="49" t="s">
        <v>2870</v>
      </c>
    </row>
    <row r="112" spans="1:14">
      <c r="A112" s="49" t="str">
        <f t="shared" si="6"/>
        <v>茨城県石岡市</v>
      </c>
      <c r="B112" s="48" t="s">
        <v>3294</v>
      </c>
      <c r="C112" s="49" t="s">
        <v>2140</v>
      </c>
      <c r="D112" s="48" t="s">
        <v>2872</v>
      </c>
      <c r="F112" s="49" t="str">
        <f t="shared" si="4"/>
        <v>北海道蘭越町</v>
      </c>
      <c r="G112" s="48" t="s">
        <v>2742</v>
      </c>
      <c r="H112" s="49" t="s">
        <v>168</v>
      </c>
      <c r="I112" s="49" t="s">
        <v>2868</v>
      </c>
      <c r="K112" s="49" t="str">
        <f t="shared" si="5"/>
        <v>山形県鮭川村</v>
      </c>
      <c r="L112" s="49" t="s">
        <v>2757</v>
      </c>
      <c r="M112" s="49" t="s">
        <v>2142</v>
      </c>
      <c r="N112" s="49" t="s">
        <v>2867</v>
      </c>
    </row>
    <row r="113" spans="1:14">
      <c r="A113" s="49" t="str">
        <f t="shared" si="6"/>
        <v>茨城県阿見町</v>
      </c>
      <c r="B113" s="48" t="s">
        <v>3295</v>
      </c>
      <c r="C113" s="49" t="s">
        <v>2140</v>
      </c>
      <c r="D113" s="48" t="s">
        <v>2869</v>
      </c>
      <c r="F113" s="49" t="str">
        <f t="shared" si="4"/>
        <v>北海道ニセコ町</v>
      </c>
      <c r="G113" s="48" t="s">
        <v>2742</v>
      </c>
      <c r="H113" s="49" t="s">
        <v>168</v>
      </c>
      <c r="I113" s="49" t="s">
        <v>2865</v>
      </c>
      <c r="K113" s="49" t="str">
        <f t="shared" si="5"/>
        <v>山形県戸沢村</v>
      </c>
      <c r="L113" s="49" t="s">
        <v>2757</v>
      </c>
      <c r="M113" s="49" t="s">
        <v>2142</v>
      </c>
      <c r="N113" s="49" t="s">
        <v>2864</v>
      </c>
    </row>
    <row r="114" spans="1:14">
      <c r="A114" s="49" t="str">
        <f t="shared" si="6"/>
        <v>埼玉県新座市</v>
      </c>
      <c r="B114" s="48" t="s">
        <v>3295</v>
      </c>
      <c r="C114" s="49" t="s">
        <v>2137</v>
      </c>
      <c r="D114" s="48" t="s">
        <v>2866</v>
      </c>
      <c r="F114" s="49" t="str">
        <f t="shared" si="4"/>
        <v>北海道真狩村</v>
      </c>
      <c r="G114" s="48" t="s">
        <v>2742</v>
      </c>
      <c r="H114" s="49" t="s">
        <v>168</v>
      </c>
      <c r="I114" s="49" t="s">
        <v>2862</v>
      </c>
      <c r="K114" s="49" t="str">
        <f t="shared" si="5"/>
        <v>山形県高畠町</v>
      </c>
      <c r="L114" s="49" t="s">
        <v>2757</v>
      </c>
      <c r="M114" s="49" t="s">
        <v>2142</v>
      </c>
      <c r="N114" s="49" t="s">
        <v>2861</v>
      </c>
    </row>
    <row r="115" spans="1:14">
      <c r="A115" s="49" t="str">
        <f t="shared" si="6"/>
        <v>埼玉県桶川市</v>
      </c>
      <c r="B115" s="48" t="s">
        <v>3294</v>
      </c>
      <c r="C115" s="49" t="s">
        <v>2137</v>
      </c>
      <c r="D115" s="48" t="s">
        <v>2863</v>
      </c>
      <c r="F115" s="49" t="str">
        <f t="shared" si="4"/>
        <v>北海道京極町</v>
      </c>
      <c r="G115" s="48" t="s">
        <v>2742</v>
      </c>
      <c r="H115" s="49" t="s">
        <v>168</v>
      </c>
      <c r="I115" s="49" t="s">
        <v>2859</v>
      </c>
      <c r="K115" s="49" t="str">
        <f t="shared" si="5"/>
        <v>山形県川西町</v>
      </c>
      <c r="L115" s="49" t="s">
        <v>2757</v>
      </c>
      <c r="M115" s="49" t="s">
        <v>2142</v>
      </c>
      <c r="N115" s="49" t="s">
        <v>2733</v>
      </c>
    </row>
    <row r="116" spans="1:14">
      <c r="A116" s="49" t="str">
        <f t="shared" si="6"/>
        <v>埼玉県富士見市</v>
      </c>
      <c r="B116" s="48" t="s">
        <v>3294</v>
      </c>
      <c r="C116" s="49" t="s">
        <v>2137</v>
      </c>
      <c r="D116" s="48" t="s">
        <v>2860</v>
      </c>
      <c r="F116" s="49" t="str">
        <f t="shared" si="4"/>
        <v>北海道共和町</v>
      </c>
      <c r="G116" s="48" t="s">
        <v>2742</v>
      </c>
      <c r="H116" s="49" t="s">
        <v>168</v>
      </c>
      <c r="I116" s="49" t="s">
        <v>2857</v>
      </c>
      <c r="K116" s="49" t="str">
        <f t="shared" si="5"/>
        <v>山形県小国町</v>
      </c>
      <c r="L116" s="49" t="s">
        <v>2757</v>
      </c>
      <c r="M116" s="49" t="s">
        <v>2142</v>
      </c>
      <c r="N116" s="49" t="s">
        <v>2856</v>
      </c>
    </row>
    <row r="117" spans="1:14">
      <c r="A117" s="49" t="str">
        <f t="shared" si="6"/>
        <v>埼玉県坂戸市</v>
      </c>
      <c r="B117" s="48" t="s">
        <v>3294</v>
      </c>
      <c r="C117" s="49" t="s">
        <v>2137</v>
      </c>
      <c r="D117" s="48" t="s">
        <v>2858</v>
      </c>
      <c r="F117" s="49" t="str">
        <f t="shared" si="4"/>
        <v>北海道岩内町</v>
      </c>
      <c r="G117" s="48" t="s">
        <v>2742</v>
      </c>
      <c r="H117" s="49" t="s">
        <v>168</v>
      </c>
      <c r="I117" s="49" t="s">
        <v>2854</v>
      </c>
      <c r="K117" s="49" t="str">
        <f t="shared" si="5"/>
        <v>山形県白鷹町</v>
      </c>
      <c r="L117" s="49" t="s">
        <v>2757</v>
      </c>
      <c r="M117" s="49" t="s">
        <v>2142</v>
      </c>
      <c r="N117" s="49" t="s">
        <v>2853</v>
      </c>
    </row>
    <row r="118" spans="1:14">
      <c r="A118" s="49" t="str">
        <f t="shared" si="6"/>
        <v>埼玉県鶴ヶ島市</v>
      </c>
      <c r="B118" s="48" t="s">
        <v>3294</v>
      </c>
      <c r="C118" s="49" t="s">
        <v>2137</v>
      </c>
      <c r="D118" s="48" t="s">
        <v>2855</v>
      </c>
      <c r="F118" s="49" t="str">
        <f t="shared" si="4"/>
        <v>北海道泊村</v>
      </c>
      <c r="G118" s="48" t="s">
        <v>2742</v>
      </c>
      <c r="H118" s="49" t="s">
        <v>168</v>
      </c>
      <c r="I118" s="49" t="s">
        <v>2851</v>
      </c>
      <c r="K118" s="49" t="str">
        <f t="shared" si="5"/>
        <v>山形県飯豊町</v>
      </c>
      <c r="L118" s="49" t="s">
        <v>2757</v>
      </c>
      <c r="M118" s="49" t="s">
        <v>2142</v>
      </c>
      <c r="N118" s="49" t="s">
        <v>2850</v>
      </c>
    </row>
    <row r="119" spans="1:14">
      <c r="A119" s="49" t="str">
        <f t="shared" si="6"/>
        <v>千葉県市川市</v>
      </c>
      <c r="B119" s="48" t="s">
        <v>3294</v>
      </c>
      <c r="C119" s="49" t="s">
        <v>2136</v>
      </c>
      <c r="D119" s="48" t="s">
        <v>2852</v>
      </c>
      <c r="F119" s="49" t="str">
        <f t="shared" si="4"/>
        <v>北海道神恵内村</v>
      </c>
      <c r="G119" s="48" t="s">
        <v>2742</v>
      </c>
      <c r="H119" s="49" t="s">
        <v>168</v>
      </c>
      <c r="I119" s="49" t="s">
        <v>2848</v>
      </c>
      <c r="K119" s="49" t="str">
        <f t="shared" si="5"/>
        <v>福島県下郷町</v>
      </c>
      <c r="L119" s="49" t="s">
        <v>2757</v>
      </c>
      <c r="M119" s="49" t="s">
        <v>2141</v>
      </c>
      <c r="N119" s="49" t="s">
        <v>2847</v>
      </c>
    </row>
    <row r="120" spans="1:14">
      <c r="A120" s="49" t="str">
        <f t="shared" si="6"/>
        <v>千葉県松戸市</v>
      </c>
      <c r="B120" s="48" t="s">
        <v>3294</v>
      </c>
      <c r="C120" s="49" t="s">
        <v>2136</v>
      </c>
      <c r="D120" s="48" t="s">
        <v>2849</v>
      </c>
      <c r="F120" s="49" t="str">
        <f t="shared" si="4"/>
        <v>北海道積丹町</v>
      </c>
      <c r="G120" s="48" t="s">
        <v>2742</v>
      </c>
      <c r="H120" s="49" t="s">
        <v>168</v>
      </c>
      <c r="I120" s="49" t="s">
        <v>2845</v>
      </c>
      <c r="K120" s="49" t="str">
        <f t="shared" si="5"/>
        <v>福島県檜枝岐村</v>
      </c>
      <c r="L120" s="49" t="s">
        <v>2757</v>
      </c>
      <c r="M120" s="49" t="s">
        <v>2141</v>
      </c>
      <c r="N120" s="49" t="s">
        <v>2844</v>
      </c>
    </row>
    <row r="121" spans="1:14">
      <c r="A121" s="49" t="str">
        <f t="shared" si="6"/>
        <v>千葉県佐倉市</v>
      </c>
      <c r="B121" s="48" t="s">
        <v>3294</v>
      </c>
      <c r="C121" s="49" t="s">
        <v>2136</v>
      </c>
      <c r="D121" s="48" t="s">
        <v>2846</v>
      </c>
      <c r="F121" s="49" t="str">
        <f t="shared" si="4"/>
        <v>北海道古平町</v>
      </c>
      <c r="G121" s="48" t="s">
        <v>2742</v>
      </c>
      <c r="H121" s="49" t="s">
        <v>168</v>
      </c>
      <c r="I121" s="49" t="s">
        <v>2842</v>
      </c>
      <c r="K121" s="49" t="str">
        <f t="shared" si="5"/>
        <v>福島県只見町</v>
      </c>
      <c r="L121" s="49" t="s">
        <v>2757</v>
      </c>
      <c r="M121" s="49" t="s">
        <v>2141</v>
      </c>
      <c r="N121" s="49" t="s">
        <v>2841</v>
      </c>
    </row>
    <row r="122" spans="1:14">
      <c r="A122" s="49" t="str">
        <f t="shared" si="6"/>
        <v>千葉県市原市</v>
      </c>
      <c r="B122" s="48" t="s">
        <v>3294</v>
      </c>
      <c r="C122" s="49" t="s">
        <v>2136</v>
      </c>
      <c r="D122" s="48" t="s">
        <v>2843</v>
      </c>
      <c r="F122" s="49" t="str">
        <f t="shared" si="4"/>
        <v>北海道仁木町</v>
      </c>
      <c r="G122" s="48" t="s">
        <v>2742</v>
      </c>
      <c r="H122" s="49" t="s">
        <v>168</v>
      </c>
      <c r="I122" s="49" t="s">
        <v>2839</v>
      </c>
      <c r="K122" s="49" t="str">
        <f t="shared" si="5"/>
        <v>福島県北塩原村</v>
      </c>
      <c r="L122" s="49" t="s">
        <v>2757</v>
      </c>
      <c r="M122" s="49" t="s">
        <v>2141</v>
      </c>
      <c r="N122" s="49" t="s">
        <v>2838</v>
      </c>
    </row>
    <row r="123" spans="1:14">
      <c r="A123" s="49" t="str">
        <f t="shared" si="6"/>
        <v>千葉県八千代市</v>
      </c>
      <c r="B123" s="48" t="s">
        <v>3294</v>
      </c>
      <c r="C123" s="49" t="s">
        <v>2136</v>
      </c>
      <c r="D123" s="48" t="s">
        <v>2840</v>
      </c>
      <c r="F123" s="49" t="str">
        <f t="shared" si="4"/>
        <v>北海道余市町</v>
      </c>
      <c r="G123" s="48" t="s">
        <v>2742</v>
      </c>
      <c r="H123" s="49" t="s">
        <v>168</v>
      </c>
      <c r="I123" s="49" t="s">
        <v>2836</v>
      </c>
      <c r="K123" s="49" t="str">
        <f t="shared" si="5"/>
        <v>福島県西会津町</v>
      </c>
      <c r="L123" s="49" t="s">
        <v>2757</v>
      </c>
      <c r="M123" s="49" t="s">
        <v>2141</v>
      </c>
      <c r="N123" s="49" t="s">
        <v>2835</v>
      </c>
    </row>
    <row r="124" spans="1:14">
      <c r="A124" s="49" t="str">
        <f t="shared" si="6"/>
        <v>千葉県富津市</v>
      </c>
      <c r="B124" s="48" t="s">
        <v>3294</v>
      </c>
      <c r="C124" s="49" t="s">
        <v>2136</v>
      </c>
      <c r="D124" s="48" t="s">
        <v>2837</v>
      </c>
      <c r="F124" s="49" t="str">
        <f t="shared" si="4"/>
        <v>北海道南幌町</v>
      </c>
      <c r="G124" s="48" t="s">
        <v>2742</v>
      </c>
      <c r="H124" s="49" t="s">
        <v>168</v>
      </c>
      <c r="I124" s="49" t="s">
        <v>2833</v>
      </c>
      <c r="K124" s="49" t="str">
        <f t="shared" si="5"/>
        <v>福島県磐梯町</v>
      </c>
      <c r="L124" s="49" t="s">
        <v>2757</v>
      </c>
      <c r="M124" s="49" t="s">
        <v>2141</v>
      </c>
      <c r="N124" s="49" t="s">
        <v>2832</v>
      </c>
    </row>
    <row r="125" spans="1:14">
      <c r="A125" s="49" t="str">
        <f t="shared" si="6"/>
        <v>千葉県四街道市</v>
      </c>
      <c r="B125" s="48" t="s">
        <v>3294</v>
      </c>
      <c r="C125" s="49" t="s">
        <v>2136</v>
      </c>
      <c r="D125" s="48" t="s">
        <v>2834</v>
      </c>
      <c r="F125" s="49" t="str">
        <f t="shared" si="4"/>
        <v>北海道奈井江町</v>
      </c>
      <c r="G125" s="48" t="s">
        <v>2742</v>
      </c>
      <c r="H125" s="49" t="s">
        <v>168</v>
      </c>
      <c r="I125" s="49" t="s">
        <v>2830</v>
      </c>
      <c r="K125" s="49" t="str">
        <f t="shared" si="5"/>
        <v>福島県猪苗代町</v>
      </c>
      <c r="L125" s="49" t="s">
        <v>2757</v>
      </c>
      <c r="M125" s="49" t="s">
        <v>2141</v>
      </c>
      <c r="N125" s="49" t="s">
        <v>2829</v>
      </c>
    </row>
    <row r="126" spans="1:14">
      <c r="A126" s="49" t="str">
        <f t="shared" si="6"/>
        <v>東京都あきる野市</v>
      </c>
      <c r="B126" s="48" t="s">
        <v>3294</v>
      </c>
      <c r="C126" s="49" t="s">
        <v>2135</v>
      </c>
      <c r="D126" s="48" t="s">
        <v>2828</v>
      </c>
      <c r="F126" s="49" t="str">
        <f t="shared" si="4"/>
        <v>北海道由仁町</v>
      </c>
      <c r="G126" s="48" t="s">
        <v>2742</v>
      </c>
      <c r="H126" s="49" t="s">
        <v>168</v>
      </c>
      <c r="I126" s="49" t="s">
        <v>3217</v>
      </c>
      <c r="K126" s="49" t="str">
        <f t="shared" si="5"/>
        <v>福島県柳津町</v>
      </c>
      <c r="L126" s="49" t="s">
        <v>2757</v>
      </c>
      <c r="M126" s="49" t="s">
        <v>2141</v>
      </c>
      <c r="N126" s="49" t="s">
        <v>2827</v>
      </c>
    </row>
    <row r="127" spans="1:14">
      <c r="A127" s="49" t="str">
        <f t="shared" si="6"/>
        <v>東京都羽村市</v>
      </c>
      <c r="B127" s="48" t="s">
        <v>3294</v>
      </c>
      <c r="C127" s="49" t="s">
        <v>2135</v>
      </c>
      <c r="D127" s="48" t="s">
        <v>2826</v>
      </c>
      <c r="F127" s="49" t="str">
        <f t="shared" si="4"/>
        <v>北海道長沼町</v>
      </c>
      <c r="G127" s="48" t="s">
        <v>2742</v>
      </c>
      <c r="H127" s="49" t="s">
        <v>168</v>
      </c>
      <c r="I127" s="49" t="s">
        <v>3218</v>
      </c>
      <c r="K127" s="49" t="str">
        <f t="shared" si="5"/>
        <v>福島県三島町</v>
      </c>
      <c r="L127" s="49" t="s">
        <v>2757</v>
      </c>
      <c r="M127" s="49" t="s">
        <v>2141</v>
      </c>
      <c r="N127" s="49" t="s">
        <v>2825</v>
      </c>
    </row>
    <row r="128" spans="1:14">
      <c r="A128" s="49" t="str">
        <f t="shared" si="6"/>
        <v>東京都日の出町</v>
      </c>
      <c r="B128" s="48" t="s">
        <v>3294</v>
      </c>
      <c r="C128" s="49" t="s">
        <v>2135</v>
      </c>
      <c r="D128" s="48" t="s">
        <v>2824</v>
      </c>
      <c r="F128" s="49" t="str">
        <f t="shared" si="4"/>
        <v>北海道栗山町</v>
      </c>
      <c r="G128" s="48" t="s">
        <v>2742</v>
      </c>
      <c r="H128" s="49" t="s">
        <v>168</v>
      </c>
      <c r="I128" s="49" t="s">
        <v>496</v>
      </c>
      <c r="K128" s="49" t="str">
        <f t="shared" si="5"/>
        <v>福島県金山町</v>
      </c>
      <c r="L128" s="49" t="s">
        <v>2757</v>
      </c>
      <c r="M128" s="49" t="s">
        <v>2141</v>
      </c>
      <c r="N128" s="49" t="s">
        <v>2823</v>
      </c>
    </row>
    <row r="129" spans="1:14">
      <c r="A129" s="49" t="str">
        <f t="shared" si="6"/>
        <v>東京都檜原村</v>
      </c>
      <c r="B129" s="48" t="s">
        <v>3294</v>
      </c>
      <c r="C129" s="49" t="s">
        <v>2135</v>
      </c>
      <c r="D129" s="48" t="s">
        <v>2822</v>
      </c>
      <c r="F129" s="49" t="str">
        <f t="shared" si="4"/>
        <v>北海道月形町</v>
      </c>
      <c r="G129" s="48" t="s">
        <v>2742</v>
      </c>
      <c r="H129" s="49" t="s">
        <v>168</v>
      </c>
      <c r="I129" s="49" t="s">
        <v>495</v>
      </c>
      <c r="K129" s="49" t="str">
        <f t="shared" si="5"/>
        <v>福島県昭和村</v>
      </c>
      <c r="L129" s="49" t="s">
        <v>2757</v>
      </c>
      <c r="M129" s="49" t="s">
        <v>2141</v>
      </c>
      <c r="N129" s="49" t="s">
        <v>2821</v>
      </c>
    </row>
    <row r="130" spans="1:14">
      <c r="A130" s="49" t="str">
        <f t="shared" si="6"/>
        <v>神奈川県横須賀市</v>
      </c>
      <c r="B130" s="48" t="s">
        <v>3294</v>
      </c>
      <c r="C130" s="49" t="s">
        <v>2134</v>
      </c>
      <c r="D130" s="48" t="s">
        <v>2820</v>
      </c>
      <c r="F130" s="49" t="str">
        <f t="shared" si="4"/>
        <v>北海道浦臼町</v>
      </c>
      <c r="G130" s="48" t="s">
        <v>2742</v>
      </c>
      <c r="H130" s="49" t="s">
        <v>168</v>
      </c>
      <c r="I130" s="49" t="s">
        <v>494</v>
      </c>
      <c r="K130" s="49" t="str">
        <f t="shared" si="5"/>
        <v>群馬県片品村</v>
      </c>
      <c r="L130" s="49" t="s">
        <v>2757</v>
      </c>
      <c r="M130" s="49" t="s">
        <v>2138</v>
      </c>
      <c r="N130" s="49" t="s">
        <v>2441</v>
      </c>
    </row>
    <row r="131" spans="1:14">
      <c r="A131" s="49" t="str">
        <f t="shared" si="6"/>
        <v>神奈川県平塚市</v>
      </c>
      <c r="B131" s="48" t="s">
        <v>3294</v>
      </c>
      <c r="C131" s="49" t="s">
        <v>2134</v>
      </c>
      <c r="D131" s="48" t="s">
        <v>2819</v>
      </c>
      <c r="F131" s="49" t="str">
        <f t="shared" ref="F131:F194" si="7">CONCATENATE(H131,I131)</f>
        <v>北海道新十津川町</v>
      </c>
      <c r="G131" s="48" t="s">
        <v>2742</v>
      </c>
      <c r="H131" s="49" t="s">
        <v>168</v>
      </c>
      <c r="I131" s="49" t="s">
        <v>493</v>
      </c>
      <c r="K131" s="49" t="str">
        <f t="shared" ref="K131:K195" si="8">CONCATENATE(M131,N131)</f>
        <v>新潟県小千谷市</v>
      </c>
      <c r="L131" s="49" t="s">
        <v>2757</v>
      </c>
      <c r="M131" s="49" t="s">
        <v>2133</v>
      </c>
      <c r="N131" s="49" t="s">
        <v>2433</v>
      </c>
    </row>
    <row r="132" spans="1:14">
      <c r="A132" s="49" t="str">
        <f t="shared" ref="A132:A200" si="9">CONCATENATE(C132,D132)</f>
        <v>神奈川県小田原市</v>
      </c>
      <c r="B132" s="48" t="s">
        <v>3294</v>
      </c>
      <c r="C132" s="49" t="s">
        <v>2134</v>
      </c>
      <c r="D132" s="48" t="s">
        <v>2818</v>
      </c>
      <c r="F132" s="49" t="str">
        <f t="shared" si="7"/>
        <v>北海道天塩町</v>
      </c>
      <c r="G132" s="48" t="s">
        <v>2742</v>
      </c>
      <c r="H132" s="49" t="s">
        <v>168</v>
      </c>
      <c r="I132" s="49" t="s">
        <v>2817</v>
      </c>
      <c r="K132" s="49" t="str">
        <f t="shared" si="8"/>
        <v>新潟県加茂市</v>
      </c>
      <c r="L132" s="49" t="s">
        <v>2757</v>
      </c>
      <c r="M132" s="49" t="s">
        <v>2133</v>
      </c>
      <c r="N132" s="49" t="s">
        <v>2816</v>
      </c>
    </row>
    <row r="133" spans="1:14">
      <c r="A133" s="49" t="str">
        <f t="shared" si="9"/>
        <v>神奈川県茅ヶ崎市</v>
      </c>
      <c r="B133" s="48" t="s">
        <v>3294</v>
      </c>
      <c r="C133" s="49" t="s">
        <v>2134</v>
      </c>
      <c r="D133" s="48" t="s">
        <v>2815</v>
      </c>
      <c r="F133" s="49" t="str">
        <f t="shared" si="7"/>
        <v>北海道遠別町</v>
      </c>
      <c r="G133" s="48" t="s">
        <v>2742</v>
      </c>
      <c r="H133" s="49" t="s">
        <v>168</v>
      </c>
      <c r="I133" s="49" t="s">
        <v>2814</v>
      </c>
      <c r="K133" s="49" t="str">
        <f t="shared" si="8"/>
        <v>新潟県十日町市</v>
      </c>
      <c r="L133" s="49" t="s">
        <v>2757</v>
      </c>
      <c r="M133" s="49" t="s">
        <v>2133</v>
      </c>
      <c r="N133" s="49" t="s">
        <v>2813</v>
      </c>
    </row>
    <row r="134" spans="1:14">
      <c r="A134" s="49" t="str">
        <f t="shared" si="9"/>
        <v>神奈川県大和市</v>
      </c>
      <c r="B134" s="48" t="s">
        <v>3294</v>
      </c>
      <c r="C134" s="49" t="s">
        <v>2134</v>
      </c>
      <c r="D134" s="48" t="s">
        <v>2812</v>
      </c>
      <c r="F134" s="49" t="str">
        <f t="shared" si="7"/>
        <v>北海道初山別村</v>
      </c>
      <c r="G134" s="48" t="s">
        <v>2742</v>
      </c>
      <c r="H134" s="49" t="s">
        <v>168</v>
      </c>
      <c r="I134" s="49" t="s">
        <v>2811</v>
      </c>
      <c r="K134" s="49" t="str">
        <f t="shared" si="8"/>
        <v>新潟県糸魚川市</v>
      </c>
      <c r="L134" s="49" t="s">
        <v>2757</v>
      </c>
      <c r="M134" s="49" t="s">
        <v>2133</v>
      </c>
      <c r="N134" s="49" t="s">
        <v>2427</v>
      </c>
    </row>
    <row r="135" spans="1:14">
      <c r="A135" s="49" t="str">
        <f t="shared" si="9"/>
        <v>神奈川県伊勢原市</v>
      </c>
      <c r="B135" s="48" t="s">
        <v>3294</v>
      </c>
      <c r="C135" s="49" t="s">
        <v>2134</v>
      </c>
      <c r="D135" s="48" t="s">
        <v>2810</v>
      </c>
      <c r="F135" s="49" t="str">
        <f t="shared" si="7"/>
        <v>北海道羽幌町</v>
      </c>
      <c r="G135" s="48" t="s">
        <v>2742</v>
      </c>
      <c r="H135" s="49" t="s">
        <v>168</v>
      </c>
      <c r="I135" s="49" t="s">
        <v>2809</v>
      </c>
      <c r="K135" s="49" t="str">
        <f t="shared" si="8"/>
        <v>新潟県妙高市</v>
      </c>
      <c r="L135" s="49" t="s">
        <v>2757</v>
      </c>
      <c r="M135" s="49" t="s">
        <v>2133</v>
      </c>
      <c r="N135" s="49" t="s">
        <v>2426</v>
      </c>
    </row>
    <row r="136" spans="1:14">
      <c r="A136" s="49" t="str">
        <f t="shared" si="9"/>
        <v>神奈川県綾瀬市</v>
      </c>
      <c r="B136" s="48" t="s">
        <v>3294</v>
      </c>
      <c r="C136" s="49" t="s">
        <v>2134</v>
      </c>
      <c r="D136" s="48" t="s">
        <v>2808</v>
      </c>
      <c r="F136" s="49" t="str">
        <f t="shared" si="7"/>
        <v>北海道苫前町</v>
      </c>
      <c r="G136" s="48" t="s">
        <v>2742</v>
      </c>
      <c r="H136" s="49" t="s">
        <v>168</v>
      </c>
      <c r="I136" s="49" t="s">
        <v>2807</v>
      </c>
      <c r="K136" s="49" t="str">
        <f t="shared" si="8"/>
        <v>新潟県魚沼市</v>
      </c>
      <c r="L136" s="49" t="s">
        <v>2757</v>
      </c>
      <c r="M136" s="49" t="s">
        <v>2133</v>
      </c>
      <c r="N136" s="49" t="s">
        <v>2424</v>
      </c>
    </row>
    <row r="137" spans="1:14">
      <c r="A137" s="49" t="str">
        <f t="shared" si="9"/>
        <v>神奈川県寒川町</v>
      </c>
      <c r="B137" s="48" t="s">
        <v>3294</v>
      </c>
      <c r="C137" s="49" t="s">
        <v>2134</v>
      </c>
      <c r="D137" s="48" t="s">
        <v>2806</v>
      </c>
      <c r="F137" s="49" t="str">
        <f t="shared" si="7"/>
        <v>北海道小平町</v>
      </c>
      <c r="G137" s="48" t="s">
        <v>2742</v>
      </c>
      <c r="H137" s="49" t="s">
        <v>168</v>
      </c>
      <c r="I137" s="49" t="s">
        <v>2805</v>
      </c>
      <c r="K137" s="49" t="str">
        <f t="shared" si="8"/>
        <v>新潟県南魚沼市</v>
      </c>
      <c r="L137" s="49" t="s">
        <v>2757</v>
      </c>
      <c r="M137" s="49" t="s">
        <v>2133</v>
      </c>
      <c r="N137" s="49" t="s">
        <v>2422</v>
      </c>
    </row>
    <row r="138" spans="1:14">
      <c r="A138" s="97" t="str">
        <f>CONCATENATE(C138,D138)</f>
        <v>神奈川県三浦市</v>
      </c>
      <c r="B138" s="80" t="s">
        <v>3220</v>
      </c>
      <c r="C138" s="97" t="s">
        <v>2134</v>
      </c>
      <c r="D138" s="98" t="s">
        <v>2601</v>
      </c>
      <c r="F138" s="49" t="str">
        <f t="shared" si="7"/>
        <v>北海道増毛町</v>
      </c>
      <c r="G138" s="48" t="s">
        <v>2742</v>
      </c>
      <c r="H138" s="49" t="s">
        <v>168</v>
      </c>
      <c r="I138" s="49" t="s">
        <v>2803</v>
      </c>
      <c r="K138" s="49" t="str">
        <f t="shared" si="8"/>
        <v>新潟県阿賀町</v>
      </c>
      <c r="L138" s="49" t="s">
        <v>2757</v>
      </c>
      <c r="M138" s="49" t="s">
        <v>2133</v>
      </c>
      <c r="N138" s="49" t="s">
        <v>2802</v>
      </c>
    </row>
    <row r="139" spans="1:14">
      <c r="A139" s="97" t="str">
        <f>CONCATENATE(C139,D139)</f>
        <v>神奈川県葉山町</v>
      </c>
      <c r="B139" s="80" t="s">
        <v>3220</v>
      </c>
      <c r="C139" s="97" t="s">
        <v>2134</v>
      </c>
      <c r="D139" s="98" t="s">
        <v>2599</v>
      </c>
      <c r="F139" s="49" t="str">
        <f t="shared" si="7"/>
        <v>北海道猿払村</v>
      </c>
      <c r="G139" s="48" t="s">
        <v>2742</v>
      </c>
      <c r="H139" s="49" t="s">
        <v>168</v>
      </c>
      <c r="I139" s="49" t="s">
        <v>2800</v>
      </c>
      <c r="K139" s="49" t="str">
        <f t="shared" si="8"/>
        <v>新潟県湯沢町</v>
      </c>
      <c r="L139" s="49" t="s">
        <v>2757</v>
      </c>
      <c r="M139" s="49" t="s">
        <v>2133</v>
      </c>
      <c r="N139" s="49" t="s">
        <v>2799</v>
      </c>
    </row>
    <row r="140" spans="1:14">
      <c r="A140" s="49" t="str">
        <f t="shared" si="9"/>
        <v>愛知県西尾市</v>
      </c>
      <c r="B140" s="48" t="s">
        <v>3294</v>
      </c>
      <c r="C140" s="49" t="s">
        <v>2125</v>
      </c>
      <c r="D140" s="48" t="s">
        <v>2804</v>
      </c>
      <c r="F140" s="49" t="str">
        <f t="shared" si="7"/>
        <v>北海道枝幸町</v>
      </c>
      <c r="G140" s="48" t="s">
        <v>2742</v>
      </c>
      <c r="H140" s="49" t="s">
        <v>168</v>
      </c>
      <c r="I140" s="49" t="s">
        <v>2797</v>
      </c>
      <c r="K140" s="49" t="str">
        <f t="shared" si="8"/>
        <v>新潟県津南町</v>
      </c>
      <c r="L140" s="49" t="s">
        <v>2757</v>
      </c>
      <c r="M140" s="49" t="s">
        <v>2133</v>
      </c>
      <c r="N140" s="49" t="s">
        <v>2796</v>
      </c>
    </row>
    <row r="141" spans="1:14">
      <c r="A141" s="49" t="str">
        <f t="shared" si="9"/>
        <v>愛知県知多市</v>
      </c>
      <c r="B141" s="48" t="s">
        <v>3294</v>
      </c>
      <c r="C141" s="49" t="s">
        <v>2125</v>
      </c>
      <c r="D141" s="48" t="s">
        <v>2801</v>
      </c>
      <c r="F141" s="49" t="str">
        <f t="shared" si="7"/>
        <v>北海道豊富町</v>
      </c>
      <c r="G141" s="48" t="s">
        <v>2742</v>
      </c>
      <c r="H141" s="49" t="s">
        <v>168</v>
      </c>
      <c r="I141" s="49" t="s">
        <v>2794</v>
      </c>
      <c r="K141" s="49" t="str">
        <f t="shared" si="8"/>
        <v>新潟県関川村</v>
      </c>
      <c r="L141" s="49" t="s">
        <v>2757</v>
      </c>
      <c r="M141" s="49" t="s">
        <v>2133</v>
      </c>
      <c r="N141" s="49" t="s">
        <v>2413</v>
      </c>
    </row>
    <row r="142" spans="1:14">
      <c r="A142" s="49" t="str">
        <f t="shared" si="9"/>
        <v>愛知県知立市</v>
      </c>
      <c r="B142" s="48" t="s">
        <v>3294</v>
      </c>
      <c r="C142" s="49" t="s">
        <v>2125</v>
      </c>
      <c r="D142" s="48" t="s">
        <v>2798</v>
      </c>
      <c r="F142" s="49" t="str">
        <f t="shared" si="7"/>
        <v>北海道礼文町</v>
      </c>
      <c r="G142" s="48" t="s">
        <v>2742</v>
      </c>
      <c r="H142" s="49" t="s">
        <v>168</v>
      </c>
      <c r="I142" s="49" t="s">
        <v>2792</v>
      </c>
      <c r="K142" s="49" t="str">
        <f t="shared" si="8"/>
        <v>富山県上市町</v>
      </c>
      <c r="L142" s="49" t="s">
        <v>2757</v>
      </c>
      <c r="M142" s="49" t="s">
        <v>2132</v>
      </c>
      <c r="N142" s="49" t="s">
        <v>2320</v>
      </c>
    </row>
    <row r="143" spans="1:14">
      <c r="A143" s="49" t="str">
        <f t="shared" si="9"/>
        <v>愛知県清須市</v>
      </c>
      <c r="B143" s="48" t="s">
        <v>3297</v>
      </c>
      <c r="C143" s="49" t="s">
        <v>2125</v>
      </c>
      <c r="D143" s="48" t="s">
        <v>2795</v>
      </c>
      <c r="F143" s="49" t="str">
        <f t="shared" si="7"/>
        <v>北海道利尻町</v>
      </c>
      <c r="G143" s="48" t="s">
        <v>2742</v>
      </c>
      <c r="H143" s="49" t="s">
        <v>168</v>
      </c>
      <c r="I143" s="49" t="s">
        <v>2790</v>
      </c>
      <c r="K143" s="49" t="str">
        <f t="shared" si="8"/>
        <v>富山県立山町</v>
      </c>
      <c r="L143" s="49" t="s">
        <v>2757</v>
      </c>
      <c r="M143" s="49" t="s">
        <v>2132</v>
      </c>
      <c r="N143" s="49" t="s">
        <v>2318</v>
      </c>
    </row>
    <row r="144" spans="1:14">
      <c r="A144" s="49" t="str">
        <f t="shared" si="9"/>
        <v>愛知県みよし市</v>
      </c>
      <c r="B144" s="48" t="s">
        <v>3294</v>
      </c>
      <c r="C144" s="49" t="s">
        <v>2125</v>
      </c>
      <c r="D144" s="48" t="s">
        <v>2793</v>
      </c>
      <c r="F144" s="49" t="str">
        <f t="shared" si="7"/>
        <v>北海道利尻富士町</v>
      </c>
      <c r="G144" s="48" t="s">
        <v>2742</v>
      </c>
      <c r="H144" s="49" t="s">
        <v>168</v>
      </c>
      <c r="I144" s="49" t="s">
        <v>2788</v>
      </c>
      <c r="K144" s="49" t="str">
        <f t="shared" si="8"/>
        <v>福井県大野市</v>
      </c>
      <c r="L144" s="49" t="s">
        <v>2757</v>
      </c>
      <c r="M144" s="49" t="s">
        <v>2130</v>
      </c>
      <c r="N144" s="49" t="s">
        <v>2787</v>
      </c>
    </row>
    <row r="145" spans="1:14">
      <c r="A145" s="49" t="str">
        <f t="shared" si="9"/>
        <v>愛知県長久手市</v>
      </c>
      <c r="B145" s="48" t="s">
        <v>3294</v>
      </c>
      <c r="C145" s="49" t="s">
        <v>2125</v>
      </c>
      <c r="D145" s="48" t="s">
        <v>2791</v>
      </c>
      <c r="F145" s="49" t="str">
        <f t="shared" si="7"/>
        <v>北海道斜里町</v>
      </c>
      <c r="G145" s="48" t="s">
        <v>2742</v>
      </c>
      <c r="H145" s="49" t="s">
        <v>168</v>
      </c>
      <c r="I145" s="49" t="s">
        <v>2785</v>
      </c>
      <c r="K145" s="49" t="str">
        <f t="shared" si="8"/>
        <v>福井県勝山市</v>
      </c>
      <c r="L145" s="49" t="s">
        <v>2757</v>
      </c>
      <c r="M145" s="49" t="s">
        <v>2130</v>
      </c>
      <c r="N145" s="49" t="s">
        <v>2411</v>
      </c>
    </row>
    <row r="146" spans="1:14">
      <c r="A146" s="97" t="str">
        <f>CONCATENATE(C146,D146)</f>
        <v>愛知県東郷町</v>
      </c>
      <c r="B146" s="80" t="s">
        <v>3220</v>
      </c>
      <c r="C146" s="97" t="s">
        <v>2125</v>
      </c>
      <c r="D146" s="98" t="s">
        <v>2541</v>
      </c>
      <c r="F146" s="49" t="str">
        <f t="shared" si="7"/>
        <v>北海道雄武町</v>
      </c>
      <c r="G146" s="48" t="s">
        <v>2742</v>
      </c>
      <c r="H146" s="49" t="s">
        <v>168</v>
      </c>
      <c r="I146" s="49" t="s">
        <v>2783</v>
      </c>
      <c r="K146" s="49" t="str">
        <f t="shared" si="8"/>
        <v>福井県池田町</v>
      </c>
      <c r="L146" s="49" t="s">
        <v>2757</v>
      </c>
      <c r="M146" s="49" t="s">
        <v>2130</v>
      </c>
      <c r="N146" s="49" t="s">
        <v>2782</v>
      </c>
    </row>
    <row r="147" spans="1:14">
      <c r="A147" s="49" t="str">
        <f t="shared" si="9"/>
        <v>三重県四日市市</v>
      </c>
      <c r="B147" s="48" t="s">
        <v>3294</v>
      </c>
      <c r="C147" s="49" t="s">
        <v>2124</v>
      </c>
      <c r="D147" s="48" t="s">
        <v>2789</v>
      </c>
      <c r="F147" s="49" t="str">
        <f t="shared" si="7"/>
        <v>北海道豊浦町</v>
      </c>
      <c r="G147" s="48" t="s">
        <v>2742</v>
      </c>
      <c r="H147" s="49" t="s">
        <v>168</v>
      </c>
      <c r="I147" s="49" t="s">
        <v>437</v>
      </c>
      <c r="K147" s="49" t="str">
        <f t="shared" si="8"/>
        <v>長野県飯山市</v>
      </c>
      <c r="L147" s="49" t="s">
        <v>2757</v>
      </c>
      <c r="M147" s="49" t="s">
        <v>2128</v>
      </c>
      <c r="N147" s="49" t="s">
        <v>2377</v>
      </c>
    </row>
    <row r="148" spans="1:14">
      <c r="A148" s="49" t="str">
        <f t="shared" si="9"/>
        <v>滋賀県大津市</v>
      </c>
      <c r="B148" s="48" t="s">
        <v>3294</v>
      </c>
      <c r="C148" s="49" t="s">
        <v>2123</v>
      </c>
      <c r="D148" s="48" t="s">
        <v>2786</v>
      </c>
      <c r="F148" s="49" t="str">
        <f t="shared" si="7"/>
        <v>北海道洞爺湖町</v>
      </c>
      <c r="G148" s="48" t="s">
        <v>2742</v>
      </c>
      <c r="H148" s="49" t="s">
        <v>168</v>
      </c>
      <c r="I148" s="49" t="s">
        <v>433</v>
      </c>
      <c r="K148" s="49" t="str">
        <f t="shared" si="8"/>
        <v>長野県白馬村</v>
      </c>
      <c r="L148" s="49" t="s">
        <v>2757</v>
      </c>
      <c r="M148" s="49" t="s">
        <v>2128</v>
      </c>
      <c r="N148" s="49" t="s">
        <v>2779</v>
      </c>
    </row>
    <row r="149" spans="1:14">
      <c r="A149" s="49" t="str">
        <f t="shared" si="9"/>
        <v>滋賀県草津市</v>
      </c>
      <c r="B149" s="48" t="s">
        <v>3294</v>
      </c>
      <c r="C149" s="49" t="s">
        <v>2123</v>
      </c>
      <c r="D149" s="48" t="s">
        <v>2784</v>
      </c>
      <c r="F149" s="49" t="str">
        <f t="shared" si="7"/>
        <v>北海道壮瞥町</v>
      </c>
      <c r="G149" s="48" t="s">
        <v>2742</v>
      </c>
      <c r="H149" s="49" t="s">
        <v>168</v>
      </c>
      <c r="I149" s="49" t="s">
        <v>3219</v>
      </c>
      <c r="K149" s="49" t="str">
        <f t="shared" si="8"/>
        <v>長野県小谷村</v>
      </c>
      <c r="L149" s="49" t="s">
        <v>2757</v>
      </c>
      <c r="M149" s="49" t="s">
        <v>2128</v>
      </c>
      <c r="N149" s="49" t="s">
        <v>2777</v>
      </c>
    </row>
    <row r="150" spans="1:14">
      <c r="A150" s="49" t="str">
        <f t="shared" si="9"/>
        <v>滋賀県栗東市</v>
      </c>
      <c r="B150" s="48" t="s">
        <v>3294</v>
      </c>
      <c r="C150" s="49" t="s">
        <v>2123</v>
      </c>
      <c r="D150" s="48" t="s">
        <v>2781</v>
      </c>
      <c r="F150" s="49" t="str">
        <f t="shared" si="7"/>
        <v>北海道白老町</v>
      </c>
      <c r="G150" s="48" t="s">
        <v>2742</v>
      </c>
      <c r="H150" s="49" t="s">
        <v>168</v>
      </c>
      <c r="I150" s="49" t="s">
        <v>2775</v>
      </c>
      <c r="K150" s="49" t="str">
        <f t="shared" si="8"/>
        <v>長野県高山村</v>
      </c>
      <c r="L150" s="49" t="s">
        <v>2757</v>
      </c>
      <c r="M150" s="49" t="s">
        <v>2128</v>
      </c>
      <c r="N150" s="49" t="s">
        <v>2443</v>
      </c>
    </row>
    <row r="151" spans="1:14">
      <c r="A151" s="49" t="str">
        <f t="shared" si="9"/>
        <v>京都府京都市</v>
      </c>
      <c r="B151" s="48" t="s">
        <v>3294</v>
      </c>
      <c r="C151" s="49" t="s">
        <v>2122</v>
      </c>
      <c r="D151" s="48" t="s">
        <v>2780</v>
      </c>
      <c r="F151" s="49" t="str">
        <f t="shared" si="7"/>
        <v>北海道むかわ町</v>
      </c>
      <c r="G151" s="48" t="s">
        <v>2742</v>
      </c>
      <c r="H151" s="49" t="s">
        <v>168</v>
      </c>
      <c r="I151" s="49" t="s">
        <v>2773</v>
      </c>
      <c r="K151" s="49" t="str">
        <f t="shared" si="8"/>
        <v>長野県山ノ内町</v>
      </c>
      <c r="L151" s="49" t="s">
        <v>2757</v>
      </c>
      <c r="M151" s="49" t="s">
        <v>2128</v>
      </c>
      <c r="N151" s="49" t="s">
        <v>2772</v>
      </c>
    </row>
    <row r="152" spans="1:14">
      <c r="A152" s="97" t="str">
        <f>CONCATENATE(C152,D152)</f>
        <v>京都府向日市</v>
      </c>
      <c r="B152" s="80" t="s">
        <v>3220</v>
      </c>
      <c r="C152" s="97" t="s">
        <v>2122</v>
      </c>
      <c r="D152" s="98" t="s">
        <v>2517</v>
      </c>
      <c r="F152" s="49" t="str">
        <f t="shared" si="7"/>
        <v>北海道日高町</v>
      </c>
      <c r="G152" s="48" t="s">
        <v>2742</v>
      </c>
      <c r="H152" s="49" t="s">
        <v>168</v>
      </c>
      <c r="I152" s="49" t="s">
        <v>2770</v>
      </c>
      <c r="K152" s="49" t="str">
        <f t="shared" si="8"/>
        <v>長野県木島平村</v>
      </c>
      <c r="L152" s="49" t="s">
        <v>2757</v>
      </c>
      <c r="M152" s="49" t="s">
        <v>2128</v>
      </c>
      <c r="N152" s="49" t="s">
        <v>2769</v>
      </c>
    </row>
    <row r="153" spans="1:14">
      <c r="A153" s="49" t="str">
        <f t="shared" si="9"/>
        <v>大阪府堺市</v>
      </c>
      <c r="B153" s="48" t="s">
        <v>3294</v>
      </c>
      <c r="C153" s="49" t="s">
        <v>2121</v>
      </c>
      <c r="D153" s="48" t="s">
        <v>2778</v>
      </c>
      <c r="F153" s="49" t="str">
        <f t="shared" si="7"/>
        <v>北海道新冠町</v>
      </c>
      <c r="G153" s="48" t="s">
        <v>2742</v>
      </c>
      <c r="H153" s="49" t="s">
        <v>168</v>
      </c>
      <c r="I153" s="49" t="s">
        <v>2767</v>
      </c>
      <c r="K153" s="49" t="str">
        <f t="shared" si="8"/>
        <v>長野県野沢温泉村</v>
      </c>
      <c r="L153" s="49" t="s">
        <v>2757</v>
      </c>
      <c r="M153" s="49" t="s">
        <v>2128</v>
      </c>
      <c r="N153" s="49" t="s">
        <v>2766</v>
      </c>
    </row>
    <row r="154" spans="1:14">
      <c r="A154" s="49" t="str">
        <f t="shared" si="9"/>
        <v>大阪府枚方市</v>
      </c>
      <c r="B154" s="48" t="s">
        <v>3294</v>
      </c>
      <c r="C154" s="49" t="s">
        <v>2121</v>
      </c>
      <c r="D154" s="48" t="s">
        <v>2776</v>
      </c>
      <c r="F154" s="49" t="str">
        <f t="shared" si="7"/>
        <v>北海道様似町</v>
      </c>
      <c r="G154" s="48" t="s">
        <v>2742</v>
      </c>
      <c r="H154" s="49" t="s">
        <v>168</v>
      </c>
      <c r="I154" s="49" t="s">
        <v>2764</v>
      </c>
      <c r="K154" s="49" t="str">
        <f t="shared" si="8"/>
        <v>長野県信濃町</v>
      </c>
      <c r="L154" s="49" t="s">
        <v>2757</v>
      </c>
      <c r="M154" s="49" t="s">
        <v>2128</v>
      </c>
      <c r="N154" s="49" t="s">
        <v>2763</v>
      </c>
    </row>
    <row r="155" spans="1:14">
      <c r="A155" s="49" t="str">
        <f t="shared" si="9"/>
        <v>大阪府茨木市</v>
      </c>
      <c r="B155" s="48" t="s">
        <v>3294</v>
      </c>
      <c r="C155" s="49" t="s">
        <v>2121</v>
      </c>
      <c r="D155" s="48" t="s">
        <v>2774</v>
      </c>
      <c r="F155" s="49" t="str">
        <f t="shared" si="7"/>
        <v>北海道新得町</v>
      </c>
      <c r="G155" s="48" t="s">
        <v>2742</v>
      </c>
      <c r="H155" s="49" t="s">
        <v>168</v>
      </c>
      <c r="I155" s="49" t="s">
        <v>2761</v>
      </c>
      <c r="K155" s="49" t="str">
        <f t="shared" si="8"/>
        <v>長野県栄村</v>
      </c>
      <c r="L155" s="49" t="s">
        <v>2757</v>
      </c>
      <c r="M155" s="49" t="s">
        <v>2128</v>
      </c>
      <c r="N155" s="49" t="s">
        <v>2760</v>
      </c>
    </row>
    <row r="156" spans="1:14">
      <c r="A156" s="49" t="str">
        <f t="shared" si="9"/>
        <v>大阪府八尾市</v>
      </c>
      <c r="B156" s="48" t="s">
        <v>3294</v>
      </c>
      <c r="C156" s="49" t="s">
        <v>2121</v>
      </c>
      <c r="D156" s="48" t="s">
        <v>2771</v>
      </c>
      <c r="F156" s="49" t="str">
        <f t="shared" si="7"/>
        <v>北海道広尾町</v>
      </c>
      <c r="G156" s="48" t="s">
        <v>2742</v>
      </c>
      <c r="H156" s="49" t="s">
        <v>168</v>
      </c>
      <c r="I156" s="49" t="s">
        <v>2758</v>
      </c>
      <c r="K156" s="49" t="str">
        <f t="shared" si="8"/>
        <v>岐阜県白川村</v>
      </c>
      <c r="L156" s="49" t="s">
        <v>2757</v>
      </c>
      <c r="M156" s="49" t="s">
        <v>2127</v>
      </c>
      <c r="N156" s="49" t="s">
        <v>2285</v>
      </c>
    </row>
    <row r="157" spans="1:14">
      <c r="A157" s="49" t="str">
        <f t="shared" si="9"/>
        <v>大阪府柏原市</v>
      </c>
      <c r="B157" s="48" t="s">
        <v>3298</v>
      </c>
      <c r="C157" s="49" t="s">
        <v>2121</v>
      </c>
      <c r="D157" s="48" t="s">
        <v>2768</v>
      </c>
      <c r="F157" s="49" t="str">
        <f t="shared" si="7"/>
        <v>北海道釧路町</v>
      </c>
      <c r="G157" s="48" t="s">
        <v>2742</v>
      </c>
      <c r="H157" s="49" t="s">
        <v>168</v>
      </c>
      <c r="I157" s="49" t="s">
        <v>2755</v>
      </c>
      <c r="K157" s="49" t="str">
        <f t="shared" si="8"/>
        <v>北海道岩見沢市</v>
      </c>
      <c r="L157" s="49" t="s">
        <v>2659</v>
      </c>
      <c r="M157" s="49" t="s">
        <v>168</v>
      </c>
      <c r="N157" s="49" t="s">
        <v>2754</v>
      </c>
    </row>
    <row r="158" spans="1:14">
      <c r="A158" s="49" t="str">
        <f t="shared" si="9"/>
        <v>大阪府東大阪市</v>
      </c>
      <c r="B158" s="48" t="s">
        <v>3294</v>
      </c>
      <c r="C158" s="49" t="s">
        <v>2121</v>
      </c>
      <c r="D158" s="48" t="s">
        <v>2765</v>
      </c>
      <c r="F158" s="49" t="str">
        <f t="shared" si="7"/>
        <v>北海道厚岸町</v>
      </c>
      <c r="G158" s="48" t="s">
        <v>2742</v>
      </c>
      <c r="H158" s="49" t="s">
        <v>168</v>
      </c>
      <c r="I158" s="49" t="s">
        <v>404</v>
      </c>
      <c r="K158" s="49" t="str">
        <f t="shared" si="8"/>
        <v>北海道伊達市</v>
      </c>
      <c r="L158" s="49" t="s">
        <v>2659</v>
      </c>
      <c r="M158" s="49" t="s">
        <v>168</v>
      </c>
      <c r="N158" s="49" t="s">
        <v>2752</v>
      </c>
    </row>
    <row r="159" spans="1:14">
      <c r="A159" s="49" t="str">
        <f t="shared" si="9"/>
        <v>大阪府交野市</v>
      </c>
      <c r="B159" s="48" t="s">
        <v>3294</v>
      </c>
      <c r="C159" s="49" t="s">
        <v>2121</v>
      </c>
      <c r="D159" s="48" t="s">
        <v>2762</v>
      </c>
      <c r="F159" s="49" t="str">
        <f t="shared" si="7"/>
        <v>北海道浜中町</v>
      </c>
      <c r="G159" s="48" t="s">
        <v>2742</v>
      </c>
      <c r="H159" s="49" t="s">
        <v>168</v>
      </c>
      <c r="I159" s="49" t="s">
        <v>403</v>
      </c>
      <c r="K159" s="49" t="str">
        <f t="shared" si="8"/>
        <v>北海道石狩市</v>
      </c>
      <c r="L159" s="49" t="s">
        <v>2659</v>
      </c>
      <c r="M159" s="49" t="s">
        <v>168</v>
      </c>
      <c r="N159" s="49" t="s">
        <v>2750</v>
      </c>
    </row>
    <row r="160" spans="1:14">
      <c r="A160" s="49" t="str">
        <f t="shared" si="9"/>
        <v>大阪府摂津市</v>
      </c>
      <c r="B160" s="48" t="s">
        <v>3294</v>
      </c>
      <c r="C160" s="49" t="s">
        <v>2121</v>
      </c>
      <c r="D160" s="48" t="s">
        <v>2759</v>
      </c>
      <c r="F160" s="49" t="str">
        <f t="shared" si="7"/>
        <v>北海道白糠町</v>
      </c>
      <c r="G160" s="48" t="s">
        <v>2742</v>
      </c>
      <c r="H160" s="49" t="s">
        <v>168</v>
      </c>
      <c r="I160" s="49" t="s">
        <v>2748</v>
      </c>
      <c r="K160" s="49" t="str">
        <f t="shared" si="8"/>
        <v>北海道せたな町</v>
      </c>
      <c r="L160" s="49" t="s">
        <v>2659</v>
      </c>
      <c r="M160" s="49" t="s">
        <v>168</v>
      </c>
      <c r="N160" s="49" t="s">
        <v>2747</v>
      </c>
    </row>
    <row r="161" spans="1:14">
      <c r="A161" s="49" t="str">
        <f t="shared" si="9"/>
        <v>大阪府島本町</v>
      </c>
      <c r="B161" s="48" t="s">
        <v>3294</v>
      </c>
      <c r="C161" s="49" t="s">
        <v>2121</v>
      </c>
      <c r="D161" s="48" t="s">
        <v>2756</v>
      </c>
      <c r="F161" s="49" t="str">
        <f t="shared" si="7"/>
        <v>北海道標津町</v>
      </c>
      <c r="G161" s="48" t="s">
        <v>2742</v>
      </c>
      <c r="H161" s="49" t="s">
        <v>168</v>
      </c>
      <c r="I161" s="49" t="s">
        <v>2745</v>
      </c>
      <c r="K161" s="49" t="str">
        <f t="shared" si="8"/>
        <v>北海道洞爺湖町</v>
      </c>
      <c r="L161" s="49" t="s">
        <v>2659</v>
      </c>
      <c r="M161" s="49" t="s">
        <v>168</v>
      </c>
      <c r="N161" s="49" t="s">
        <v>2744</v>
      </c>
    </row>
    <row r="162" spans="1:14">
      <c r="A162" s="97" t="str">
        <f>CONCATENATE(C162,D162)</f>
        <v>大阪府藤井寺市</v>
      </c>
      <c r="B162" s="80" t="s">
        <v>3220</v>
      </c>
      <c r="C162" s="97" t="s">
        <v>2121</v>
      </c>
      <c r="D162" s="98" t="s">
        <v>2489</v>
      </c>
      <c r="F162" s="49" t="str">
        <f t="shared" si="7"/>
        <v>北海道羅臼町</v>
      </c>
      <c r="G162" s="48" t="s">
        <v>2742</v>
      </c>
      <c r="H162" s="49" t="s">
        <v>168</v>
      </c>
      <c r="I162" s="49" t="s">
        <v>2741</v>
      </c>
      <c r="K162" s="49" t="str">
        <f t="shared" si="8"/>
        <v>北海道遠軽町</v>
      </c>
      <c r="L162" s="49" t="s">
        <v>2659</v>
      </c>
      <c r="M162" s="49" t="s">
        <v>168</v>
      </c>
      <c r="N162" s="49" t="s">
        <v>2740</v>
      </c>
    </row>
    <row r="163" spans="1:14">
      <c r="A163" s="49" t="str">
        <f t="shared" si="9"/>
        <v>兵庫県尼崎市</v>
      </c>
      <c r="B163" s="48" t="s">
        <v>3294</v>
      </c>
      <c r="C163" s="49" t="s">
        <v>2120</v>
      </c>
      <c r="D163" s="48" t="s">
        <v>2753</v>
      </c>
      <c r="F163" s="49" t="str">
        <f t="shared" si="7"/>
        <v>北海道函館市</v>
      </c>
      <c r="G163" s="48" t="s">
        <v>2696</v>
      </c>
      <c r="H163" s="49" t="s">
        <v>168</v>
      </c>
      <c r="I163" s="48" t="s">
        <v>2738</v>
      </c>
      <c r="K163" s="49" t="str">
        <f t="shared" si="8"/>
        <v>青森県弘前市</v>
      </c>
      <c r="L163" s="49" t="s">
        <v>2659</v>
      </c>
      <c r="M163" s="49" t="s">
        <v>2146</v>
      </c>
      <c r="N163" s="49" t="s">
        <v>2737</v>
      </c>
    </row>
    <row r="164" spans="1:14">
      <c r="A164" s="49" t="str">
        <f t="shared" si="9"/>
        <v>兵庫県伊丹市</v>
      </c>
      <c r="B164" s="48" t="s">
        <v>3294</v>
      </c>
      <c r="C164" s="49" t="s">
        <v>2120</v>
      </c>
      <c r="D164" s="48" t="s">
        <v>2751</v>
      </c>
      <c r="F164" s="49" t="str">
        <f t="shared" si="7"/>
        <v>北海道室蘭市</v>
      </c>
      <c r="G164" s="48" t="s">
        <v>2696</v>
      </c>
      <c r="H164" s="49" t="s">
        <v>168</v>
      </c>
      <c r="I164" s="49" t="s">
        <v>2735</v>
      </c>
      <c r="K164" s="49" t="str">
        <f t="shared" si="8"/>
        <v>青森県五所川原市</v>
      </c>
      <c r="L164" s="49" t="s">
        <v>2659</v>
      </c>
      <c r="M164" s="49" t="s">
        <v>2146</v>
      </c>
      <c r="N164" s="49" t="s">
        <v>2734</v>
      </c>
    </row>
    <row r="165" spans="1:14">
      <c r="A165" s="49" t="str">
        <f t="shared" si="9"/>
        <v>兵庫県高砂市</v>
      </c>
      <c r="B165" s="48" t="s">
        <v>3294</v>
      </c>
      <c r="C165" s="49" t="s">
        <v>2120</v>
      </c>
      <c r="D165" s="48" t="s">
        <v>2749</v>
      </c>
      <c r="F165" s="49" t="str">
        <f t="shared" si="7"/>
        <v>北海道苫小牧市</v>
      </c>
      <c r="G165" s="48" t="s">
        <v>2696</v>
      </c>
      <c r="H165" s="49" t="s">
        <v>168</v>
      </c>
      <c r="I165" s="49" t="s">
        <v>2732</v>
      </c>
      <c r="K165" s="49" t="str">
        <f t="shared" si="8"/>
        <v>青森県十和田市</v>
      </c>
      <c r="L165" s="49" t="s">
        <v>2659</v>
      </c>
      <c r="M165" s="49" t="s">
        <v>2146</v>
      </c>
      <c r="N165" s="49" t="s">
        <v>2731</v>
      </c>
    </row>
    <row r="166" spans="1:14">
      <c r="A166" s="49" t="str">
        <f t="shared" si="9"/>
        <v>兵庫県川西市</v>
      </c>
      <c r="B166" s="48" t="s">
        <v>3294</v>
      </c>
      <c r="C166" s="49" t="s">
        <v>2120</v>
      </c>
      <c r="D166" s="48" t="s">
        <v>2746</v>
      </c>
      <c r="F166" s="49" t="str">
        <f t="shared" si="7"/>
        <v>北海道登別市</v>
      </c>
      <c r="G166" s="48" t="s">
        <v>2696</v>
      </c>
      <c r="H166" s="49" t="s">
        <v>168</v>
      </c>
      <c r="I166" s="49" t="s">
        <v>2729</v>
      </c>
      <c r="K166" s="49" t="str">
        <f t="shared" si="8"/>
        <v>青森県平川市</v>
      </c>
      <c r="L166" s="49" t="s">
        <v>2659</v>
      </c>
      <c r="M166" s="49" t="s">
        <v>2146</v>
      </c>
      <c r="N166" s="49" t="s">
        <v>2728</v>
      </c>
    </row>
    <row r="167" spans="1:14">
      <c r="A167" s="49" t="str">
        <f t="shared" si="9"/>
        <v>兵庫県三田市</v>
      </c>
      <c r="B167" s="48" t="s">
        <v>3294</v>
      </c>
      <c r="C167" s="49" t="s">
        <v>2120</v>
      </c>
      <c r="D167" s="48" t="s">
        <v>2743</v>
      </c>
      <c r="F167" s="49" t="str">
        <f t="shared" si="7"/>
        <v>北海道北斗市</v>
      </c>
      <c r="G167" s="48" t="s">
        <v>2696</v>
      </c>
      <c r="H167" s="49" t="s">
        <v>168</v>
      </c>
      <c r="I167" s="49" t="s">
        <v>2726</v>
      </c>
      <c r="K167" s="49" t="str">
        <f t="shared" si="8"/>
        <v>青森県東北町</v>
      </c>
      <c r="L167" s="49" t="s">
        <v>2659</v>
      </c>
      <c r="M167" s="49" t="s">
        <v>2146</v>
      </c>
      <c r="N167" s="49" t="s">
        <v>2725</v>
      </c>
    </row>
    <row r="168" spans="1:14">
      <c r="A168" s="49" t="str">
        <f t="shared" si="9"/>
        <v>奈良県奈良市</v>
      </c>
      <c r="B168" s="48" t="s">
        <v>3294</v>
      </c>
      <c r="C168" s="49" t="s">
        <v>2119</v>
      </c>
      <c r="D168" s="48" t="s">
        <v>2739</v>
      </c>
      <c r="F168" s="49" t="str">
        <f t="shared" si="7"/>
        <v>北海道松前町</v>
      </c>
      <c r="G168" s="48" t="s">
        <v>2696</v>
      </c>
      <c r="H168" s="49" t="s">
        <v>168</v>
      </c>
      <c r="I168" s="49" t="s">
        <v>2723</v>
      </c>
      <c r="K168" s="49" t="str">
        <f t="shared" si="8"/>
        <v>岩手県八幡平市</v>
      </c>
      <c r="L168" s="49" t="s">
        <v>2659</v>
      </c>
      <c r="M168" s="49" t="s">
        <v>2145</v>
      </c>
      <c r="N168" s="49" t="s">
        <v>2624</v>
      </c>
    </row>
    <row r="169" spans="1:14">
      <c r="A169" s="49" t="str">
        <f t="shared" si="9"/>
        <v>奈良県大和郡山市</v>
      </c>
      <c r="B169" s="48" t="s">
        <v>3299</v>
      </c>
      <c r="C169" s="49" t="s">
        <v>2119</v>
      </c>
      <c r="D169" s="48" t="s">
        <v>2736</v>
      </c>
      <c r="F169" s="49" t="str">
        <f t="shared" si="7"/>
        <v>北海道知内町</v>
      </c>
      <c r="G169" s="48" t="s">
        <v>2696</v>
      </c>
      <c r="H169" s="49" t="s">
        <v>168</v>
      </c>
      <c r="I169" s="49" t="s">
        <v>2721</v>
      </c>
      <c r="K169" s="49" t="str">
        <f t="shared" si="8"/>
        <v>宮城県大崎市</v>
      </c>
      <c r="L169" s="49" t="s">
        <v>2659</v>
      </c>
      <c r="M169" s="49" t="s">
        <v>2144</v>
      </c>
      <c r="N169" s="49" t="s">
        <v>2590</v>
      </c>
    </row>
    <row r="170" spans="1:14">
      <c r="A170" s="49" t="str">
        <f t="shared" si="9"/>
        <v>奈良県川西町</v>
      </c>
      <c r="B170" s="48" t="s">
        <v>3294</v>
      </c>
      <c r="C170" s="49" t="s">
        <v>2119</v>
      </c>
      <c r="D170" s="48" t="s">
        <v>2733</v>
      </c>
      <c r="F170" s="49" t="str">
        <f t="shared" si="7"/>
        <v>北海道木古内町</v>
      </c>
      <c r="G170" s="48" t="s">
        <v>2696</v>
      </c>
      <c r="H170" s="49" t="s">
        <v>168</v>
      </c>
      <c r="I170" s="49" t="s">
        <v>2719</v>
      </c>
      <c r="K170" s="49" t="str">
        <f t="shared" si="8"/>
        <v>秋田県横手市</v>
      </c>
      <c r="L170" s="49" t="s">
        <v>2659</v>
      </c>
      <c r="M170" s="49" t="s">
        <v>2143</v>
      </c>
      <c r="N170" s="49" t="s">
        <v>2577</v>
      </c>
    </row>
    <row r="171" spans="1:14">
      <c r="A171" s="49" t="str">
        <f t="shared" si="9"/>
        <v>広島県広島市</v>
      </c>
      <c r="B171" s="48" t="s">
        <v>3294</v>
      </c>
      <c r="C171" s="49" t="s">
        <v>2114</v>
      </c>
      <c r="D171" s="48" t="s">
        <v>2730</v>
      </c>
      <c r="F171" s="49" t="str">
        <f t="shared" si="7"/>
        <v>北海道七飯町</v>
      </c>
      <c r="G171" s="48" t="s">
        <v>2696</v>
      </c>
      <c r="H171" s="49" t="s">
        <v>168</v>
      </c>
      <c r="I171" s="49" t="s">
        <v>2717</v>
      </c>
      <c r="K171" s="49" t="str">
        <f t="shared" si="8"/>
        <v>秋田県大館市</v>
      </c>
      <c r="L171" s="49" t="s">
        <v>2659</v>
      </c>
      <c r="M171" s="49" t="s">
        <v>2143</v>
      </c>
      <c r="N171" s="49" t="s">
        <v>2575</v>
      </c>
    </row>
    <row r="172" spans="1:14">
      <c r="A172" s="49" t="str">
        <f t="shared" si="9"/>
        <v>広島県府中町</v>
      </c>
      <c r="B172" s="48" t="s">
        <v>3294</v>
      </c>
      <c r="C172" s="49" t="s">
        <v>2114</v>
      </c>
      <c r="D172" s="48" t="s">
        <v>2727</v>
      </c>
      <c r="F172" s="49" t="str">
        <f t="shared" si="7"/>
        <v>北海道鹿部町</v>
      </c>
      <c r="G172" s="48" t="s">
        <v>2696</v>
      </c>
      <c r="H172" s="49" t="s">
        <v>168</v>
      </c>
      <c r="I172" s="49" t="s">
        <v>2715</v>
      </c>
      <c r="K172" s="49" t="str">
        <f t="shared" si="8"/>
        <v>秋田県鹿角市</v>
      </c>
      <c r="L172" s="49" t="s">
        <v>2659</v>
      </c>
      <c r="M172" s="49" t="s">
        <v>2143</v>
      </c>
      <c r="N172" s="49" t="s">
        <v>2571</v>
      </c>
    </row>
    <row r="173" spans="1:14">
      <c r="A173" s="49" t="str">
        <f t="shared" si="9"/>
        <v>福岡県福岡市</v>
      </c>
      <c r="B173" s="48" t="s">
        <v>3294</v>
      </c>
      <c r="C173" s="49" t="s">
        <v>2108</v>
      </c>
      <c r="D173" s="48" t="s">
        <v>2724</v>
      </c>
      <c r="F173" s="49" t="str">
        <f t="shared" si="7"/>
        <v>北海道森町</v>
      </c>
      <c r="G173" s="48" t="s">
        <v>2696</v>
      </c>
      <c r="H173" s="49" t="s">
        <v>168</v>
      </c>
      <c r="I173" s="49" t="s">
        <v>2236</v>
      </c>
      <c r="K173" s="49" t="str">
        <f t="shared" si="8"/>
        <v>秋田県由利本荘市</v>
      </c>
      <c r="L173" s="49" t="s">
        <v>2659</v>
      </c>
      <c r="M173" s="49" t="s">
        <v>2143</v>
      </c>
      <c r="N173" s="49" t="s">
        <v>2713</v>
      </c>
    </row>
    <row r="174" spans="1:14">
      <c r="A174" s="49" t="str">
        <f t="shared" si="9"/>
        <v>福岡県春日市</v>
      </c>
      <c r="B174" s="48" t="s">
        <v>3294</v>
      </c>
      <c r="C174" s="49" t="s">
        <v>2108</v>
      </c>
      <c r="D174" s="48" t="s">
        <v>2722</v>
      </c>
      <c r="F174" s="49" t="str">
        <f t="shared" si="7"/>
        <v>北海道江差町</v>
      </c>
      <c r="G174" s="48" t="s">
        <v>2696</v>
      </c>
      <c r="H174" s="49" t="s">
        <v>168</v>
      </c>
      <c r="I174" s="49" t="s">
        <v>633</v>
      </c>
      <c r="K174" s="49" t="str">
        <f t="shared" si="8"/>
        <v>秋田県大仙市</v>
      </c>
      <c r="L174" s="49" t="s">
        <v>2659</v>
      </c>
      <c r="M174" s="49" t="s">
        <v>2143</v>
      </c>
      <c r="N174" s="49" t="s">
        <v>2567</v>
      </c>
    </row>
    <row r="175" spans="1:14">
      <c r="A175" s="49" t="str">
        <f t="shared" si="9"/>
        <v>福岡県福津市</v>
      </c>
      <c r="B175" s="48" t="s">
        <v>3294</v>
      </c>
      <c r="C175" s="49" t="s">
        <v>2108</v>
      </c>
      <c r="D175" s="48" t="s">
        <v>2720</v>
      </c>
      <c r="F175" s="49" t="str">
        <f t="shared" si="7"/>
        <v>北海道上ノ国町</v>
      </c>
      <c r="G175" s="48" t="s">
        <v>2696</v>
      </c>
      <c r="H175" s="49" t="s">
        <v>168</v>
      </c>
      <c r="I175" s="49" t="s">
        <v>625</v>
      </c>
      <c r="K175" s="49" t="str">
        <f t="shared" si="8"/>
        <v>秋田県北秋田市</v>
      </c>
      <c r="L175" s="49" t="s">
        <v>2659</v>
      </c>
      <c r="M175" s="49" t="s">
        <v>2143</v>
      </c>
      <c r="N175" s="49" t="s">
        <v>2565</v>
      </c>
    </row>
    <row r="176" spans="1:14">
      <c r="A176" s="49" t="str">
        <f t="shared" si="9"/>
        <v>宮城県仙台市</v>
      </c>
      <c r="B176" s="48" t="s">
        <v>291</v>
      </c>
      <c r="C176" s="49" t="s">
        <v>2144</v>
      </c>
      <c r="D176" s="48" t="s">
        <v>2718</v>
      </c>
      <c r="F176" s="49" t="str">
        <f t="shared" si="7"/>
        <v>北海道厚沢部町</v>
      </c>
      <c r="G176" s="48" t="s">
        <v>2696</v>
      </c>
      <c r="H176" s="49" t="s">
        <v>168</v>
      </c>
      <c r="I176" s="49" t="s">
        <v>617</v>
      </c>
      <c r="K176" s="49" t="str">
        <f t="shared" si="8"/>
        <v>秋田県仙北市</v>
      </c>
      <c r="L176" s="49" t="s">
        <v>2659</v>
      </c>
      <c r="M176" s="49" t="s">
        <v>2143</v>
      </c>
      <c r="N176" s="49" t="s">
        <v>2563</v>
      </c>
    </row>
    <row r="177" spans="1:14">
      <c r="A177" s="49" t="str">
        <f t="shared" si="9"/>
        <v>宮城県七ヶ浜町</v>
      </c>
      <c r="B177" s="48" t="s">
        <v>291</v>
      </c>
      <c r="C177" s="49" t="s">
        <v>2144</v>
      </c>
      <c r="D177" s="48" t="s">
        <v>2716</v>
      </c>
      <c r="F177" s="49" t="str">
        <f t="shared" si="7"/>
        <v>北海道乙部町</v>
      </c>
      <c r="G177" s="48" t="s">
        <v>2696</v>
      </c>
      <c r="H177" s="49" t="s">
        <v>168</v>
      </c>
      <c r="I177" s="49" t="s">
        <v>2708</v>
      </c>
      <c r="K177" s="49" t="str">
        <f t="shared" si="8"/>
        <v>秋田県美郷町</v>
      </c>
      <c r="L177" s="49" t="s">
        <v>2659</v>
      </c>
      <c r="M177" s="49" t="s">
        <v>2143</v>
      </c>
      <c r="N177" s="49" t="s">
        <v>2707</v>
      </c>
    </row>
    <row r="178" spans="1:14">
      <c r="A178" s="49" t="str">
        <f t="shared" si="9"/>
        <v>宮城県大和町</v>
      </c>
      <c r="B178" s="48" t="s">
        <v>291</v>
      </c>
      <c r="C178" s="49" t="s">
        <v>2144</v>
      </c>
      <c r="D178" s="48" t="s">
        <v>2714</v>
      </c>
      <c r="F178" s="49" t="str">
        <f t="shared" si="7"/>
        <v>北海道奥尻町</v>
      </c>
      <c r="G178" s="48" t="s">
        <v>2696</v>
      </c>
      <c r="H178" s="49" t="s">
        <v>168</v>
      </c>
      <c r="I178" s="49" t="s">
        <v>2705</v>
      </c>
      <c r="K178" s="49" t="str">
        <f t="shared" si="8"/>
        <v>山形県鶴岡市</v>
      </c>
      <c r="L178" s="49" t="s">
        <v>2659</v>
      </c>
      <c r="M178" s="49" t="s">
        <v>2142</v>
      </c>
      <c r="N178" s="49" t="s">
        <v>2704</v>
      </c>
    </row>
    <row r="179" spans="1:14">
      <c r="A179" s="49" t="str">
        <f t="shared" si="9"/>
        <v>宮城県富谷市</v>
      </c>
      <c r="B179" s="48" t="s">
        <v>291</v>
      </c>
      <c r="C179" s="49" t="s">
        <v>2144</v>
      </c>
      <c r="D179" s="48" t="s">
        <v>2712</v>
      </c>
      <c r="F179" s="49" t="str">
        <f t="shared" si="7"/>
        <v>北海道浦河町</v>
      </c>
      <c r="G179" s="48" t="s">
        <v>2696</v>
      </c>
      <c r="H179" s="49" t="s">
        <v>168</v>
      </c>
      <c r="I179" s="49" t="s">
        <v>2702</v>
      </c>
      <c r="K179" s="49" t="str">
        <f t="shared" si="8"/>
        <v>山形県酒田市</v>
      </c>
      <c r="L179" s="49" t="s">
        <v>2659</v>
      </c>
      <c r="M179" s="49" t="s">
        <v>2142</v>
      </c>
      <c r="N179" s="49" t="s">
        <v>2701</v>
      </c>
    </row>
    <row r="180" spans="1:14">
      <c r="A180" s="49" t="str">
        <f t="shared" si="9"/>
        <v>茨城県古河市</v>
      </c>
      <c r="B180" s="48" t="s">
        <v>291</v>
      </c>
      <c r="C180" s="49" t="s">
        <v>2140</v>
      </c>
      <c r="D180" s="48" t="s">
        <v>2711</v>
      </c>
      <c r="F180" s="49" t="str">
        <f t="shared" si="7"/>
        <v>北海道えりも町</v>
      </c>
      <c r="G180" s="48" t="s">
        <v>2696</v>
      </c>
      <c r="H180" s="49" t="s">
        <v>168</v>
      </c>
      <c r="I180" s="49" t="s">
        <v>2699</v>
      </c>
      <c r="K180" s="49" t="str">
        <f t="shared" si="8"/>
        <v>山形県庄内町</v>
      </c>
      <c r="L180" s="49" t="s">
        <v>2659</v>
      </c>
      <c r="M180" s="49" t="s">
        <v>2142</v>
      </c>
      <c r="N180" s="49" t="s">
        <v>2698</v>
      </c>
    </row>
    <row r="181" spans="1:14">
      <c r="A181" s="49" t="str">
        <f t="shared" si="9"/>
        <v>茨城県常総市</v>
      </c>
      <c r="B181" s="48" t="s">
        <v>291</v>
      </c>
      <c r="C181" s="49" t="s">
        <v>2140</v>
      </c>
      <c r="D181" s="48" t="s">
        <v>2710</v>
      </c>
      <c r="F181" s="49" t="str">
        <f t="shared" si="7"/>
        <v>北海道新ひだか町</v>
      </c>
      <c r="G181" s="48" t="s">
        <v>2696</v>
      </c>
      <c r="H181" s="49" t="s">
        <v>168</v>
      </c>
      <c r="I181" s="49" t="s">
        <v>2695</v>
      </c>
      <c r="K181" s="49" t="str">
        <f t="shared" si="8"/>
        <v>福島県喜多方市</v>
      </c>
      <c r="L181" s="49" t="s">
        <v>2659</v>
      </c>
      <c r="M181" s="49" t="s">
        <v>2141</v>
      </c>
      <c r="N181" s="49" t="s">
        <v>2494</v>
      </c>
    </row>
    <row r="182" spans="1:14">
      <c r="A182" s="49" t="str">
        <f t="shared" si="9"/>
        <v>茨城県ひたちなか市</v>
      </c>
      <c r="B182" s="48" t="s">
        <v>291</v>
      </c>
      <c r="C182" s="49" t="s">
        <v>2140</v>
      </c>
      <c r="D182" s="48" t="s">
        <v>2709</v>
      </c>
      <c r="F182" s="49" t="str">
        <f t="shared" si="7"/>
        <v>青森県青森市</v>
      </c>
      <c r="G182" s="48" t="s">
        <v>2282</v>
      </c>
      <c r="H182" s="49" t="s">
        <v>2146</v>
      </c>
      <c r="I182" s="48" t="s">
        <v>2100</v>
      </c>
      <c r="K182" s="49" t="str">
        <f t="shared" si="8"/>
        <v>福島県南会津町</v>
      </c>
      <c r="L182" s="49" t="s">
        <v>2659</v>
      </c>
      <c r="M182" s="49" t="s">
        <v>2141</v>
      </c>
      <c r="N182" s="49" t="s">
        <v>2693</v>
      </c>
    </row>
    <row r="183" spans="1:14">
      <c r="A183" s="49" t="str">
        <f t="shared" si="9"/>
        <v>茨城県坂東市</v>
      </c>
      <c r="B183" s="48" t="s">
        <v>291</v>
      </c>
      <c r="C183" s="49" t="s">
        <v>2140</v>
      </c>
      <c r="D183" s="48" t="s">
        <v>2706</v>
      </c>
      <c r="F183" s="49" t="str">
        <f t="shared" si="7"/>
        <v>青森県弘前市</v>
      </c>
      <c r="G183" s="48" t="s">
        <v>2282</v>
      </c>
      <c r="H183" s="49" t="s">
        <v>2146</v>
      </c>
      <c r="I183" s="48" t="s">
        <v>2053</v>
      </c>
      <c r="K183" s="49" t="str">
        <f t="shared" si="8"/>
        <v>福島県会津美里町</v>
      </c>
      <c r="L183" s="49" t="s">
        <v>2659</v>
      </c>
      <c r="M183" s="49" t="s">
        <v>2141</v>
      </c>
      <c r="N183" s="49" t="s">
        <v>2691</v>
      </c>
    </row>
    <row r="184" spans="1:14">
      <c r="A184" s="49" t="str">
        <f t="shared" si="9"/>
        <v>茨城県神栖市</v>
      </c>
      <c r="B184" s="48" t="s">
        <v>291</v>
      </c>
      <c r="C184" s="49" t="s">
        <v>2140</v>
      </c>
      <c r="D184" s="48" t="s">
        <v>2703</v>
      </c>
      <c r="F184" s="49" t="str">
        <f t="shared" si="7"/>
        <v>青森県八戸市</v>
      </c>
      <c r="G184" s="48" t="s">
        <v>2282</v>
      </c>
      <c r="H184" s="49" t="s">
        <v>2146</v>
      </c>
      <c r="I184" s="48" t="s">
        <v>2006</v>
      </c>
      <c r="K184" s="49" t="str">
        <f t="shared" si="8"/>
        <v>新潟県長岡市</v>
      </c>
      <c r="L184" s="49" t="s">
        <v>2659</v>
      </c>
      <c r="M184" s="49" t="s">
        <v>2133</v>
      </c>
      <c r="N184" s="49" t="s">
        <v>2435</v>
      </c>
    </row>
    <row r="185" spans="1:14">
      <c r="A185" s="49" t="str">
        <f t="shared" si="9"/>
        <v>茨城県つくばみらい市</v>
      </c>
      <c r="B185" s="48" t="s">
        <v>291</v>
      </c>
      <c r="C185" s="49" t="s">
        <v>2140</v>
      </c>
      <c r="D185" s="48" t="s">
        <v>2700</v>
      </c>
      <c r="F185" s="49" t="str">
        <f t="shared" si="7"/>
        <v>青森県黒石市</v>
      </c>
      <c r="G185" s="48" t="s">
        <v>2282</v>
      </c>
      <c r="H185" s="49" t="s">
        <v>2146</v>
      </c>
      <c r="I185" s="48" t="s">
        <v>1959</v>
      </c>
      <c r="K185" s="49" t="str">
        <f t="shared" si="8"/>
        <v>新潟県三条市</v>
      </c>
      <c r="L185" s="49" t="s">
        <v>2659</v>
      </c>
      <c r="M185" s="49" t="s">
        <v>2133</v>
      </c>
      <c r="N185" s="49" t="s">
        <v>2688</v>
      </c>
    </row>
    <row r="186" spans="1:14">
      <c r="A186" s="49" t="str">
        <f t="shared" si="9"/>
        <v>茨城県那珂市</v>
      </c>
      <c r="B186" s="48" t="s">
        <v>291</v>
      </c>
      <c r="C186" s="49" t="s">
        <v>2140</v>
      </c>
      <c r="D186" s="48" t="s">
        <v>2697</v>
      </c>
      <c r="F186" s="49" t="str">
        <f t="shared" si="7"/>
        <v>青森県五所川原市</v>
      </c>
      <c r="G186" s="48" t="s">
        <v>2282</v>
      </c>
      <c r="H186" s="49" t="s">
        <v>2146</v>
      </c>
      <c r="I186" s="48" t="s">
        <v>1912</v>
      </c>
      <c r="K186" s="49" t="str">
        <f t="shared" si="8"/>
        <v>新潟県柏崎市</v>
      </c>
      <c r="L186" s="49" t="s">
        <v>2659</v>
      </c>
      <c r="M186" s="49" t="s">
        <v>2133</v>
      </c>
      <c r="N186" s="49" t="s">
        <v>2686</v>
      </c>
    </row>
    <row r="187" spans="1:14">
      <c r="A187" s="49" t="str">
        <f t="shared" si="9"/>
        <v>茨城県大洗町</v>
      </c>
      <c r="B187" s="48" t="s">
        <v>291</v>
      </c>
      <c r="C187" s="49" t="s">
        <v>2140</v>
      </c>
      <c r="D187" s="48" t="s">
        <v>2694</v>
      </c>
      <c r="F187" s="49" t="str">
        <f t="shared" si="7"/>
        <v>青森県十和田市</v>
      </c>
      <c r="G187" s="48" t="s">
        <v>2282</v>
      </c>
      <c r="H187" s="49" t="s">
        <v>2146</v>
      </c>
      <c r="I187" s="48" t="s">
        <v>1865</v>
      </c>
      <c r="K187" s="49" t="str">
        <f t="shared" si="8"/>
        <v>新潟県村上市</v>
      </c>
      <c r="L187" s="49" t="s">
        <v>2659</v>
      </c>
      <c r="M187" s="49" t="s">
        <v>2133</v>
      </c>
      <c r="N187" s="49" t="s">
        <v>2684</v>
      </c>
    </row>
    <row r="188" spans="1:14">
      <c r="A188" s="49" t="str">
        <f t="shared" si="9"/>
        <v>茨城県河内町</v>
      </c>
      <c r="B188" s="48" t="s">
        <v>291</v>
      </c>
      <c r="C188" s="49" t="s">
        <v>2140</v>
      </c>
      <c r="D188" s="48" t="s">
        <v>2692</v>
      </c>
      <c r="F188" s="49" t="str">
        <f t="shared" si="7"/>
        <v>青森県三沢市</v>
      </c>
      <c r="G188" s="48" t="s">
        <v>2282</v>
      </c>
      <c r="H188" s="49" t="s">
        <v>2146</v>
      </c>
      <c r="I188" s="48" t="s">
        <v>1818</v>
      </c>
      <c r="K188" s="49" t="str">
        <f t="shared" si="8"/>
        <v>新潟県五泉市</v>
      </c>
      <c r="L188" s="49" t="s">
        <v>2659</v>
      </c>
      <c r="M188" s="49" t="s">
        <v>2133</v>
      </c>
      <c r="N188" s="49" t="s">
        <v>2682</v>
      </c>
    </row>
    <row r="189" spans="1:14">
      <c r="A189" s="49" t="str">
        <f t="shared" si="9"/>
        <v>茨城県五霞町</v>
      </c>
      <c r="B189" s="48" t="s">
        <v>291</v>
      </c>
      <c r="C189" s="49" t="s">
        <v>2140</v>
      </c>
      <c r="D189" s="48" t="s">
        <v>2690</v>
      </c>
      <c r="F189" s="49" t="str">
        <f t="shared" si="7"/>
        <v>青森県むつ市</v>
      </c>
      <c r="G189" s="48" t="s">
        <v>2282</v>
      </c>
      <c r="H189" s="49" t="s">
        <v>2146</v>
      </c>
      <c r="I189" s="48" t="s">
        <v>1772</v>
      </c>
      <c r="K189" s="49" t="str">
        <f t="shared" si="8"/>
        <v>新潟県上越市</v>
      </c>
      <c r="L189" s="49" t="s">
        <v>2659</v>
      </c>
      <c r="M189" s="49" t="s">
        <v>2133</v>
      </c>
      <c r="N189" s="49" t="s">
        <v>2680</v>
      </c>
    </row>
    <row r="190" spans="1:14">
      <c r="A190" s="49" t="str">
        <f t="shared" si="9"/>
        <v>茨城県境町</v>
      </c>
      <c r="B190" s="48" t="s">
        <v>291</v>
      </c>
      <c r="C190" s="49" t="s">
        <v>2140</v>
      </c>
      <c r="D190" s="48" t="s">
        <v>2689</v>
      </c>
      <c r="F190" s="49" t="str">
        <f t="shared" si="7"/>
        <v>青森県つがる市</v>
      </c>
      <c r="G190" s="48" t="s">
        <v>2282</v>
      </c>
      <c r="H190" s="49" t="s">
        <v>2146</v>
      </c>
      <c r="I190" s="48" t="s">
        <v>1725</v>
      </c>
      <c r="K190" s="49" t="str">
        <f t="shared" si="8"/>
        <v>新潟県胎内市</v>
      </c>
      <c r="L190" s="49" t="s">
        <v>2659</v>
      </c>
      <c r="M190" s="49" t="s">
        <v>2133</v>
      </c>
      <c r="N190" s="49" t="s">
        <v>2420</v>
      </c>
    </row>
    <row r="191" spans="1:14">
      <c r="A191" s="49" t="str">
        <f t="shared" si="9"/>
        <v>茨城県利根町</v>
      </c>
      <c r="B191" s="48" t="s">
        <v>291</v>
      </c>
      <c r="C191" s="49" t="s">
        <v>2140</v>
      </c>
      <c r="D191" s="48" t="s">
        <v>2687</v>
      </c>
      <c r="F191" s="49" t="str">
        <f t="shared" si="7"/>
        <v>青森県平川市</v>
      </c>
      <c r="G191" s="48" t="s">
        <v>2282</v>
      </c>
      <c r="H191" s="49" t="s">
        <v>2146</v>
      </c>
      <c r="I191" s="48" t="s">
        <v>1678</v>
      </c>
      <c r="K191" s="49" t="str">
        <f t="shared" si="8"/>
        <v>富山県富山市</v>
      </c>
      <c r="L191" s="49" t="s">
        <v>2659</v>
      </c>
      <c r="M191" s="49" t="s">
        <v>2132</v>
      </c>
      <c r="N191" s="49" t="s">
        <v>2323</v>
      </c>
    </row>
    <row r="192" spans="1:14">
      <c r="A192" s="49" t="str">
        <f t="shared" si="9"/>
        <v>茨城県東海村</v>
      </c>
      <c r="B192" s="48" t="s">
        <v>291</v>
      </c>
      <c r="C192" s="49" t="s">
        <v>2140</v>
      </c>
      <c r="D192" s="48" t="s">
        <v>2685</v>
      </c>
      <c r="F192" s="49" t="str">
        <f t="shared" si="7"/>
        <v>青森県平内町</v>
      </c>
      <c r="G192" s="48" t="s">
        <v>2282</v>
      </c>
      <c r="H192" s="49" t="s">
        <v>2146</v>
      </c>
      <c r="I192" s="48" t="s">
        <v>1631</v>
      </c>
      <c r="K192" s="49" t="str">
        <f t="shared" si="8"/>
        <v>富山県黒部市</v>
      </c>
      <c r="L192" s="49" t="s">
        <v>2659</v>
      </c>
      <c r="M192" s="49" t="s">
        <v>2132</v>
      </c>
      <c r="N192" s="49" t="s">
        <v>2676</v>
      </c>
    </row>
    <row r="193" spans="1:14">
      <c r="A193" s="49" t="str">
        <f t="shared" si="9"/>
        <v>栃木県宇都宮市</v>
      </c>
      <c r="B193" s="48" t="s">
        <v>291</v>
      </c>
      <c r="C193" s="49" t="s">
        <v>2139</v>
      </c>
      <c r="D193" s="48" t="s">
        <v>2683</v>
      </c>
      <c r="F193" s="49" t="str">
        <f t="shared" si="7"/>
        <v>青森県今別町</v>
      </c>
      <c r="G193" s="48" t="s">
        <v>2282</v>
      </c>
      <c r="H193" s="49" t="s">
        <v>2146</v>
      </c>
      <c r="I193" s="48" t="s">
        <v>1585</v>
      </c>
      <c r="K193" s="49" t="str">
        <f t="shared" si="8"/>
        <v>富山県砺波市</v>
      </c>
      <c r="L193" s="49" t="s">
        <v>2659</v>
      </c>
      <c r="M193" s="49" t="s">
        <v>2132</v>
      </c>
      <c r="N193" s="49" t="s">
        <v>2674</v>
      </c>
    </row>
    <row r="194" spans="1:14">
      <c r="A194" s="49" t="str">
        <f t="shared" si="9"/>
        <v>栃木県大田原市</v>
      </c>
      <c r="B194" s="48" t="s">
        <v>291</v>
      </c>
      <c r="C194" s="49" t="s">
        <v>2139</v>
      </c>
      <c r="D194" s="48" t="s">
        <v>2681</v>
      </c>
      <c r="F194" s="49" t="str">
        <f t="shared" si="7"/>
        <v>青森県蓬田村</v>
      </c>
      <c r="G194" s="48" t="s">
        <v>2282</v>
      </c>
      <c r="H194" s="49" t="s">
        <v>2146</v>
      </c>
      <c r="I194" s="48" t="s">
        <v>1540</v>
      </c>
      <c r="K194" s="49" t="str">
        <f t="shared" si="8"/>
        <v>富山県南砺市</v>
      </c>
      <c r="L194" s="49" t="s">
        <v>2659</v>
      </c>
      <c r="M194" s="49" t="s">
        <v>2132</v>
      </c>
      <c r="N194" s="49" t="s">
        <v>2322</v>
      </c>
    </row>
    <row r="195" spans="1:14">
      <c r="A195" s="49" t="str">
        <f t="shared" si="9"/>
        <v>栃木県さくら市</v>
      </c>
      <c r="B195" s="48" t="s">
        <v>291</v>
      </c>
      <c r="C195" s="49" t="s">
        <v>2139</v>
      </c>
      <c r="D195" s="48" t="s">
        <v>2679</v>
      </c>
      <c r="F195" s="49" t="str">
        <f t="shared" ref="F195:F258" si="10">CONCATENATE(H195,I195)</f>
        <v>青森県外ヶ浜町</v>
      </c>
      <c r="G195" s="48" t="s">
        <v>2282</v>
      </c>
      <c r="H195" s="49" t="s">
        <v>2146</v>
      </c>
      <c r="I195" s="48" t="s">
        <v>1493</v>
      </c>
      <c r="K195" s="49" t="str">
        <f t="shared" si="8"/>
        <v>石川県加賀市</v>
      </c>
      <c r="L195" s="49" t="s">
        <v>2659</v>
      </c>
      <c r="M195" s="49" t="s">
        <v>2131</v>
      </c>
      <c r="N195" s="49" t="s">
        <v>2671</v>
      </c>
    </row>
    <row r="196" spans="1:14">
      <c r="A196" s="49" t="str">
        <f t="shared" si="9"/>
        <v>栃木県下野市</v>
      </c>
      <c r="B196" s="48" t="s">
        <v>291</v>
      </c>
      <c r="C196" s="49" t="s">
        <v>2139</v>
      </c>
      <c r="D196" s="48" t="s">
        <v>2678</v>
      </c>
      <c r="F196" s="49" t="str">
        <f t="shared" si="10"/>
        <v>青森県鰺ヶ沢町</v>
      </c>
      <c r="G196" s="48" t="s">
        <v>2282</v>
      </c>
      <c r="H196" s="49" t="s">
        <v>2146</v>
      </c>
      <c r="I196" s="48" t="s">
        <v>2669</v>
      </c>
      <c r="K196" s="49" t="str">
        <f t="shared" ref="K196:K202" si="11">CONCATENATE(M196,N196)</f>
        <v>石川県白山市</v>
      </c>
      <c r="L196" s="49" t="s">
        <v>2659</v>
      </c>
      <c r="M196" s="49" t="s">
        <v>2131</v>
      </c>
      <c r="N196" s="49" t="s">
        <v>2668</v>
      </c>
    </row>
    <row r="197" spans="1:14">
      <c r="A197" s="49" t="str">
        <f t="shared" si="9"/>
        <v>栃木県野木町</v>
      </c>
      <c r="B197" s="48" t="s">
        <v>291</v>
      </c>
      <c r="C197" s="49" t="s">
        <v>2139</v>
      </c>
      <c r="D197" s="48" t="s">
        <v>2677</v>
      </c>
      <c r="F197" s="49" t="str">
        <f t="shared" si="10"/>
        <v>青森県深浦町</v>
      </c>
      <c r="G197" s="48" t="s">
        <v>2282</v>
      </c>
      <c r="H197" s="49" t="s">
        <v>2146</v>
      </c>
      <c r="I197" s="48" t="s">
        <v>1406</v>
      </c>
      <c r="K197" s="49" t="str">
        <f t="shared" si="11"/>
        <v>福井県南越前町</v>
      </c>
      <c r="L197" s="49" t="s">
        <v>2659</v>
      </c>
      <c r="M197" s="49" t="s">
        <v>2130</v>
      </c>
      <c r="N197" s="49" t="s">
        <v>2666</v>
      </c>
    </row>
    <row r="198" spans="1:14">
      <c r="A198" s="49" t="str">
        <f t="shared" si="9"/>
        <v>群馬県高崎市</v>
      </c>
      <c r="B198" s="48" t="s">
        <v>291</v>
      </c>
      <c r="C198" s="49" t="s">
        <v>2138</v>
      </c>
      <c r="D198" s="48" t="s">
        <v>2675</v>
      </c>
      <c r="F198" s="49" t="str">
        <f t="shared" si="10"/>
        <v>青森県西目屋村</v>
      </c>
      <c r="G198" s="48" t="s">
        <v>2282</v>
      </c>
      <c r="H198" s="49" t="s">
        <v>2146</v>
      </c>
      <c r="I198" s="48" t="s">
        <v>1360</v>
      </c>
      <c r="K198" s="49" t="str">
        <f t="shared" si="11"/>
        <v>長野県長野市</v>
      </c>
      <c r="L198" s="49" t="s">
        <v>2659</v>
      </c>
      <c r="M198" s="49" t="s">
        <v>2128</v>
      </c>
      <c r="N198" s="49" t="s">
        <v>2293</v>
      </c>
    </row>
    <row r="199" spans="1:14">
      <c r="A199" s="49" t="str">
        <f t="shared" si="9"/>
        <v>群馬県明和町</v>
      </c>
      <c r="B199" s="48" t="s">
        <v>291</v>
      </c>
      <c r="C199" s="49" t="s">
        <v>2138</v>
      </c>
      <c r="D199" s="48" t="s">
        <v>2673</v>
      </c>
      <c r="F199" s="49" t="str">
        <f t="shared" si="10"/>
        <v>青森県藤崎町</v>
      </c>
      <c r="G199" s="48" t="s">
        <v>2282</v>
      </c>
      <c r="H199" s="49" t="s">
        <v>2146</v>
      </c>
      <c r="I199" s="48" t="s">
        <v>1316</v>
      </c>
      <c r="K199" s="49" t="str">
        <f t="shared" si="11"/>
        <v>岐阜県高山市</v>
      </c>
      <c r="L199" s="49" t="s">
        <v>2659</v>
      </c>
      <c r="M199" s="49" t="s">
        <v>2127</v>
      </c>
      <c r="N199" s="49" t="s">
        <v>2269</v>
      </c>
    </row>
    <row r="200" spans="1:14">
      <c r="A200" s="49" t="str">
        <f t="shared" si="9"/>
        <v>埼玉県川越市</v>
      </c>
      <c r="B200" s="48" t="s">
        <v>291</v>
      </c>
      <c r="C200" s="49" t="s">
        <v>2137</v>
      </c>
      <c r="D200" s="48" t="s">
        <v>2672</v>
      </c>
      <c r="F200" s="49" t="str">
        <f t="shared" si="10"/>
        <v>青森県大鰐町</v>
      </c>
      <c r="G200" s="48" t="s">
        <v>2282</v>
      </c>
      <c r="H200" s="49" t="s">
        <v>2146</v>
      </c>
      <c r="I200" s="48" t="s">
        <v>1276</v>
      </c>
      <c r="K200" s="49" t="str">
        <f t="shared" si="11"/>
        <v>岐阜県飛騨市</v>
      </c>
      <c r="L200" s="49" t="s">
        <v>2659</v>
      </c>
      <c r="M200" s="49" t="s">
        <v>2127</v>
      </c>
      <c r="N200" s="49" t="s">
        <v>2289</v>
      </c>
    </row>
    <row r="201" spans="1:14">
      <c r="A201" s="49" t="str">
        <f t="shared" ref="A201:A264" si="12">CONCATENATE(C201,D201)</f>
        <v>埼玉県川口市</v>
      </c>
      <c r="B201" s="48" t="s">
        <v>291</v>
      </c>
      <c r="C201" s="49" t="s">
        <v>2137</v>
      </c>
      <c r="D201" s="48" t="s">
        <v>2670</v>
      </c>
      <c r="F201" s="49" t="str">
        <f t="shared" si="10"/>
        <v>青森県田舎館村</v>
      </c>
      <c r="G201" s="48" t="s">
        <v>2282</v>
      </c>
      <c r="H201" s="49" t="s">
        <v>2146</v>
      </c>
      <c r="I201" s="48" t="s">
        <v>1233</v>
      </c>
      <c r="K201" s="49" t="str">
        <f t="shared" si="11"/>
        <v>岐阜県揖斐川町</v>
      </c>
      <c r="L201" s="49" t="s">
        <v>2659</v>
      </c>
      <c r="M201" s="49" t="s">
        <v>2127</v>
      </c>
      <c r="N201" s="49" t="s">
        <v>2661</v>
      </c>
    </row>
    <row r="202" spans="1:14">
      <c r="A202" s="49" t="str">
        <f t="shared" si="12"/>
        <v>埼玉県行田市</v>
      </c>
      <c r="B202" s="48" t="s">
        <v>291</v>
      </c>
      <c r="C202" s="49" t="s">
        <v>2137</v>
      </c>
      <c r="D202" s="48" t="s">
        <v>2667</v>
      </c>
      <c r="F202" s="49" t="str">
        <f t="shared" si="10"/>
        <v>青森県板柳町</v>
      </c>
      <c r="G202" s="48" t="s">
        <v>2282</v>
      </c>
      <c r="H202" s="49" t="s">
        <v>2146</v>
      </c>
      <c r="I202" s="48" t="s">
        <v>1196</v>
      </c>
      <c r="K202" s="49" t="str">
        <f t="shared" si="11"/>
        <v>滋賀県長浜市</v>
      </c>
      <c r="L202" s="49" t="s">
        <v>2659</v>
      </c>
      <c r="M202" s="49" t="s">
        <v>2123</v>
      </c>
      <c r="N202" s="49" t="s">
        <v>2216</v>
      </c>
    </row>
    <row r="203" spans="1:14">
      <c r="A203" s="49" t="str">
        <f t="shared" si="12"/>
        <v>埼玉県所沢市</v>
      </c>
      <c r="B203" s="48" t="s">
        <v>291</v>
      </c>
      <c r="C203" s="49" t="s">
        <v>2137</v>
      </c>
      <c r="D203" s="48" t="s">
        <v>2665</v>
      </c>
      <c r="F203" s="49" t="str">
        <f t="shared" si="10"/>
        <v>青森県鶴田町</v>
      </c>
      <c r="G203" s="48" t="s">
        <v>2282</v>
      </c>
      <c r="H203" s="49" t="s">
        <v>2146</v>
      </c>
      <c r="I203" s="48" t="s">
        <v>1164</v>
      </c>
    </row>
    <row r="204" spans="1:14">
      <c r="A204" s="49" t="str">
        <f t="shared" si="12"/>
        <v>埼玉県飯能市</v>
      </c>
      <c r="B204" s="48" t="s">
        <v>291</v>
      </c>
      <c r="C204" s="49" t="s">
        <v>2137</v>
      </c>
      <c r="D204" s="48" t="s">
        <v>2664</v>
      </c>
      <c r="F204" s="49" t="str">
        <f t="shared" si="10"/>
        <v>青森県中泊町</v>
      </c>
      <c r="G204" s="48" t="s">
        <v>2282</v>
      </c>
      <c r="H204" s="49" t="s">
        <v>2146</v>
      </c>
      <c r="I204" s="48" t="s">
        <v>1129</v>
      </c>
    </row>
    <row r="205" spans="1:14">
      <c r="A205" s="49" t="str">
        <f t="shared" si="12"/>
        <v>埼玉県加須市</v>
      </c>
      <c r="B205" s="48" t="s">
        <v>291</v>
      </c>
      <c r="C205" s="49" t="s">
        <v>2137</v>
      </c>
      <c r="D205" s="48" t="s">
        <v>2663</v>
      </c>
      <c r="F205" s="49" t="str">
        <f t="shared" si="10"/>
        <v>青森県野辺地町</v>
      </c>
      <c r="G205" s="48" t="s">
        <v>2282</v>
      </c>
      <c r="H205" s="49" t="s">
        <v>2146</v>
      </c>
      <c r="I205" s="48" t="s">
        <v>1096</v>
      </c>
    </row>
    <row r="206" spans="1:14">
      <c r="A206" s="49" t="str">
        <f t="shared" si="12"/>
        <v>埼玉県春日部市</v>
      </c>
      <c r="B206" s="48" t="s">
        <v>291</v>
      </c>
      <c r="C206" s="49" t="s">
        <v>2137</v>
      </c>
      <c r="D206" s="48" t="s">
        <v>2662</v>
      </c>
      <c r="F206" s="49" t="str">
        <f t="shared" si="10"/>
        <v>青森県七戸町</v>
      </c>
      <c r="G206" s="48" t="s">
        <v>2282</v>
      </c>
      <c r="H206" s="49" t="s">
        <v>2146</v>
      </c>
      <c r="I206" s="48" t="s">
        <v>1063</v>
      </c>
    </row>
    <row r="207" spans="1:14">
      <c r="A207" s="49" t="str">
        <f t="shared" si="12"/>
        <v>埼玉県羽生市</v>
      </c>
      <c r="B207" s="48" t="s">
        <v>291</v>
      </c>
      <c r="C207" s="49" t="s">
        <v>2137</v>
      </c>
      <c r="D207" s="48" t="s">
        <v>2660</v>
      </c>
      <c r="F207" s="49" t="str">
        <f t="shared" si="10"/>
        <v>青森県六戸町</v>
      </c>
      <c r="G207" s="48" t="s">
        <v>2282</v>
      </c>
      <c r="H207" s="49" t="s">
        <v>2146</v>
      </c>
      <c r="I207" s="48" t="s">
        <v>1032</v>
      </c>
    </row>
    <row r="208" spans="1:14">
      <c r="A208" s="49" t="str">
        <f t="shared" si="12"/>
        <v>埼玉県鴻巣市</v>
      </c>
      <c r="B208" s="48" t="s">
        <v>291</v>
      </c>
      <c r="C208" s="49" t="s">
        <v>2137</v>
      </c>
      <c r="D208" s="48" t="s">
        <v>2658</v>
      </c>
      <c r="F208" s="49" t="str">
        <f t="shared" si="10"/>
        <v>青森県横浜町</v>
      </c>
      <c r="G208" s="48" t="s">
        <v>2282</v>
      </c>
      <c r="H208" s="49" t="s">
        <v>2146</v>
      </c>
      <c r="I208" s="48" t="s">
        <v>1001</v>
      </c>
    </row>
    <row r="209" spans="1:9">
      <c r="A209" s="49" t="str">
        <f t="shared" si="12"/>
        <v>埼玉県深谷市</v>
      </c>
      <c r="B209" s="48" t="s">
        <v>291</v>
      </c>
      <c r="C209" s="49" t="s">
        <v>2137</v>
      </c>
      <c r="D209" s="48" t="s">
        <v>2657</v>
      </c>
      <c r="F209" s="49" t="str">
        <f t="shared" si="10"/>
        <v>青森県東北町</v>
      </c>
      <c r="G209" s="48" t="s">
        <v>2282</v>
      </c>
      <c r="H209" s="49" t="s">
        <v>2146</v>
      </c>
      <c r="I209" s="48" t="s">
        <v>972</v>
      </c>
    </row>
    <row r="210" spans="1:9">
      <c r="A210" s="49" t="str">
        <f t="shared" si="12"/>
        <v>埼玉県上尾市</v>
      </c>
      <c r="B210" s="48" t="s">
        <v>291</v>
      </c>
      <c r="C210" s="49" t="s">
        <v>2137</v>
      </c>
      <c r="D210" s="48" t="s">
        <v>2656</v>
      </c>
      <c r="F210" s="49" t="str">
        <f t="shared" si="10"/>
        <v>青森県六ヶ所村</v>
      </c>
      <c r="G210" s="48" t="s">
        <v>2282</v>
      </c>
      <c r="H210" s="49" t="s">
        <v>2146</v>
      </c>
      <c r="I210" s="48" t="s">
        <v>946</v>
      </c>
    </row>
    <row r="211" spans="1:9">
      <c r="A211" s="49" t="str">
        <f t="shared" si="12"/>
        <v>埼玉県草加市</v>
      </c>
      <c r="B211" s="48" t="s">
        <v>291</v>
      </c>
      <c r="C211" s="49" t="s">
        <v>2137</v>
      </c>
      <c r="D211" s="48" t="s">
        <v>2655</v>
      </c>
      <c r="F211" s="49" t="str">
        <f t="shared" si="10"/>
        <v>青森県おいらせ町</v>
      </c>
      <c r="G211" s="48" t="s">
        <v>2282</v>
      </c>
      <c r="H211" s="49" t="s">
        <v>2146</v>
      </c>
      <c r="I211" s="48" t="s">
        <v>919</v>
      </c>
    </row>
    <row r="212" spans="1:9">
      <c r="A212" s="49" t="str">
        <f t="shared" si="12"/>
        <v>埼玉県越谷市</v>
      </c>
      <c r="B212" s="48" t="s">
        <v>291</v>
      </c>
      <c r="C212" s="49" t="s">
        <v>2137</v>
      </c>
      <c r="D212" s="48" t="s">
        <v>2654</v>
      </c>
      <c r="F212" s="49" t="str">
        <f t="shared" si="10"/>
        <v>青森県大間町</v>
      </c>
      <c r="G212" s="48" t="s">
        <v>2282</v>
      </c>
      <c r="H212" s="49" t="s">
        <v>2146</v>
      </c>
      <c r="I212" s="48" t="s">
        <v>894</v>
      </c>
    </row>
    <row r="213" spans="1:9">
      <c r="A213" s="49" t="str">
        <f t="shared" si="12"/>
        <v>埼玉県戸田市</v>
      </c>
      <c r="B213" s="48" t="s">
        <v>291</v>
      </c>
      <c r="C213" s="49" t="s">
        <v>2137</v>
      </c>
      <c r="D213" s="48" t="s">
        <v>2653</v>
      </c>
      <c r="F213" s="49" t="str">
        <f t="shared" si="10"/>
        <v>青森県東通村</v>
      </c>
      <c r="G213" s="48" t="s">
        <v>2282</v>
      </c>
      <c r="H213" s="49" t="s">
        <v>2146</v>
      </c>
      <c r="I213" s="48" t="s">
        <v>870</v>
      </c>
    </row>
    <row r="214" spans="1:9">
      <c r="A214" s="49" t="str">
        <f t="shared" si="12"/>
        <v>埼玉県入間市</v>
      </c>
      <c r="B214" s="48" t="s">
        <v>291</v>
      </c>
      <c r="C214" s="49" t="s">
        <v>2137</v>
      </c>
      <c r="D214" s="48" t="s">
        <v>2652</v>
      </c>
      <c r="F214" s="49" t="str">
        <f t="shared" si="10"/>
        <v>青森県風間浦村</v>
      </c>
      <c r="G214" s="48" t="s">
        <v>2282</v>
      </c>
      <c r="H214" s="49" t="s">
        <v>2146</v>
      </c>
      <c r="I214" s="48" t="s">
        <v>847</v>
      </c>
    </row>
    <row r="215" spans="1:9">
      <c r="A215" s="49" t="str">
        <f t="shared" si="12"/>
        <v>埼玉県久喜市</v>
      </c>
      <c r="B215" s="48" t="s">
        <v>291</v>
      </c>
      <c r="C215" s="49" t="s">
        <v>2137</v>
      </c>
      <c r="D215" s="48" t="s">
        <v>2651</v>
      </c>
      <c r="F215" s="49" t="str">
        <f t="shared" si="10"/>
        <v>青森県佐井村</v>
      </c>
      <c r="G215" s="48" t="s">
        <v>2282</v>
      </c>
      <c r="H215" s="49" t="s">
        <v>2146</v>
      </c>
      <c r="I215" s="48" t="s">
        <v>824</v>
      </c>
    </row>
    <row r="216" spans="1:9">
      <c r="A216" s="49" t="str">
        <f t="shared" si="12"/>
        <v>埼玉県北本市</v>
      </c>
      <c r="B216" s="48" t="s">
        <v>291</v>
      </c>
      <c r="C216" s="49" t="s">
        <v>2137</v>
      </c>
      <c r="D216" s="48" t="s">
        <v>2650</v>
      </c>
      <c r="F216" s="49" t="str">
        <f t="shared" si="10"/>
        <v>青森県三戸町</v>
      </c>
      <c r="G216" s="48" t="s">
        <v>2282</v>
      </c>
      <c r="H216" s="49" t="s">
        <v>2146</v>
      </c>
      <c r="I216" s="48" t="s">
        <v>802</v>
      </c>
    </row>
    <row r="217" spans="1:9">
      <c r="A217" s="49" t="str">
        <f t="shared" si="12"/>
        <v>埼玉県八潮市</v>
      </c>
      <c r="B217" s="48" t="s">
        <v>291</v>
      </c>
      <c r="C217" s="49" t="s">
        <v>2137</v>
      </c>
      <c r="D217" s="48" t="s">
        <v>2649</v>
      </c>
      <c r="F217" s="49" t="str">
        <f t="shared" si="10"/>
        <v>青森県五戸町</v>
      </c>
      <c r="G217" s="48" t="s">
        <v>2282</v>
      </c>
      <c r="H217" s="49" t="s">
        <v>2146</v>
      </c>
      <c r="I217" s="48" t="s">
        <v>782</v>
      </c>
    </row>
    <row r="218" spans="1:9">
      <c r="A218" s="49" t="str">
        <f t="shared" si="12"/>
        <v>埼玉県三郷市</v>
      </c>
      <c r="B218" s="48" t="s">
        <v>291</v>
      </c>
      <c r="C218" s="49" t="s">
        <v>2137</v>
      </c>
      <c r="D218" s="48" t="s">
        <v>2648</v>
      </c>
      <c r="F218" s="49" t="str">
        <f t="shared" si="10"/>
        <v>青森県田子町</v>
      </c>
      <c r="G218" s="48" t="s">
        <v>2282</v>
      </c>
      <c r="H218" s="49" t="s">
        <v>2146</v>
      </c>
      <c r="I218" s="48" t="s">
        <v>765</v>
      </c>
    </row>
    <row r="219" spans="1:9">
      <c r="A219" s="49" t="str">
        <f t="shared" si="12"/>
        <v>埼玉県蓮田市</v>
      </c>
      <c r="B219" s="48" t="s">
        <v>291</v>
      </c>
      <c r="C219" s="49" t="s">
        <v>2137</v>
      </c>
      <c r="D219" s="48" t="s">
        <v>2647</v>
      </c>
      <c r="F219" s="49" t="str">
        <f t="shared" si="10"/>
        <v>青森県南部町</v>
      </c>
      <c r="G219" s="48" t="s">
        <v>2282</v>
      </c>
      <c r="H219" s="49" t="s">
        <v>2146</v>
      </c>
      <c r="I219" s="48" t="s">
        <v>749</v>
      </c>
    </row>
    <row r="220" spans="1:9">
      <c r="A220" s="49" t="str">
        <f t="shared" si="12"/>
        <v>埼玉県幸手市</v>
      </c>
      <c r="B220" s="48" t="s">
        <v>291</v>
      </c>
      <c r="C220" s="49" t="s">
        <v>2137</v>
      </c>
      <c r="D220" s="48" t="s">
        <v>2646</v>
      </c>
      <c r="F220" s="49" t="str">
        <f t="shared" si="10"/>
        <v>青森県階上町</v>
      </c>
      <c r="G220" s="48" t="s">
        <v>2282</v>
      </c>
      <c r="H220" s="49" t="s">
        <v>2146</v>
      </c>
      <c r="I220" s="48" t="s">
        <v>732</v>
      </c>
    </row>
    <row r="221" spans="1:9">
      <c r="A221" s="49" t="str">
        <f t="shared" si="12"/>
        <v>埼玉県吉川市</v>
      </c>
      <c r="B221" s="48" t="s">
        <v>291</v>
      </c>
      <c r="C221" s="49" t="s">
        <v>2137</v>
      </c>
      <c r="D221" s="48" t="s">
        <v>2645</v>
      </c>
      <c r="F221" s="49" t="str">
        <f t="shared" si="10"/>
        <v>青森県新郷村</v>
      </c>
      <c r="G221" s="48" t="s">
        <v>2282</v>
      </c>
      <c r="H221" s="49" t="s">
        <v>2146</v>
      </c>
      <c r="I221" s="48" t="s">
        <v>715</v>
      </c>
    </row>
    <row r="222" spans="1:9">
      <c r="A222" s="49" t="str">
        <f t="shared" si="12"/>
        <v>埼玉県白岡市</v>
      </c>
      <c r="B222" s="48" t="s">
        <v>291</v>
      </c>
      <c r="C222" s="49" t="s">
        <v>2137</v>
      </c>
      <c r="D222" s="48" t="s">
        <v>2644</v>
      </c>
      <c r="F222" s="49" t="str">
        <f t="shared" si="10"/>
        <v>岩手県盛岡市</v>
      </c>
      <c r="G222" s="48" t="s">
        <v>2282</v>
      </c>
      <c r="H222" s="49" t="s">
        <v>2145</v>
      </c>
      <c r="I222" s="48" t="s">
        <v>2638</v>
      </c>
    </row>
    <row r="223" spans="1:9">
      <c r="A223" s="49" t="str">
        <f t="shared" si="12"/>
        <v>埼玉県伊奈町</v>
      </c>
      <c r="B223" s="48" t="s">
        <v>291</v>
      </c>
      <c r="C223" s="49" t="s">
        <v>2137</v>
      </c>
      <c r="D223" s="48" t="s">
        <v>2643</v>
      </c>
      <c r="F223" s="49" t="str">
        <f t="shared" si="10"/>
        <v>岩手県花巻市</v>
      </c>
      <c r="G223" s="48" t="s">
        <v>2282</v>
      </c>
      <c r="H223" s="49" t="s">
        <v>2145</v>
      </c>
      <c r="I223" s="48" t="s">
        <v>2636</v>
      </c>
    </row>
    <row r="224" spans="1:9">
      <c r="A224" s="49" t="str">
        <f t="shared" si="12"/>
        <v>埼玉県三芳町</v>
      </c>
      <c r="B224" s="48" t="s">
        <v>291</v>
      </c>
      <c r="C224" s="49" t="s">
        <v>2137</v>
      </c>
      <c r="D224" s="48" t="s">
        <v>2642</v>
      </c>
      <c r="F224" s="49" t="str">
        <f t="shared" si="10"/>
        <v>岩手県北上市</v>
      </c>
      <c r="G224" s="48" t="s">
        <v>2282</v>
      </c>
      <c r="H224" s="49" t="s">
        <v>2145</v>
      </c>
      <c r="I224" s="48" t="s">
        <v>2634</v>
      </c>
    </row>
    <row r="225" spans="1:9">
      <c r="A225" s="49" t="str">
        <f t="shared" si="12"/>
        <v>埼玉県川島町</v>
      </c>
      <c r="B225" s="48" t="s">
        <v>291</v>
      </c>
      <c r="C225" s="49" t="s">
        <v>2137</v>
      </c>
      <c r="D225" s="48" t="s">
        <v>2641</v>
      </c>
      <c r="F225" s="49" t="str">
        <f t="shared" si="10"/>
        <v>岩手県久慈市</v>
      </c>
      <c r="G225" s="48" t="s">
        <v>2282</v>
      </c>
      <c r="H225" s="49" t="s">
        <v>2145</v>
      </c>
      <c r="I225" s="48" t="s">
        <v>2632</v>
      </c>
    </row>
    <row r="226" spans="1:9">
      <c r="A226" s="49" t="str">
        <f t="shared" si="12"/>
        <v>埼玉県鳩山町</v>
      </c>
      <c r="B226" s="48" t="s">
        <v>291</v>
      </c>
      <c r="C226" s="49" t="s">
        <v>2137</v>
      </c>
      <c r="D226" s="48" t="s">
        <v>2640</v>
      </c>
      <c r="F226" s="49" t="str">
        <f t="shared" si="10"/>
        <v>岩手県遠野市</v>
      </c>
      <c r="G226" s="48" t="s">
        <v>2282</v>
      </c>
      <c r="H226" s="49" t="s">
        <v>2145</v>
      </c>
      <c r="I226" s="48" t="s">
        <v>2630</v>
      </c>
    </row>
    <row r="227" spans="1:9">
      <c r="A227" s="49" t="str">
        <f t="shared" si="12"/>
        <v>埼玉県ときがわ町</v>
      </c>
      <c r="B227" s="48" t="s">
        <v>291</v>
      </c>
      <c r="C227" s="49" t="s">
        <v>2137</v>
      </c>
      <c r="D227" s="48" t="s">
        <v>2639</v>
      </c>
      <c r="F227" s="49" t="str">
        <f t="shared" si="10"/>
        <v>岩手県一関市</v>
      </c>
      <c r="G227" s="48" t="s">
        <v>2282</v>
      </c>
      <c r="H227" s="49" t="s">
        <v>2145</v>
      </c>
      <c r="I227" s="48" t="s">
        <v>2628</v>
      </c>
    </row>
    <row r="228" spans="1:9">
      <c r="A228" s="49" t="str">
        <f t="shared" si="12"/>
        <v>埼玉県宮代町</v>
      </c>
      <c r="B228" s="48" t="s">
        <v>291</v>
      </c>
      <c r="C228" s="49" t="s">
        <v>2137</v>
      </c>
      <c r="D228" s="48" t="s">
        <v>2637</v>
      </c>
      <c r="F228" s="49" t="str">
        <f t="shared" si="10"/>
        <v>岩手県二戸市</v>
      </c>
      <c r="G228" s="48" t="s">
        <v>2282</v>
      </c>
      <c r="H228" s="49" t="s">
        <v>2145</v>
      </c>
      <c r="I228" s="48" t="s">
        <v>2626</v>
      </c>
    </row>
    <row r="229" spans="1:9">
      <c r="A229" s="49" t="str">
        <f t="shared" si="12"/>
        <v>埼玉県杉戸町</v>
      </c>
      <c r="B229" s="48" t="s">
        <v>291</v>
      </c>
      <c r="C229" s="49" t="s">
        <v>2137</v>
      </c>
      <c r="D229" s="48" t="s">
        <v>2635</v>
      </c>
      <c r="F229" s="49" t="str">
        <f t="shared" si="10"/>
        <v>岩手県八幡平市</v>
      </c>
      <c r="G229" s="48" t="s">
        <v>2282</v>
      </c>
      <c r="H229" s="49" t="s">
        <v>2145</v>
      </c>
      <c r="I229" s="48" t="s">
        <v>2624</v>
      </c>
    </row>
    <row r="230" spans="1:9">
      <c r="A230" s="49" t="str">
        <f t="shared" si="12"/>
        <v>埼玉県松伏町</v>
      </c>
      <c r="B230" s="48" t="s">
        <v>291</v>
      </c>
      <c r="C230" s="49" t="s">
        <v>2137</v>
      </c>
      <c r="D230" s="48" t="s">
        <v>2633</v>
      </c>
      <c r="F230" s="49" t="str">
        <f t="shared" si="10"/>
        <v>岩手県奥州市</v>
      </c>
      <c r="G230" s="48" t="s">
        <v>2282</v>
      </c>
      <c r="H230" s="49" t="s">
        <v>2145</v>
      </c>
      <c r="I230" s="48" t="s">
        <v>2622</v>
      </c>
    </row>
    <row r="231" spans="1:9">
      <c r="A231" s="49" t="str">
        <f t="shared" si="12"/>
        <v>埼玉県滑川町</v>
      </c>
      <c r="B231" s="48" t="s">
        <v>291</v>
      </c>
      <c r="C231" s="49" t="s">
        <v>2137</v>
      </c>
      <c r="D231" s="48" t="s">
        <v>2631</v>
      </c>
      <c r="F231" s="49" t="str">
        <f t="shared" si="10"/>
        <v>岩手県滝沢市</v>
      </c>
      <c r="G231" s="48" t="s">
        <v>2282</v>
      </c>
      <c r="H231" s="49" t="s">
        <v>2145</v>
      </c>
      <c r="I231" s="48" t="s">
        <v>2620</v>
      </c>
    </row>
    <row r="232" spans="1:9">
      <c r="A232" s="49" t="str">
        <f t="shared" si="12"/>
        <v>千葉県野田市</v>
      </c>
      <c r="B232" s="48" t="s">
        <v>291</v>
      </c>
      <c r="C232" s="49" t="s">
        <v>2136</v>
      </c>
      <c r="D232" s="48" t="s">
        <v>2629</v>
      </c>
      <c r="F232" s="49" t="str">
        <f t="shared" si="10"/>
        <v>岩手県雫石町</v>
      </c>
      <c r="G232" s="48" t="s">
        <v>2282</v>
      </c>
      <c r="H232" s="49" t="s">
        <v>2145</v>
      </c>
      <c r="I232" s="49" t="s">
        <v>1448</v>
      </c>
    </row>
    <row r="233" spans="1:9">
      <c r="A233" s="49" t="str">
        <f t="shared" si="12"/>
        <v>千葉県茂原市</v>
      </c>
      <c r="B233" s="48" t="s">
        <v>291</v>
      </c>
      <c r="C233" s="49" t="s">
        <v>2136</v>
      </c>
      <c r="D233" s="48" t="s">
        <v>2627</v>
      </c>
      <c r="F233" s="49" t="str">
        <f t="shared" si="10"/>
        <v>岩手県葛巻町</v>
      </c>
      <c r="G233" s="48" t="s">
        <v>2282</v>
      </c>
      <c r="H233" s="49" t="s">
        <v>2145</v>
      </c>
      <c r="I233" s="49" t="s">
        <v>1405</v>
      </c>
    </row>
    <row r="234" spans="1:9">
      <c r="A234" s="49" t="str">
        <f t="shared" si="12"/>
        <v>千葉県東金市</v>
      </c>
      <c r="B234" s="48" t="s">
        <v>291</v>
      </c>
      <c r="C234" s="49" t="s">
        <v>2136</v>
      </c>
      <c r="D234" s="48" t="s">
        <v>2625</v>
      </c>
      <c r="F234" s="49" t="str">
        <f t="shared" si="10"/>
        <v>岩手県岩手町</v>
      </c>
      <c r="G234" s="48" t="s">
        <v>2282</v>
      </c>
      <c r="H234" s="49" t="s">
        <v>2145</v>
      </c>
      <c r="I234" s="49" t="s">
        <v>2617</v>
      </c>
    </row>
    <row r="235" spans="1:9">
      <c r="A235" s="49" t="str">
        <f t="shared" si="12"/>
        <v>千葉県柏市</v>
      </c>
      <c r="B235" s="48" t="s">
        <v>291</v>
      </c>
      <c r="C235" s="49" t="s">
        <v>2136</v>
      </c>
      <c r="D235" s="48" t="s">
        <v>2623</v>
      </c>
      <c r="F235" s="49" t="str">
        <f t="shared" si="10"/>
        <v>岩手県紫波町</v>
      </c>
      <c r="G235" s="48" t="s">
        <v>2282</v>
      </c>
      <c r="H235" s="49" t="s">
        <v>2145</v>
      </c>
      <c r="I235" s="49" t="s">
        <v>1315</v>
      </c>
    </row>
    <row r="236" spans="1:9">
      <c r="A236" s="49" t="str">
        <f t="shared" si="12"/>
        <v>千葉県流山市</v>
      </c>
      <c r="B236" s="48" t="s">
        <v>291</v>
      </c>
      <c r="C236" s="49" t="s">
        <v>2136</v>
      </c>
      <c r="D236" s="48" t="s">
        <v>2621</v>
      </c>
      <c r="F236" s="49" t="str">
        <f t="shared" si="10"/>
        <v>岩手県矢巾町</v>
      </c>
      <c r="G236" s="48" t="s">
        <v>2282</v>
      </c>
      <c r="H236" s="49" t="s">
        <v>2145</v>
      </c>
      <c r="I236" s="49" t="s">
        <v>1275</v>
      </c>
    </row>
    <row r="237" spans="1:9">
      <c r="A237" s="49" t="str">
        <f t="shared" si="12"/>
        <v>千葉県鎌ケ谷市</v>
      </c>
      <c r="B237" s="48" t="s">
        <v>291</v>
      </c>
      <c r="C237" s="49" t="s">
        <v>2136</v>
      </c>
      <c r="D237" s="48" t="s">
        <v>3300</v>
      </c>
      <c r="F237" s="49" t="str">
        <f t="shared" si="10"/>
        <v>岩手県西和賀町</v>
      </c>
      <c r="G237" s="48" t="s">
        <v>2282</v>
      </c>
      <c r="H237" s="49" t="s">
        <v>2145</v>
      </c>
      <c r="I237" s="49" t="s">
        <v>2613</v>
      </c>
    </row>
    <row r="238" spans="1:9">
      <c r="A238" s="49" t="str">
        <f t="shared" si="12"/>
        <v>千葉県白井市</v>
      </c>
      <c r="B238" s="48" t="s">
        <v>291</v>
      </c>
      <c r="C238" s="49" t="s">
        <v>2136</v>
      </c>
      <c r="D238" s="48" t="s">
        <v>2619</v>
      </c>
      <c r="F238" s="49" t="str">
        <f t="shared" si="10"/>
        <v>岩手県金ケ崎町</v>
      </c>
      <c r="G238" s="48" t="s">
        <v>2282</v>
      </c>
      <c r="H238" s="49" t="s">
        <v>2145</v>
      </c>
      <c r="I238" s="49" t="s">
        <v>1195</v>
      </c>
    </row>
    <row r="239" spans="1:9">
      <c r="A239" s="49" t="str">
        <f t="shared" si="12"/>
        <v>千葉県香取市</v>
      </c>
      <c r="B239" s="48" t="s">
        <v>291</v>
      </c>
      <c r="C239" s="49" t="s">
        <v>2136</v>
      </c>
      <c r="D239" s="48" t="s">
        <v>2618</v>
      </c>
      <c r="F239" s="49" t="str">
        <f t="shared" si="10"/>
        <v>岩手県平泉町</v>
      </c>
      <c r="G239" s="48" t="s">
        <v>2282</v>
      </c>
      <c r="H239" s="49" t="s">
        <v>2145</v>
      </c>
      <c r="I239" s="49" t="s">
        <v>2610</v>
      </c>
    </row>
    <row r="240" spans="1:9">
      <c r="A240" s="49" t="str">
        <f t="shared" si="12"/>
        <v>千葉県大網白里市</v>
      </c>
      <c r="B240" s="48" t="s">
        <v>291</v>
      </c>
      <c r="C240" s="49" t="s">
        <v>2136</v>
      </c>
      <c r="D240" s="48" t="s">
        <v>2616</v>
      </c>
      <c r="F240" s="49" t="str">
        <f t="shared" si="10"/>
        <v>岩手県住田町</v>
      </c>
      <c r="G240" s="48" t="s">
        <v>2282</v>
      </c>
      <c r="H240" s="49" t="s">
        <v>2145</v>
      </c>
      <c r="I240" s="49" t="s">
        <v>2608</v>
      </c>
    </row>
    <row r="241" spans="1:9">
      <c r="A241" s="49" t="str">
        <f t="shared" si="12"/>
        <v>千葉県木更津市</v>
      </c>
      <c r="B241" s="48" t="s">
        <v>291</v>
      </c>
      <c r="C241" s="49" t="s">
        <v>2136</v>
      </c>
      <c r="D241" s="48" t="s">
        <v>2615</v>
      </c>
      <c r="F241" s="49" t="str">
        <f t="shared" si="10"/>
        <v>岩手県岩泉町</v>
      </c>
      <c r="G241" s="48" t="s">
        <v>2282</v>
      </c>
      <c r="H241" s="49" t="s">
        <v>2145</v>
      </c>
      <c r="I241" s="49" t="s">
        <v>2606</v>
      </c>
    </row>
    <row r="242" spans="1:9">
      <c r="A242" s="49" t="str">
        <f t="shared" si="12"/>
        <v>千葉県君津市</v>
      </c>
      <c r="B242" s="48" t="s">
        <v>291</v>
      </c>
      <c r="C242" s="49" t="s">
        <v>2136</v>
      </c>
      <c r="D242" s="48" t="s">
        <v>2614</v>
      </c>
      <c r="F242" s="49" t="str">
        <f t="shared" si="10"/>
        <v>岩手県田野畑村</v>
      </c>
      <c r="G242" s="48" t="s">
        <v>2282</v>
      </c>
      <c r="H242" s="49" t="s">
        <v>2145</v>
      </c>
      <c r="I242" s="49" t="s">
        <v>2604</v>
      </c>
    </row>
    <row r="243" spans="1:9">
      <c r="A243" s="49" t="str">
        <f t="shared" si="12"/>
        <v>千葉県酒々井町</v>
      </c>
      <c r="B243" s="48" t="s">
        <v>291</v>
      </c>
      <c r="C243" s="49" t="s">
        <v>2136</v>
      </c>
      <c r="D243" s="48" t="s">
        <v>2612</v>
      </c>
      <c r="F243" s="49" t="str">
        <f t="shared" si="10"/>
        <v>岩手県普代村</v>
      </c>
      <c r="G243" s="48" t="s">
        <v>2282</v>
      </c>
      <c r="H243" s="49" t="s">
        <v>2145</v>
      </c>
      <c r="I243" s="49" t="s">
        <v>2602</v>
      </c>
    </row>
    <row r="244" spans="1:9">
      <c r="A244" s="49" t="str">
        <f t="shared" si="12"/>
        <v>千葉県栄町</v>
      </c>
      <c r="B244" s="48" t="s">
        <v>291</v>
      </c>
      <c r="C244" s="49" t="s">
        <v>2136</v>
      </c>
      <c r="D244" s="48" t="s">
        <v>2611</v>
      </c>
      <c r="F244" s="49" t="str">
        <f t="shared" si="10"/>
        <v>岩手県軽米町</v>
      </c>
      <c r="G244" s="48" t="s">
        <v>2282</v>
      </c>
      <c r="H244" s="49" t="s">
        <v>2145</v>
      </c>
      <c r="I244" s="49" t="s">
        <v>945</v>
      </c>
    </row>
    <row r="245" spans="1:9">
      <c r="A245" s="49" t="str">
        <f t="shared" si="12"/>
        <v>千葉県白子町</v>
      </c>
      <c r="B245" s="48" t="s">
        <v>291</v>
      </c>
      <c r="C245" s="49" t="s">
        <v>2136</v>
      </c>
      <c r="D245" s="48" t="s">
        <v>2609</v>
      </c>
      <c r="F245" s="49" t="str">
        <f t="shared" si="10"/>
        <v>岩手県野田村</v>
      </c>
      <c r="G245" s="48" t="s">
        <v>2282</v>
      </c>
      <c r="H245" s="49" t="s">
        <v>2145</v>
      </c>
      <c r="I245" s="49" t="s">
        <v>918</v>
      </c>
    </row>
    <row r="246" spans="1:9">
      <c r="A246" s="49" t="str">
        <f t="shared" si="12"/>
        <v>千葉県長柄町</v>
      </c>
      <c r="B246" s="48" t="s">
        <v>291</v>
      </c>
      <c r="C246" s="49" t="s">
        <v>2136</v>
      </c>
      <c r="D246" s="48" t="s">
        <v>2607</v>
      </c>
      <c r="F246" s="49" t="str">
        <f t="shared" si="10"/>
        <v>岩手県九戸村</v>
      </c>
      <c r="G246" s="48" t="s">
        <v>2282</v>
      </c>
      <c r="H246" s="49" t="s">
        <v>2145</v>
      </c>
      <c r="I246" s="49" t="s">
        <v>893</v>
      </c>
    </row>
    <row r="247" spans="1:9">
      <c r="A247" s="49" t="str">
        <f t="shared" si="12"/>
        <v>千葉県長南町</v>
      </c>
      <c r="B247" s="48" t="s">
        <v>291</v>
      </c>
      <c r="C247" s="49" t="s">
        <v>2136</v>
      </c>
      <c r="D247" s="48" t="s">
        <v>2605</v>
      </c>
      <c r="F247" s="49" t="str">
        <f t="shared" si="10"/>
        <v>岩手県洋野町</v>
      </c>
      <c r="G247" s="48" t="s">
        <v>2282</v>
      </c>
      <c r="H247" s="49" t="s">
        <v>2145</v>
      </c>
      <c r="I247" s="49" t="s">
        <v>869</v>
      </c>
    </row>
    <row r="248" spans="1:9">
      <c r="A248" s="49" t="str">
        <f t="shared" si="12"/>
        <v>東京都奥多摩町</v>
      </c>
      <c r="B248" s="48" t="s">
        <v>291</v>
      </c>
      <c r="C248" s="49" t="s">
        <v>2135</v>
      </c>
      <c r="D248" s="48" t="s">
        <v>2603</v>
      </c>
      <c r="F248" s="49" t="str">
        <f t="shared" si="10"/>
        <v>岩手県一戸町</v>
      </c>
      <c r="G248" s="48" t="s">
        <v>2282</v>
      </c>
      <c r="H248" s="49" t="s">
        <v>2145</v>
      </c>
      <c r="I248" s="49" t="s">
        <v>2596</v>
      </c>
    </row>
    <row r="249" spans="1:9">
      <c r="A249" s="49" t="str">
        <f t="shared" si="12"/>
        <v>神奈川県秦野市</v>
      </c>
      <c r="B249" s="48" t="s">
        <v>291</v>
      </c>
      <c r="C249" s="49" t="s">
        <v>2134</v>
      </c>
      <c r="D249" s="99" t="s">
        <v>2600</v>
      </c>
      <c r="F249" s="49" t="str">
        <f t="shared" si="10"/>
        <v>宮城県登米市</v>
      </c>
      <c r="G249" s="48" t="s">
        <v>2282</v>
      </c>
      <c r="H249" s="49" t="s">
        <v>2144</v>
      </c>
      <c r="I249" s="49" t="s">
        <v>2594</v>
      </c>
    </row>
    <row r="250" spans="1:9">
      <c r="A250" s="49" t="str">
        <f t="shared" si="12"/>
        <v>神奈川県大磯町</v>
      </c>
      <c r="B250" s="48" t="s">
        <v>291</v>
      </c>
      <c r="C250" s="49" t="s">
        <v>2134</v>
      </c>
      <c r="D250" s="48" t="s">
        <v>2598</v>
      </c>
      <c r="F250" s="49" t="str">
        <f t="shared" si="10"/>
        <v>宮城県栗原市</v>
      </c>
      <c r="G250" s="48" t="s">
        <v>2282</v>
      </c>
      <c r="H250" s="49" t="s">
        <v>2144</v>
      </c>
      <c r="I250" s="49" t="s">
        <v>2592</v>
      </c>
    </row>
    <row r="251" spans="1:9">
      <c r="A251" s="49" t="str">
        <f t="shared" si="12"/>
        <v>神奈川県二宮町</v>
      </c>
      <c r="B251" s="48" t="s">
        <v>291</v>
      </c>
      <c r="C251" s="49" t="s">
        <v>2134</v>
      </c>
      <c r="D251" s="48" t="s">
        <v>2597</v>
      </c>
      <c r="F251" s="49" t="str">
        <f t="shared" si="10"/>
        <v>宮城県大崎市</v>
      </c>
      <c r="G251" s="48" t="s">
        <v>2282</v>
      </c>
      <c r="H251" s="49" t="s">
        <v>2144</v>
      </c>
      <c r="I251" s="49" t="s">
        <v>2590</v>
      </c>
    </row>
    <row r="252" spans="1:9">
      <c r="A252" s="49" t="str">
        <f t="shared" si="12"/>
        <v>神奈川県中井町</v>
      </c>
      <c r="B252" s="48" t="s">
        <v>291</v>
      </c>
      <c r="C252" s="49" t="s">
        <v>2134</v>
      </c>
      <c r="D252" s="48" t="s">
        <v>2595</v>
      </c>
      <c r="F252" s="49" t="str">
        <f t="shared" si="10"/>
        <v>宮城県七ヶ宿町</v>
      </c>
      <c r="G252" s="48" t="s">
        <v>2282</v>
      </c>
      <c r="H252" s="49" t="s">
        <v>2144</v>
      </c>
      <c r="I252" s="49" t="s">
        <v>2588</v>
      </c>
    </row>
    <row r="253" spans="1:9">
      <c r="A253" s="49" t="str">
        <f t="shared" si="12"/>
        <v>神奈川県大井町</v>
      </c>
      <c r="B253" s="48" t="s">
        <v>291</v>
      </c>
      <c r="C253" s="49" t="s">
        <v>2134</v>
      </c>
      <c r="D253" s="48" t="s">
        <v>2593</v>
      </c>
      <c r="F253" s="49" t="str">
        <f t="shared" si="10"/>
        <v>宮城県川崎町</v>
      </c>
      <c r="G253" s="48" t="s">
        <v>2282</v>
      </c>
      <c r="H253" s="49" t="s">
        <v>2144</v>
      </c>
      <c r="I253" s="49" t="s">
        <v>2586</v>
      </c>
    </row>
    <row r="254" spans="1:9">
      <c r="A254" s="49" t="str">
        <f t="shared" si="12"/>
        <v>神奈川県山北町</v>
      </c>
      <c r="B254" s="48" t="s">
        <v>291</v>
      </c>
      <c r="C254" s="49" t="s">
        <v>2134</v>
      </c>
      <c r="D254" s="48" t="s">
        <v>2591</v>
      </c>
      <c r="F254" s="49" t="str">
        <f t="shared" si="10"/>
        <v>宮城県加美町</v>
      </c>
      <c r="G254" s="48" t="s">
        <v>2282</v>
      </c>
      <c r="H254" s="49" t="s">
        <v>2144</v>
      </c>
      <c r="I254" s="49" t="s">
        <v>2585</v>
      </c>
    </row>
    <row r="255" spans="1:9">
      <c r="A255" s="49" t="str">
        <f t="shared" si="12"/>
        <v>神奈川県清川村</v>
      </c>
      <c r="B255" s="48" t="s">
        <v>291</v>
      </c>
      <c r="C255" s="49" t="s">
        <v>2134</v>
      </c>
      <c r="D255" s="48" t="s">
        <v>2589</v>
      </c>
      <c r="F255" s="49" t="str">
        <f t="shared" si="10"/>
        <v>宮城県涌谷町</v>
      </c>
      <c r="G255" s="48" t="s">
        <v>2282</v>
      </c>
      <c r="H255" s="49" t="s">
        <v>2144</v>
      </c>
      <c r="I255" s="49" t="s">
        <v>868</v>
      </c>
    </row>
    <row r="256" spans="1:9">
      <c r="A256" s="49" t="str">
        <f t="shared" si="12"/>
        <v>山梨県甲府市</v>
      </c>
      <c r="B256" s="48" t="s">
        <v>291</v>
      </c>
      <c r="C256" s="49" t="s">
        <v>2129</v>
      </c>
      <c r="D256" s="48" t="s">
        <v>2587</v>
      </c>
      <c r="F256" s="49" t="str">
        <f t="shared" si="10"/>
        <v>宮城県美里町</v>
      </c>
      <c r="G256" s="48" t="s">
        <v>2282</v>
      </c>
      <c r="H256" s="49" t="s">
        <v>2144</v>
      </c>
      <c r="I256" s="49" t="s">
        <v>555</v>
      </c>
    </row>
    <row r="257" spans="1:9">
      <c r="A257" s="49" t="str">
        <f t="shared" si="12"/>
        <v>長野県塩尻市</v>
      </c>
      <c r="B257" s="48" t="s">
        <v>291</v>
      </c>
      <c r="C257" s="49" t="s">
        <v>2128</v>
      </c>
      <c r="D257" s="48" t="s">
        <v>2374</v>
      </c>
      <c r="F257" s="49" t="str">
        <f t="shared" si="10"/>
        <v>秋田県秋田市</v>
      </c>
      <c r="G257" s="48" t="s">
        <v>2282</v>
      </c>
      <c r="H257" s="49" t="s">
        <v>2143</v>
      </c>
      <c r="I257" s="49" t="s">
        <v>2581</v>
      </c>
    </row>
    <row r="258" spans="1:9">
      <c r="A258" s="49" t="str">
        <f t="shared" si="12"/>
        <v>岐阜県岐阜市</v>
      </c>
      <c r="B258" s="48" t="s">
        <v>291</v>
      </c>
      <c r="C258" s="49" t="s">
        <v>2127</v>
      </c>
      <c r="D258" s="48" t="s">
        <v>2584</v>
      </c>
      <c r="F258" s="49" t="str">
        <f t="shared" si="10"/>
        <v>秋田県能代市</v>
      </c>
      <c r="G258" s="48" t="s">
        <v>2282</v>
      </c>
      <c r="H258" s="49" t="s">
        <v>2143</v>
      </c>
      <c r="I258" s="49" t="s">
        <v>2579</v>
      </c>
    </row>
    <row r="259" spans="1:9">
      <c r="A259" s="49" t="str">
        <f t="shared" si="12"/>
        <v>岐阜県海津市</v>
      </c>
      <c r="B259" s="48" t="s">
        <v>291</v>
      </c>
      <c r="C259" s="49" t="s">
        <v>2127</v>
      </c>
      <c r="D259" s="48" t="s">
        <v>2583</v>
      </c>
      <c r="F259" s="49" t="str">
        <f t="shared" ref="F259:F322" si="13">CONCATENATE(H259,I259)</f>
        <v>秋田県横手市</v>
      </c>
      <c r="G259" s="48" t="s">
        <v>2282</v>
      </c>
      <c r="H259" s="49" t="s">
        <v>2143</v>
      </c>
      <c r="I259" s="49" t="s">
        <v>2577</v>
      </c>
    </row>
    <row r="260" spans="1:9">
      <c r="A260" s="49" t="str">
        <f t="shared" si="12"/>
        <v>静岡県静岡市</v>
      </c>
      <c r="B260" s="48" t="s">
        <v>291</v>
      </c>
      <c r="C260" s="49" t="s">
        <v>2126</v>
      </c>
      <c r="D260" s="48" t="s">
        <v>2582</v>
      </c>
      <c r="F260" s="49" t="str">
        <f t="shared" si="13"/>
        <v>秋田県大館市</v>
      </c>
      <c r="G260" s="48" t="s">
        <v>2282</v>
      </c>
      <c r="H260" s="49" t="s">
        <v>2143</v>
      </c>
      <c r="I260" s="49" t="s">
        <v>2575</v>
      </c>
    </row>
    <row r="261" spans="1:9">
      <c r="A261" s="49" t="str">
        <f t="shared" si="12"/>
        <v>静岡県沼津市</v>
      </c>
      <c r="B261" s="48" t="s">
        <v>291</v>
      </c>
      <c r="C261" s="49" t="s">
        <v>2126</v>
      </c>
      <c r="D261" s="48" t="s">
        <v>2580</v>
      </c>
      <c r="F261" s="49" t="str">
        <f t="shared" si="13"/>
        <v>秋田県湯沢市</v>
      </c>
      <c r="G261" s="48" t="s">
        <v>2282</v>
      </c>
      <c r="H261" s="49" t="s">
        <v>2143</v>
      </c>
      <c r="I261" s="49" t="s">
        <v>2573</v>
      </c>
    </row>
    <row r="262" spans="1:9">
      <c r="A262" s="49" t="str">
        <f t="shared" si="12"/>
        <v>静岡県磐田市</v>
      </c>
      <c r="B262" s="48" t="s">
        <v>291</v>
      </c>
      <c r="C262" s="49" t="s">
        <v>2126</v>
      </c>
      <c r="D262" s="48" t="s">
        <v>2578</v>
      </c>
      <c r="F262" s="49" t="str">
        <f t="shared" si="13"/>
        <v>秋田県鹿角市</v>
      </c>
      <c r="G262" s="48" t="s">
        <v>2282</v>
      </c>
      <c r="H262" s="49" t="s">
        <v>2143</v>
      </c>
      <c r="I262" s="49" t="s">
        <v>2571</v>
      </c>
    </row>
    <row r="263" spans="1:9">
      <c r="A263" s="49" t="str">
        <f t="shared" si="12"/>
        <v>静岡県御殿場市</v>
      </c>
      <c r="B263" s="48" t="s">
        <v>291</v>
      </c>
      <c r="C263" s="49" t="s">
        <v>2126</v>
      </c>
      <c r="D263" s="48" t="s">
        <v>2576</v>
      </c>
      <c r="F263" s="49" t="str">
        <f t="shared" si="13"/>
        <v>秋田県潟上市</v>
      </c>
      <c r="G263" s="48" t="s">
        <v>2282</v>
      </c>
      <c r="H263" s="49" t="s">
        <v>2143</v>
      </c>
      <c r="I263" s="49" t="s">
        <v>2569</v>
      </c>
    </row>
    <row r="264" spans="1:9">
      <c r="A264" s="49" t="str">
        <f t="shared" si="12"/>
        <v>愛知県岡崎市</v>
      </c>
      <c r="B264" s="48" t="s">
        <v>291</v>
      </c>
      <c r="C264" s="49" t="s">
        <v>2125</v>
      </c>
      <c r="D264" s="48" t="s">
        <v>2574</v>
      </c>
      <c r="F264" s="49" t="str">
        <f t="shared" si="13"/>
        <v>秋田県大仙市</v>
      </c>
      <c r="G264" s="48" t="s">
        <v>2282</v>
      </c>
      <c r="H264" s="49" t="s">
        <v>2143</v>
      </c>
      <c r="I264" s="49" t="s">
        <v>2567</v>
      </c>
    </row>
    <row r="265" spans="1:9">
      <c r="A265" s="49" t="str">
        <f t="shared" ref="A265:A328" si="14">CONCATENATE(C265,D265)</f>
        <v>愛知県瀬戸市</v>
      </c>
      <c r="B265" s="48" t="s">
        <v>291</v>
      </c>
      <c r="C265" s="49" t="s">
        <v>2125</v>
      </c>
      <c r="D265" s="48" t="s">
        <v>2572</v>
      </c>
      <c r="F265" s="49" t="str">
        <f t="shared" si="13"/>
        <v>秋田県北秋田市</v>
      </c>
      <c r="G265" s="48" t="s">
        <v>2282</v>
      </c>
      <c r="H265" s="49" t="s">
        <v>2143</v>
      </c>
      <c r="I265" s="49" t="s">
        <v>2565</v>
      </c>
    </row>
    <row r="266" spans="1:9">
      <c r="A266" s="49" t="str">
        <f t="shared" si="14"/>
        <v>愛知県春日井市</v>
      </c>
      <c r="B266" s="48" t="s">
        <v>291</v>
      </c>
      <c r="C266" s="49" t="s">
        <v>2125</v>
      </c>
      <c r="D266" s="48" t="s">
        <v>2570</v>
      </c>
      <c r="F266" s="49" t="str">
        <f t="shared" si="13"/>
        <v>秋田県仙北市</v>
      </c>
      <c r="G266" s="48" t="s">
        <v>2282</v>
      </c>
      <c r="H266" s="49" t="s">
        <v>2143</v>
      </c>
      <c r="I266" s="49" t="s">
        <v>2563</v>
      </c>
    </row>
    <row r="267" spans="1:9">
      <c r="A267" s="49" t="str">
        <f t="shared" si="14"/>
        <v>愛知県豊川市</v>
      </c>
      <c r="B267" s="48" t="s">
        <v>291</v>
      </c>
      <c r="C267" s="49" t="s">
        <v>2125</v>
      </c>
      <c r="D267" s="48" t="s">
        <v>2568</v>
      </c>
      <c r="F267" s="49" t="str">
        <f t="shared" si="13"/>
        <v>秋田県小坂町</v>
      </c>
      <c r="G267" s="48" t="s">
        <v>2282</v>
      </c>
      <c r="H267" s="49" t="s">
        <v>2143</v>
      </c>
      <c r="I267" s="49" t="s">
        <v>2561</v>
      </c>
    </row>
    <row r="268" spans="1:9">
      <c r="A268" s="49" t="str">
        <f t="shared" si="14"/>
        <v>愛知県津島市</v>
      </c>
      <c r="B268" s="48" t="s">
        <v>291</v>
      </c>
      <c r="C268" s="49" t="s">
        <v>2125</v>
      </c>
      <c r="D268" s="48" t="s">
        <v>2566</v>
      </c>
      <c r="F268" s="49" t="str">
        <f t="shared" si="13"/>
        <v>秋田県上小阿仁村</v>
      </c>
      <c r="G268" s="48" t="s">
        <v>2282</v>
      </c>
      <c r="H268" s="49" t="s">
        <v>2143</v>
      </c>
      <c r="I268" s="49" t="s">
        <v>2559</v>
      </c>
    </row>
    <row r="269" spans="1:9">
      <c r="A269" s="49" t="str">
        <f t="shared" si="14"/>
        <v>愛知県碧南市</v>
      </c>
      <c r="B269" s="48" t="s">
        <v>291</v>
      </c>
      <c r="C269" s="49" t="s">
        <v>2125</v>
      </c>
      <c r="D269" s="48" t="s">
        <v>2564</v>
      </c>
      <c r="F269" s="49" t="str">
        <f t="shared" si="13"/>
        <v>秋田県藤里町</v>
      </c>
      <c r="G269" s="48" t="s">
        <v>2282</v>
      </c>
      <c r="H269" s="49" t="s">
        <v>2143</v>
      </c>
      <c r="I269" s="49" t="s">
        <v>1403</v>
      </c>
    </row>
    <row r="270" spans="1:9">
      <c r="A270" s="49" t="str">
        <f t="shared" si="14"/>
        <v>愛知県安城市</v>
      </c>
      <c r="B270" s="48" t="s">
        <v>291</v>
      </c>
      <c r="C270" s="49" t="s">
        <v>2125</v>
      </c>
      <c r="D270" s="48" t="s">
        <v>2562</v>
      </c>
      <c r="F270" s="49" t="str">
        <f t="shared" si="13"/>
        <v>秋田県三種町</v>
      </c>
      <c r="G270" s="48" t="s">
        <v>2282</v>
      </c>
      <c r="H270" s="49" t="s">
        <v>2143</v>
      </c>
      <c r="I270" s="49" t="s">
        <v>1357</v>
      </c>
    </row>
    <row r="271" spans="1:9">
      <c r="A271" s="49" t="str">
        <f t="shared" si="14"/>
        <v>愛知県蒲郡市</v>
      </c>
      <c r="B271" s="48" t="s">
        <v>291</v>
      </c>
      <c r="C271" s="49" t="s">
        <v>2125</v>
      </c>
      <c r="D271" s="48" t="s">
        <v>2560</v>
      </c>
      <c r="F271" s="49" t="str">
        <f t="shared" si="13"/>
        <v>秋田県八峰町</v>
      </c>
      <c r="G271" s="48" t="s">
        <v>2282</v>
      </c>
      <c r="H271" s="49" t="s">
        <v>2143</v>
      </c>
      <c r="I271" s="49" t="s">
        <v>1313</v>
      </c>
    </row>
    <row r="272" spans="1:9">
      <c r="A272" s="49" t="str">
        <f t="shared" si="14"/>
        <v>愛知県犬山市</v>
      </c>
      <c r="B272" s="48" t="s">
        <v>291</v>
      </c>
      <c r="C272" s="49" t="s">
        <v>2125</v>
      </c>
      <c r="D272" s="48" t="s">
        <v>2558</v>
      </c>
      <c r="F272" s="49" t="str">
        <f t="shared" si="13"/>
        <v>秋田県五城目町</v>
      </c>
      <c r="G272" s="48" t="s">
        <v>2282</v>
      </c>
      <c r="H272" s="49" t="s">
        <v>2143</v>
      </c>
      <c r="I272" s="49" t="s">
        <v>1273</v>
      </c>
    </row>
    <row r="273" spans="1:9">
      <c r="A273" s="49" t="str">
        <f t="shared" si="14"/>
        <v>愛知県江南市</v>
      </c>
      <c r="B273" s="48" t="s">
        <v>291</v>
      </c>
      <c r="C273" s="49" t="s">
        <v>2125</v>
      </c>
      <c r="D273" s="48" t="s">
        <v>2557</v>
      </c>
      <c r="F273" s="49" t="str">
        <f t="shared" si="13"/>
        <v>秋田県八郎潟町</v>
      </c>
      <c r="G273" s="48" t="s">
        <v>2282</v>
      </c>
      <c r="H273" s="49" t="s">
        <v>2143</v>
      </c>
      <c r="I273" s="49" t="s">
        <v>1231</v>
      </c>
    </row>
    <row r="274" spans="1:9">
      <c r="A274" s="49" t="str">
        <f t="shared" si="14"/>
        <v>愛知県稲沢市</v>
      </c>
      <c r="B274" s="48" t="s">
        <v>291</v>
      </c>
      <c r="C274" s="49" t="s">
        <v>2125</v>
      </c>
      <c r="D274" s="48" t="s">
        <v>2556</v>
      </c>
      <c r="F274" s="49" t="str">
        <f t="shared" si="13"/>
        <v>秋田県井川町</v>
      </c>
      <c r="G274" s="48" t="s">
        <v>2282</v>
      </c>
      <c r="H274" s="49" t="s">
        <v>2143</v>
      </c>
      <c r="I274" s="49" t="s">
        <v>1193</v>
      </c>
    </row>
    <row r="275" spans="1:9">
      <c r="A275" s="49" t="str">
        <f t="shared" si="14"/>
        <v>愛知県東海市</v>
      </c>
      <c r="B275" s="48" t="s">
        <v>291</v>
      </c>
      <c r="C275" s="49" t="s">
        <v>2125</v>
      </c>
      <c r="D275" s="48" t="s">
        <v>2555</v>
      </c>
      <c r="F275" s="49" t="str">
        <f t="shared" si="13"/>
        <v>秋田県大潟村</v>
      </c>
      <c r="G275" s="48" t="s">
        <v>2282</v>
      </c>
      <c r="H275" s="49" t="s">
        <v>2143</v>
      </c>
      <c r="I275" s="49" t="s">
        <v>1161</v>
      </c>
    </row>
    <row r="276" spans="1:9">
      <c r="A276" s="49" t="str">
        <f t="shared" si="14"/>
        <v>愛知県大府市</v>
      </c>
      <c r="B276" s="48" t="s">
        <v>291</v>
      </c>
      <c r="C276" s="49" t="s">
        <v>2125</v>
      </c>
      <c r="D276" s="48" t="s">
        <v>2554</v>
      </c>
      <c r="F276" s="49" t="str">
        <f t="shared" si="13"/>
        <v>秋田県美郷町</v>
      </c>
      <c r="G276" s="48" t="s">
        <v>2282</v>
      </c>
      <c r="H276" s="49" t="s">
        <v>2143</v>
      </c>
      <c r="I276" s="49" t="s">
        <v>2550</v>
      </c>
    </row>
    <row r="277" spans="1:9">
      <c r="A277" s="49" t="str">
        <f t="shared" si="14"/>
        <v>愛知県尾張旭市</v>
      </c>
      <c r="B277" s="48" t="s">
        <v>291</v>
      </c>
      <c r="C277" s="49" t="s">
        <v>2125</v>
      </c>
      <c r="D277" s="48" t="s">
        <v>2553</v>
      </c>
      <c r="F277" s="49" t="str">
        <f t="shared" si="13"/>
        <v>秋田県羽後町</v>
      </c>
      <c r="G277" s="48" t="s">
        <v>2282</v>
      </c>
      <c r="H277" s="49" t="s">
        <v>2143</v>
      </c>
      <c r="I277" s="49" t="s">
        <v>1093</v>
      </c>
    </row>
    <row r="278" spans="1:9">
      <c r="A278" s="49" t="str">
        <f t="shared" si="14"/>
        <v>愛知県高浜市</v>
      </c>
      <c r="B278" s="48" t="s">
        <v>291</v>
      </c>
      <c r="C278" s="49" t="s">
        <v>2125</v>
      </c>
      <c r="D278" s="48" t="s">
        <v>2552</v>
      </c>
      <c r="F278" s="49" t="str">
        <f t="shared" si="13"/>
        <v>秋田県東成瀬村</v>
      </c>
      <c r="G278" s="48" t="s">
        <v>2282</v>
      </c>
      <c r="H278" s="49" t="s">
        <v>2143</v>
      </c>
      <c r="I278" s="49" t="s">
        <v>1060</v>
      </c>
    </row>
    <row r="279" spans="1:9">
      <c r="A279" s="49" t="str">
        <f t="shared" si="14"/>
        <v>愛知県岩倉市</v>
      </c>
      <c r="B279" s="48" t="s">
        <v>291</v>
      </c>
      <c r="C279" s="49" t="s">
        <v>2125</v>
      </c>
      <c r="D279" s="48" t="s">
        <v>2551</v>
      </c>
      <c r="F279" s="49" t="str">
        <f t="shared" si="13"/>
        <v>山形県山形市</v>
      </c>
      <c r="G279" s="48" t="s">
        <v>2282</v>
      </c>
      <c r="H279" s="49" t="s">
        <v>2142</v>
      </c>
      <c r="I279" s="49" t="s">
        <v>2546</v>
      </c>
    </row>
    <row r="280" spans="1:9">
      <c r="A280" s="49" t="str">
        <f t="shared" si="14"/>
        <v>愛知県田原市</v>
      </c>
      <c r="B280" s="48" t="s">
        <v>291</v>
      </c>
      <c r="C280" s="49" t="s">
        <v>2125</v>
      </c>
      <c r="D280" s="48" t="s">
        <v>2549</v>
      </c>
      <c r="F280" s="49" t="str">
        <f t="shared" si="13"/>
        <v>山形県米沢市</v>
      </c>
      <c r="G280" s="48" t="s">
        <v>2282</v>
      </c>
      <c r="H280" s="49" t="s">
        <v>2142</v>
      </c>
      <c r="I280" s="49" t="s">
        <v>2544</v>
      </c>
    </row>
    <row r="281" spans="1:9">
      <c r="A281" s="49" t="str">
        <f t="shared" si="14"/>
        <v>愛知県愛西市</v>
      </c>
      <c r="B281" s="48" t="s">
        <v>291</v>
      </c>
      <c r="C281" s="49" t="s">
        <v>2125</v>
      </c>
      <c r="D281" s="48" t="s">
        <v>2548</v>
      </c>
      <c r="F281" s="49" t="str">
        <f t="shared" si="13"/>
        <v>山形県新庄市</v>
      </c>
      <c r="G281" s="48" t="s">
        <v>2282</v>
      </c>
      <c r="H281" s="49" t="s">
        <v>2142</v>
      </c>
      <c r="I281" s="49" t="s">
        <v>2542</v>
      </c>
    </row>
    <row r="282" spans="1:9">
      <c r="A282" s="49" t="str">
        <f t="shared" si="14"/>
        <v>愛知県北名古屋市</v>
      </c>
      <c r="B282" s="48" t="s">
        <v>291</v>
      </c>
      <c r="C282" s="49" t="s">
        <v>2125</v>
      </c>
      <c r="D282" s="48" t="s">
        <v>2547</v>
      </c>
      <c r="F282" s="49" t="str">
        <f t="shared" si="13"/>
        <v>山形県寒河江市</v>
      </c>
      <c r="G282" s="48" t="s">
        <v>2282</v>
      </c>
      <c r="H282" s="49" t="s">
        <v>2142</v>
      </c>
      <c r="I282" s="49" t="s">
        <v>2540</v>
      </c>
    </row>
    <row r="283" spans="1:9">
      <c r="A283" s="49" t="str">
        <f t="shared" si="14"/>
        <v>愛知県弥富市</v>
      </c>
      <c r="B283" s="48" t="s">
        <v>291</v>
      </c>
      <c r="C283" s="49" t="s">
        <v>2125</v>
      </c>
      <c r="D283" s="48" t="s">
        <v>2545</v>
      </c>
      <c r="F283" s="49" t="str">
        <f t="shared" si="13"/>
        <v>山形県上山市</v>
      </c>
      <c r="G283" s="48" t="s">
        <v>2282</v>
      </c>
      <c r="H283" s="49" t="s">
        <v>2142</v>
      </c>
      <c r="I283" s="49" t="s">
        <v>2538</v>
      </c>
    </row>
    <row r="284" spans="1:9">
      <c r="A284" s="49" t="str">
        <f t="shared" si="14"/>
        <v>愛知県あま市</v>
      </c>
      <c r="B284" s="48" t="s">
        <v>291</v>
      </c>
      <c r="C284" s="49" t="s">
        <v>2125</v>
      </c>
      <c r="D284" s="48" t="s">
        <v>2543</v>
      </c>
      <c r="F284" s="49" t="str">
        <f t="shared" si="13"/>
        <v>山形県村山市</v>
      </c>
      <c r="G284" s="48" t="s">
        <v>2282</v>
      </c>
      <c r="H284" s="49" t="s">
        <v>2142</v>
      </c>
      <c r="I284" s="49" t="s">
        <v>2536</v>
      </c>
    </row>
    <row r="285" spans="1:9">
      <c r="A285" s="49" t="str">
        <f t="shared" si="14"/>
        <v>愛知県豊山町</v>
      </c>
      <c r="B285" s="48" t="s">
        <v>291</v>
      </c>
      <c r="C285" s="49" t="s">
        <v>2125</v>
      </c>
      <c r="D285" s="48" t="s">
        <v>2539</v>
      </c>
      <c r="F285" s="49" t="str">
        <f t="shared" si="13"/>
        <v>山形県長井市</v>
      </c>
      <c r="G285" s="48" t="s">
        <v>2282</v>
      </c>
      <c r="H285" s="49" t="s">
        <v>2142</v>
      </c>
      <c r="I285" s="49" t="s">
        <v>2534</v>
      </c>
    </row>
    <row r="286" spans="1:9">
      <c r="A286" s="49" t="str">
        <f t="shared" si="14"/>
        <v>愛知県大治町</v>
      </c>
      <c r="B286" s="48" t="s">
        <v>291</v>
      </c>
      <c r="C286" s="49" t="s">
        <v>2125</v>
      </c>
      <c r="D286" s="48" t="s">
        <v>2537</v>
      </c>
      <c r="F286" s="49" t="str">
        <f t="shared" si="13"/>
        <v>山形県天童市</v>
      </c>
      <c r="G286" s="48" t="s">
        <v>2282</v>
      </c>
      <c r="H286" s="49" t="s">
        <v>2142</v>
      </c>
      <c r="I286" s="49" t="s">
        <v>2532</v>
      </c>
    </row>
    <row r="287" spans="1:9">
      <c r="A287" s="49" t="str">
        <f t="shared" si="14"/>
        <v>愛知県蟹江町</v>
      </c>
      <c r="B287" s="48" t="s">
        <v>291</v>
      </c>
      <c r="C287" s="49" t="s">
        <v>2125</v>
      </c>
      <c r="D287" s="48" t="s">
        <v>2535</v>
      </c>
      <c r="F287" s="49" t="str">
        <f t="shared" si="13"/>
        <v>山形県東根市</v>
      </c>
      <c r="G287" s="48" t="s">
        <v>2282</v>
      </c>
      <c r="H287" s="49" t="s">
        <v>2142</v>
      </c>
      <c r="I287" s="49" t="s">
        <v>2530</v>
      </c>
    </row>
    <row r="288" spans="1:9">
      <c r="A288" s="49" t="str">
        <f t="shared" si="14"/>
        <v>愛知県幸田町</v>
      </c>
      <c r="B288" s="48" t="s">
        <v>291</v>
      </c>
      <c r="C288" s="49" t="s">
        <v>2125</v>
      </c>
      <c r="D288" s="48" t="s">
        <v>2533</v>
      </c>
      <c r="F288" s="49" t="str">
        <f t="shared" si="13"/>
        <v>山形県尾花沢市</v>
      </c>
      <c r="G288" s="48" t="s">
        <v>2282</v>
      </c>
      <c r="H288" s="49" t="s">
        <v>2142</v>
      </c>
      <c r="I288" s="49" t="s">
        <v>2528</v>
      </c>
    </row>
    <row r="289" spans="1:9">
      <c r="A289" s="97" t="str">
        <f>CONCATENATE(C289,D289)</f>
        <v>愛知県飛島村</v>
      </c>
      <c r="B289" s="79" t="s">
        <v>3233</v>
      </c>
      <c r="C289" s="97" t="s">
        <v>2125</v>
      </c>
      <c r="D289" s="98" t="s">
        <v>2225</v>
      </c>
      <c r="F289" s="49" t="str">
        <f t="shared" si="13"/>
        <v>山形県南陽市</v>
      </c>
      <c r="G289" s="48" t="s">
        <v>2282</v>
      </c>
      <c r="H289" s="49" t="s">
        <v>2142</v>
      </c>
      <c r="I289" s="49" t="s">
        <v>2526</v>
      </c>
    </row>
    <row r="290" spans="1:9">
      <c r="A290" s="49" t="str">
        <f t="shared" si="14"/>
        <v>三重県津市</v>
      </c>
      <c r="B290" s="48" t="s">
        <v>291</v>
      </c>
      <c r="C290" s="49" t="s">
        <v>2124</v>
      </c>
      <c r="D290" s="48" t="s">
        <v>2531</v>
      </c>
      <c r="F290" s="49" t="str">
        <f t="shared" si="13"/>
        <v>山形県山辺町</v>
      </c>
      <c r="G290" s="48" t="s">
        <v>2282</v>
      </c>
      <c r="H290" s="49" t="s">
        <v>2142</v>
      </c>
      <c r="I290" s="49" t="s">
        <v>2524</v>
      </c>
    </row>
    <row r="291" spans="1:9">
      <c r="A291" s="49" t="str">
        <f t="shared" si="14"/>
        <v>三重県桑名市</v>
      </c>
      <c r="B291" s="48" t="s">
        <v>291</v>
      </c>
      <c r="C291" s="49" t="s">
        <v>2124</v>
      </c>
      <c r="D291" s="48" t="s">
        <v>2529</v>
      </c>
      <c r="F291" s="49" t="str">
        <f t="shared" si="13"/>
        <v>山形県中山町</v>
      </c>
      <c r="G291" s="48" t="s">
        <v>2282</v>
      </c>
      <c r="H291" s="49" t="s">
        <v>2142</v>
      </c>
      <c r="I291" s="49" t="s">
        <v>2522</v>
      </c>
    </row>
    <row r="292" spans="1:9">
      <c r="A292" s="49" t="str">
        <f t="shared" si="14"/>
        <v>三重県亀山市</v>
      </c>
      <c r="B292" s="48" t="s">
        <v>291</v>
      </c>
      <c r="C292" s="49" t="s">
        <v>2124</v>
      </c>
      <c r="D292" s="48" t="s">
        <v>2527</v>
      </c>
      <c r="F292" s="49" t="str">
        <f t="shared" si="13"/>
        <v>山形県河北町</v>
      </c>
      <c r="G292" s="48" t="s">
        <v>2282</v>
      </c>
      <c r="H292" s="49" t="s">
        <v>2142</v>
      </c>
      <c r="I292" s="49" t="s">
        <v>1402</v>
      </c>
    </row>
    <row r="293" spans="1:9">
      <c r="A293" s="97" t="str">
        <f>CONCATENATE(C293,D293)</f>
        <v>三重県木曽岬町</v>
      </c>
      <c r="B293" s="79" t="s">
        <v>3233</v>
      </c>
      <c r="C293" s="97" t="s">
        <v>2124</v>
      </c>
      <c r="D293" s="98" t="s">
        <v>2221</v>
      </c>
      <c r="F293" s="49" t="str">
        <f t="shared" si="13"/>
        <v>山形県西川町</v>
      </c>
      <c r="G293" s="48" t="s">
        <v>2282</v>
      </c>
      <c r="H293" s="49" t="s">
        <v>2142</v>
      </c>
      <c r="I293" s="49" t="s">
        <v>1356</v>
      </c>
    </row>
    <row r="294" spans="1:9">
      <c r="A294" s="49" t="str">
        <f t="shared" si="14"/>
        <v>滋賀県彦根市</v>
      </c>
      <c r="B294" s="48" t="s">
        <v>291</v>
      </c>
      <c r="C294" s="49" t="s">
        <v>2123</v>
      </c>
      <c r="D294" s="48" t="s">
        <v>2525</v>
      </c>
      <c r="F294" s="49" t="str">
        <f t="shared" si="13"/>
        <v>山形県朝日町</v>
      </c>
      <c r="G294" s="48" t="s">
        <v>2282</v>
      </c>
      <c r="H294" s="49" t="s">
        <v>2142</v>
      </c>
      <c r="I294" s="49" t="s">
        <v>1298</v>
      </c>
    </row>
    <row r="295" spans="1:9">
      <c r="A295" s="49" t="str">
        <f t="shared" si="14"/>
        <v>滋賀県守山市</v>
      </c>
      <c r="B295" s="48" t="s">
        <v>291</v>
      </c>
      <c r="C295" s="49" t="s">
        <v>2123</v>
      </c>
      <c r="D295" s="48" t="s">
        <v>2523</v>
      </c>
      <c r="F295" s="49" t="str">
        <f t="shared" si="13"/>
        <v>山形県大江町</v>
      </c>
      <c r="G295" s="48" t="s">
        <v>2282</v>
      </c>
      <c r="H295" s="49" t="s">
        <v>2142</v>
      </c>
      <c r="I295" s="49" t="s">
        <v>1272</v>
      </c>
    </row>
    <row r="296" spans="1:9">
      <c r="A296" s="49" t="str">
        <f t="shared" si="14"/>
        <v>滋賀県甲賀市</v>
      </c>
      <c r="B296" s="48" t="s">
        <v>291</v>
      </c>
      <c r="C296" s="49" t="s">
        <v>2123</v>
      </c>
      <c r="D296" s="48" t="s">
        <v>2521</v>
      </c>
      <c r="F296" s="49" t="str">
        <f t="shared" si="13"/>
        <v>山形県大石田町</v>
      </c>
      <c r="G296" s="48" t="s">
        <v>2282</v>
      </c>
      <c r="H296" s="49" t="s">
        <v>2142</v>
      </c>
      <c r="I296" s="49" t="s">
        <v>2516</v>
      </c>
    </row>
    <row r="297" spans="1:9">
      <c r="A297" s="49" t="str">
        <f t="shared" si="14"/>
        <v>滋賀県野洲市</v>
      </c>
      <c r="B297" s="48" t="s">
        <v>291</v>
      </c>
      <c r="C297" s="49" t="s">
        <v>2123</v>
      </c>
      <c r="D297" s="48" t="s">
        <v>2520</v>
      </c>
      <c r="F297" s="49" t="str">
        <f t="shared" si="13"/>
        <v>山形県金山町</v>
      </c>
      <c r="G297" s="48" t="s">
        <v>2282</v>
      </c>
      <c r="H297" s="49" t="s">
        <v>2142</v>
      </c>
      <c r="I297" s="49" t="s">
        <v>2514</v>
      </c>
    </row>
    <row r="298" spans="1:9">
      <c r="A298" s="49" t="str">
        <f t="shared" si="14"/>
        <v>京都府宇治市</v>
      </c>
      <c r="B298" s="48" t="s">
        <v>291</v>
      </c>
      <c r="C298" s="49" t="s">
        <v>2122</v>
      </c>
      <c r="D298" s="48" t="s">
        <v>2519</v>
      </c>
      <c r="F298" s="49" t="str">
        <f t="shared" si="13"/>
        <v>山形県最上町</v>
      </c>
      <c r="G298" s="48" t="s">
        <v>2282</v>
      </c>
      <c r="H298" s="49" t="s">
        <v>2142</v>
      </c>
      <c r="I298" s="49" t="s">
        <v>1160</v>
      </c>
    </row>
    <row r="299" spans="1:9">
      <c r="A299" s="49" t="str">
        <f t="shared" si="14"/>
        <v>京都府亀岡市</v>
      </c>
      <c r="B299" s="48" t="s">
        <v>291</v>
      </c>
      <c r="C299" s="49" t="s">
        <v>2122</v>
      </c>
      <c r="D299" s="48" t="s">
        <v>2518</v>
      </c>
      <c r="F299" s="49" t="str">
        <f t="shared" si="13"/>
        <v>山形県舟形町</v>
      </c>
      <c r="G299" s="48" t="s">
        <v>2282</v>
      </c>
      <c r="H299" s="49" t="s">
        <v>2142</v>
      </c>
      <c r="I299" s="49" t="s">
        <v>1126</v>
      </c>
    </row>
    <row r="300" spans="1:9">
      <c r="A300" s="49" t="str">
        <f t="shared" si="14"/>
        <v>京都府八幡市</v>
      </c>
      <c r="B300" s="48" t="s">
        <v>291</v>
      </c>
      <c r="C300" s="49" t="s">
        <v>2122</v>
      </c>
      <c r="D300" s="48" t="s">
        <v>2515</v>
      </c>
      <c r="F300" s="49" t="str">
        <f t="shared" si="13"/>
        <v>山形県真室川町</v>
      </c>
      <c r="G300" s="48" t="s">
        <v>2282</v>
      </c>
      <c r="H300" s="49" t="s">
        <v>2142</v>
      </c>
      <c r="I300" s="49" t="s">
        <v>1092</v>
      </c>
    </row>
    <row r="301" spans="1:9">
      <c r="A301" s="49" t="str">
        <f t="shared" si="14"/>
        <v>京都府南丹市</v>
      </c>
      <c r="B301" s="48" t="s">
        <v>291</v>
      </c>
      <c r="C301" s="49" t="s">
        <v>2122</v>
      </c>
      <c r="D301" s="48" t="s">
        <v>2513</v>
      </c>
      <c r="F301" s="49" t="str">
        <f t="shared" si="13"/>
        <v>山形県大蔵村</v>
      </c>
      <c r="G301" s="48" t="s">
        <v>2282</v>
      </c>
      <c r="H301" s="49" t="s">
        <v>2142</v>
      </c>
      <c r="I301" s="49" t="s">
        <v>1059</v>
      </c>
    </row>
    <row r="302" spans="1:9">
      <c r="A302" s="49" t="str">
        <f t="shared" si="14"/>
        <v>京都府木津川市</v>
      </c>
      <c r="B302" s="48" t="s">
        <v>291</v>
      </c>
      <c r="C302" s="49" t="s">
        <v>2122</v>
      </c>
      <c r="D302" s="48" t="s">
        <v>2512</v>
      </c>
      <c r="F302" s="49" t="str">
        <f t="shared" si="13"/>
        <v>山形県鮭川村</v>
      </c>
      <c r="G302" s="48" t="s">
        <v>2282</v>
      </c>
      <c r="H302" s="49" t="s">
        <v>2142</v>
      </c>
      <c r="I302" s="49" t="s">
        <v>1029</v>
      </c>
    </row>
    <row r="303" spans="1:9">
      <c r="A303" s="49" t="str">
        <f t="shared" si="14"/>
        <v>京都府城陽市</v>
      </c>
      <c r="B303" s="48" t="s">
        <v>291</v>
      </c>
      <c r="C303" s="49" t="s">
        <v>2122</v>
      </c>
      <c r="D303" s="48" t="s">
        <v>2511</v>
      </c>
      <c r="F303" s="49" t="str">
        <f t="shared" si="13"/>
        <v>山形県戸沢村</v>
      </c>
      <c r="G303" s="48" t="s">
        <v>2282</v>
      </c>
      <c r="H303" s="49" t="s">
        <v>2142</v>
      </c>
      <c r="I303" s="49" t="s">
        <v>998</v>
      </c>
    </row>
    <row r="304" spans="1:9">
      <c r="A304" s="49" t="str">
        <f t="shared" si="14"/>
        <v>京都府笠置町</v>
      </c>
      <c r="B304" s="48" t="s">
        <v>291</v>
      </c>
      <c r="C304" s="49" t="s">
        <v>2122</v>
      </c>
      <c r="D304" s="48" t="s">
        <v>2510</v>
      </c>
      <c r="F304" s="49" t="str">
        <f t="shared" si="13"/>
        <v>山形県高畠町</v>
      </c>
      <c r="G304" s="48" t="s">
        <v>2282</v>
      </c>
      <c r="H304" s="49" t="s">
        <v>2142</v>
      </c>
      <c r="I304" s="49" t="s">
        <v>2506</v>
      </c>
    </row>
    <row r="305" spans="1:9">
      <c r="A305" s="49" t="str">
        <f t="shared" si="14"/>
        <v>京都府和束町</v>
      </c>
      <c r="B305" s="48" t="s">
        <v>291</v>
      </c>
      <c r="C305" s="49" t="s">
        <v>2122</v>
      </c>
      <c r="D305" s="48" t="s">
        <v>2509</v>
      </c>
      <c r="F305" s="49" t="str">
        <f t="shared" si="13"/>
        <v>山形県川西町</v>
      </c>
      <c r="G305" s="48" t="s">
        <v>2282</v>
      </c>
      <c r="H305" s="49" t="s">
        <v>2142</v>
      </c>
      <c r="I305" s="49" t="s">
        <v>2504</v>
      </c>
    </row>
    <row r="306" spans="1:9">
      <c r="A306" s="49" t="str">
        <f t="shared" si="14"/>
        <v>京都府精華町</v>
      </c>
      <c r="B306" s="48" t="s">
        <v>291</v>
      </c>
      <c r="C306" s="49" t="s">
        <v>2122</v>
      </c>
      <c r="D306" s="48" t="s">
        <v>2508</v>
      </c>
      <c r="F306" s="49" t="str">
        <f t="shared" si="13"/>
        <v>山形県小国町</v>
      </c>
      <c r="G306" s="48" t="s">
        <v>2282</v>
      </c>
      <c r="H306" s="49" t="s">
        <v>2142</v>
      </c>
      <c r="I306" s="49" t="s">
        <v>2502</v>
      </c>
    </row>
    <row r="307" spans="1:9">
      <c r="A307" s="49" t="str">
        <f t="shared" si="14"/>
        <v>京都府久御山町</v>
      </c>
      <c r="B307" s="48" t="s">
        <v>291</v>
      </c>
      <c r="C307" s="49" t="s">
        <v>2122</v>
      </c>
      <c r="D307" s="48" t="s">
        <v>2507</v>
      </c>
      <c r="F307" s="49" t="str">
        <f t="shared" si="13"/>
        <v>山形県白鷹町</v>
      </c>
      <c r="G307" s="48" t="s">
        <v>2282</v>
      </c>
      <c r="H307" s="49" t="s">
        <v>2142</v>
      </c>
      <c r="I307" s="49" t="s">
        <v>2500</v>
      </c>
    </row>
    <row r="308" spans="1:9">
      <c r="A308" s="49" t="str">
        <f t="shared" si="14"/>
        <v>京都府宇治田原町</v>
      </c>
      <c r="B308" s="48" t="s">
        <v>291</v>
      </c>
      <c r="C308" s="49" t="s">
        <v>2122</v>
      </c>
      <c r="D308" s="48" t="s">
        <v>2505</v>
      </c>
      <c r="F308" s="49" t="str">
        <f t="shared" si="13"/>
        <v>山形県飯豊町</v>
      </c>
      <c r="G308" s="48" t="s">
        <v>2282</v>
      </c>
      <c r="H308" s="49" t="s">
        <v>2142</v>
      </c>
      <c r="I308" s="49" t="s">
        <v>2498</v>
      </c>
    </row>
    <row r="309" spans="1:9">
      <c r="A309" s="97" t="str">
        <f>CONCATENATE(C309,D309)</f>
        <v>京都府大山崎町</v>
      </c>
      <c r="B309" s="79" t="s">
        <v>3233</v>
      </c>
      <c r="C309" s="97" t="s">
        <v>2122</v>
      </c>
      <c r="D309" s="98" t="s">
        <v>2207</v>
      </c>
      <c r="F309" s="49" t="str">
        <f t="shared" si="13"/>
        <v>福島県会津若松市</v>
      </c>
      <c r="G309" s="48" t="s">
        <v>2282</v>
      </c>
      <c r="H309" s="49" t="s">
        <v>2141</v>
      </c>
      <c r="I309" s="49" t="s">
        <v>2496</v>
      </c>
    </row>
    <row r="310" spans="1:9">
      <c r="A310" s="49" t="str">
        <f t="shared" si="14"/>
        <v>大阪府岸和田市</v>
      </c>
      <c r="B310" s="48" t="s">
        <v>291</v>
      </c>
      <c r="C310" s="49" t="s">
        <v>2121</v>
      </c>
      <c r="D310" s="48" t="s">
        <v>2503</v>
      </c>
      <c r="F310" s="49" t="str">
        <f t="shared" si="13"/>
        <v>福島県喜多方市</v>
      </c>
      <c r="G310" s="48" t="s">
        <v>2282</v>
      </c>
      <c r="H310" s="49" t="s">
        <v>2141</v>
      </c>
      <c r="I310" s="49" t="s">
        <v>2494</v>
      </c>
    </row>
    <row r="311" spans="1:9">
      <c r="A311" s="49" t="str">
        <f t="shared" si="14"/>
        <v>大阪府泉大津市</v>
      </c>
      <c r="B311" s="48" t="s">
        <v>291</v>
      </c>
      <c r="C311" s="49" t="s">
        <v>2121</v>
      </c>
      <c r="D311" s="48" t="s">
        <v>2501</v>
      </c>
      <c r="F311" s="49" t="str">
        <f t="shared" si="13"/>
        <v>福島県田村市</v>
      </c>
      <c r="G311" s="48" t="s">
        <v>2282</v>
      </c>
      <c r="H311" s="49" t="s">
        <v>2141</v>
      </c>
      <c r="I311" s="49" t="s">
        <v>2492</v>
      </c>
    </row>
    <row r="312" spans="1:9">
      <c r="A312" s="49" t="str">
        <f t="shared" si="14"/>
        <v>大阪府貝塚市</v>
      </c>
      <c r="B312" s="48" t="s">
        <v>291</v>
      </c>
      <c r="C312" s="49" t="s">
        <v>2121</v>
      </c>
      <c r="D312" s="48" t="s">
        <v>2499</v>
      </c>
      <c r="F312" s="49" t="str">
        <f t="shared" si="13"/>
        <v>福島県大玉村</v>
      </c>
      <c r="G312" s="48" t="s">
        <v>2282</v>
      </c>
      <c r="H312" s="49" t="s">
        <v>2141</v>
      </c>
      <c r="I312" s="49" t="s">
        <v>2490</v>
      </c>
    </row>
    <row r="313" spans="1:9">
      <c r="A313" s="49" t="str">
        <f t="shared" si="14"/>
        <v>大阪府泉佐野市</v>
      </c>
      <c r="B313" s="48" t="s">
        <v>291</v>
      </c>
      <c r="C313" s="49" t="s">
        <v>2121</v>
      </c>
      <c r="D313" s="48" t="s">
        <v>2497</v>
      </c>
      <c r="F313" s="49" t="str">
        <f t="shared" si="13"/>
        <v>福島県天栄村</v>
      </c>
      <c r="G313" s="48" t="s">
        <v>2282</v>
      </c>
      <c r="H313" s="49" t="s">
        <v>2141</v>
      </c>
      <c r="I313" s="49" t="s">
        <v>2488</v>
      </c>
    </row>
    <row r="314" spans="1:9">
      <c r="A314" s="49" t="str">
        <f t="shared" si="14"/>
        <v>大阪府富田林市</v>
      </c>
      <c r="B314" s="48" t="s">
        <v>291</v>
      </c>
      <c r="C314" s="49" t="s">
        <v>2121</v>
      </c>
      <c r="D314" s="48" t="s">
        <v>2495</v>
      </c>
      <c r="F314" s="49" t="str">
        <f t="shared" si="13"/>
        <v>福島県下郷町</v>
      </c>
      <c r="G314" s="48" t="s">
        <v>2282</v>
      </c>
      <c r="H314" s="49" t="s">
        <v>2141</v>
      </c>
      <c r="I314" s="49" t="s">
        <v>2486</v>
      </c>
    </row>
    <row r="315" spans="1:9">
      <c r="A315" s="49" t="str">
        <f t="shared" si="14"/>
        <v>大阪府河内長野市</v>
      </c>
      <c r="B315" s="48" t="s">
        <v>291</v>
      </c>
      <c r="C315" s="49" t="s">
        <v>2121</v>
      </c>
      <c r="D315" s="48" t="s">
        <v>2493</v>
      </c>
      <c r="F315" s="49" t="str">
        <f t="shared" si="13"/>
        <v>福島県檜枝岐村</v>
      </c>
      <c r="G315" s="48" t="s">
        <v>2282</v>
      </c>
      <c r="H315" s="49" t="s">
        <v>2141</v>
      </c>
      <c r="I315" s="49" t="s">
        <v>2485</v>
      </c>
    </row>
    <row r="316" spans="1:9">
      <c r="A316" s="49" t="str">
        <f t="shared" si="14"/>
        <v>大阪府和泉市</v>
      </c>
      <c r="B316" s="48" t="s">
        <v>291</v>
      </c>
      <c r="C316" s="49" t="s">
        <v>2121</v>
      </c>
      <c r="D316" s="48" t="s">
        <v>2491</v>
      </c>
      <c r="F316" s="49" t="str">
        <f t="shared" si="13"/>
        <v>福島県只見町</v>
      </c>
      <c r="G316" s="48" t="s">
        <v>2282</v>
      </c>
      <c r="H316" s="49" t="s">
        <v>2141</v>
      </c>
      <c r="I316" s="49" t="s">
        <v>2483</v>
      </c>
    </row>
    <row r="317" spans="1:9">
      <c r="A317" s="49" t="str">
        <f t="shared" si="14"/>
        <v>大阪府泉南市</v>
      </c>
      <c r="B317" s="48" t="s">
        <v>291</v>
      </c>
      <c r="C317" s="49" t="s">
        <v>2121</v>
      </c>
      <c r="D317" s="48" t="s">
        <v>2487</v>
      </c>
      <c r="F317" s="49" t="str">
        <f t="shared" si="13"/>
        <v>福島県南会津町</v>
      </c>
      <c r="G317" s="48" t="s">
        <v>2282</v>
      </c>
      <c r="H317" s="49" t="s">
        <v>2141</v>
      </c>
      <c r="I317" s="49" t="s">
        <v>2482</v>
      </c>
    </row>
    <row r="318" spans="1:9">
      <c r="A318" s="49" t="str">
        <f t="shared" si="14"/>
        <v>大阪府四條畷市</v>
      </c>
      <c r="B318" s="48" t="s">
        <v>291</v>
      </c>
      <c r="C318" s="49" t="s">
        <v>2121</v>
      </c>
      <c r="D318" s="48" t="s">
        <v>3301</v>
      </c>
      <c r="F318" s="49" t="str">
        <f t="shared" si="13"/>
        <v>福島県北塩原村</v>
      </c>
      <c r="G318" s="48" t="s">
        <v>2282</v>
      </c>
      <c r="H318" s="49" t="s">
        <v>2141</v>
      </c>
      <c r="I318" s="49" t="s">
        <v>1091</v>
      </c>
    </row>
    <row r="319" spans="1:9">
      <c r="A319" s="49" t="str">
        <f t="shared" si="14"/>
        <v>大阪府阪南市</v>
      </c>
      <c r="B319" s="48" t="s">
        <v>291</v>
      </c>
      <c r="C319" s="49" t="s">
        <v>2121</v>
      </c>
      <c r="D319" s="48" t="s">
        <v>2484</v>
      </c>
      <c r="F319" s="49" t="str">
        <f t="shared" si="13"/>
        <v>福島県西会津町</v>
      </c>
      <c r="G319" s="48" t="s">
        <v>2282</v>
      </c>
      <c r="H319" s="49" t="s">
        <v>2141</v>
      </c>
      <c r="I319" s="49" t="s">
        <v>1058</v>
      </c>
    </row>
    <row r="320" spans="1:9">
      <c r="A320" s="49" t="str">
        <f t="shared" si="14"/>
        <v>大阪府豊能町</v>
      </c>
      <c r="B320" s="48" t="s">
        <v>291</v>
      </c>
      <c r="C320" s="49" t="s">
        <v>2121</v>
      </c>
      <c r="D320" s="48" t="s">
        <v>3302</v>
      </c>
      <c r="F320" s="49" t="str">
        <f t="shared" si="13"/>
        <v>福島県磐梯町</v>
      </c>
      <c r="G320" s="48" t="s">
        <v>2282</v>
      </c>
      <c r="H320" s="49" t="s">
        <v>2141</v>
      </c>
      <c r="I320" s="49" t="s">
        <v>1028</v>
      </c>
    </row>
    <row r="321" spans="1:9">
      <c r="A321" s="49" t="str">
        <f t="shared" si="14"/>
        <v>大阪府能勢町</v>
      </c>
      <c r="B321" s="48" t="s">
        <v>291</v>
      </c>
      <c r="C321" s="49" t="s">
        <v>2121</v>
      </c>
      <c r="D321" s="48" t="s">
        <v>2481</v>
      </c>
      <c r="F321" s="49" t="str">
        <f t="shared" si="13"/>
        <v>福島県猪苗代町</v>
      </c>
      <c r="G321" s="48" t="s">
        <v>2282</v>
      </c>
      <c r="H321" s="49" t="s">
        <v>2141</v>
      </c>
      <c r="I321" s="49" t="s">
        <v>997</v>
      </c>
    </row>
    <row r="322" spans="1:9">
      <c r="A322" s="49" t="str">
        <f t="shared" si="14"/>
        <v>大阪府忠岡町</v>
      </c>
      <c r="B322" s="48" t="s">
        <v>291</v>
      </c>
      <c r="C322" s="49" t="s">
        <v>2121</v>
      </c>
      <c r="D322" s="48" t="s">
        <v>2480</v>
      </c>
      <c r="F322" s="49" t="str">
        <f t="shared" si="13"/>
        <v>福島県会津坂下町</v>
      </c>
      <c r="G322" s="48" t="s">
        <v>2282</v>
      </c>
      <c r="H322" s="49" t="s">
        <v>2141</v>
      </c>
      <c r="I322" s="49" t="s">
        <v>968</v>
      </c>
    </row>
    <row r="323" spans="1:9">
      <c r="A323" s="49" t="str">
        <f t="shared" si="14"/>
        <v>大阪府熊取町</v>
      </c>
      <c r="B323" s="48" t="s">
        <v>291</v>
      </c>
      <c r="C323" s="49" t="s">
        <v>2121</v>
      </c>
      <c r="D323" s="48" t="s">
        <v>2479</v>
      </c>
      <c r="F323" s="49" t="str">
        <f t="shared" ref="F323:F386" si="15">CONCATENATE(H323,I323)</f>
        <v>福島県湯川村</v>
      </c>
      <c r="G323" s="48" t="s">
        <v>2282</v>
      </c>
      <c r="H323" s="49" t="s">
        <v>2141</v>
      </c>
      <c r="I323" s="49" t="s">
        <v>942</v>
      </c>
    </row>
    <row r="324" spans="1:9">
      <c r="A324" s="49" t="str">
        <f t="shared" si="14"/>
        <v>大阪府田尻町</v>
      </c>
      <c r="B324" s="48" t="s">
        <v>291</v>
      </c>
      <c r="C324" s="49" t="s">
        <v>2121</v>
      </c>
      <c r="D324" s="48" t="s">
        <v>2478</v>
      </c>
      <c r="F324" s="49" t="str">
        <f t="shared" si="15"/>
        <v>福島県柳津町</v>
      </c>
      <c r="G324" s="48" t="s">
        <v>2282</v>
      </c>
      <c r="H324" s="49" t="s">
        <v>2141</v>
      </c>
      <c r="I324" s="49" t="s">
        <v>915</v>
      </c>
    </row>
    <row r="325" spans="1:9">
      <c r="A325" s="49" t="str">
        <f t="shared" si="14"/>
        <v>大阪府岬町</v>
      </c>
      <c r="B325" s="48" t="s">
        <v>291</v>
      </c>
      <c r="C325" s="49" t="s">
        <v>2121</v>
      </c>
      <c r="D325" s="48" t="s">
        <v>2477</v>
      </c>
      <c r="F325" s="49" t="str">
        <f t="shared" si="15"/>
        <v>福島県三島町</v>
      </c>
      <c r="G325" s="48" t="s">
        <v>2282</v>
      </c>
      <c r="H325" s="49" t="s">
        <v>2141</v>
      </c>
      <c r="I325" s="49" t="s">
        <v>890</v>
      </c>
    </row>
    <row r="326" spans="1:9">
      <c r="A326" s="49" t="str">
        <f t="shared" si="14"/>
        <v>大阪府太子町</v>
      </c>
      <c r="B326" s="48" t="s">
        <v>291</v>
      </c>
      <c r="C326" s="49" t="s">
        <v>2121</v>
      </c>
      <c r="D326" s="48" t="s">
        <v>2476</v>
      </c>
      <c r="F326" s="49" t="str">
        <f t="shared" si="15"/>
        <v>福島県金山町</v>
      </c>
      <c r="G326" s="48" t="s">
        <v>2282</v>
      </c>
      <c r="H326" s="49" t="s">
        <v>2141</v>
      </c>
      <c r="I326" s="49" t="s">
        <v>866</v>
      </c>
    </row>
    <row r="327" spans="1:9">
      <c r="A327" s="49" t="str">
        <f t="shared" si="14"/>
        <v>大阪府河南町</v>
      </c>
      <c r="B327" s="48" t="s">
        <v>291</v>
      </c>
      <c r="C327" s="49" t="s">
        <v>2121</v>
      </c>
      <c r="D327" s="48" t="s">
        <v>2475</v>
      </c>
      <c r="F327" s="49" t="str">
        <f t="shared" si="15"/>
        <v>福島県昭和村</v>
      </c>
      <c r="G327" s="48" t="s">
        <v>2282</v>
      </c>
      <c r="H327" s="49" t="s">
        <v>2141</v>
      </c>
      <c r="I327" s="49" t="s">
        <v>844</v>
      </c>
    </row>
    <row r="328" spans="1:9">
      <c r="A328" s="49" t="str">
        <f t="shared" si="14"/>
        <v>大阪府千早赤阪村</v>
      </c>
      <c r="B328" s="48" t="s">
        <v>291</v>
      </c>
      <c r="C328" s="49" t="s">
        <v>2121</v>
      </c>
      <c r="D328" s="48" t="s">
        <v>2474</v>
      </c>
      <c r="F328" s="49" t="str">
        <f t="shared" si="15"/>
        <v>福島県会津美里町</v>
      </c>
      <c r="G328" s="48" t="s">
        <v>2282</v>
      </c>
      <c r="H328" s="49" t="s">
        <v>2141</v>
      </c>
      <c r="I328" s="49" t="s">
        <v>821</v>
      </c>
    </row>
    <row r="329" spans="1:9">
      <c r="A329" s="49" t="str">
        <f t="shared" ref="A329:A392" si="16">CONCATENATE(C329,D329)</f>
        <v>兵庫県明石市</v>
      </c>
      <c r="B329" s="48" t="s">
        <v>291</v>
      </c>
      <c r="C329" s="49" t="s">
        <v>2120</v>
      </c>
      <c r="D329" s="48" t="s">
        <v>2473</v>
      </c>
      <c r="F329" s="49" t="str">
        <f t="shared" si="15"/>
        <v>福島県西郷村</v>
      </c>
      <c r="G329" s="48" t="s">
        <v>2282</v>
      </c>
      <c r="H329" s="49" t="s">
        <v>2141</v>
      </c>
      <c r="I329" s="49" t="s">
        <v>2470</v>
      </c>
    </row>
    <row r="330" spans="1:9">
      <c r="A330" s="49" t="str">
        <f t="shared" si="16"/>
        <v>兵庫県赤穂市</v>
      </c>
      <c r="B330" s="48" t="s">
        <v>291</v>
      </c>
      <c r="C330" s="49" t="s">
        <v>2120</v>
      </c>
      <c r="D330" s="48" t="s">
        <v>2472</v>
      </c>
      <c r="F330" s="49" t="str">
        <f t="shared" si="15"/>
        <v>福島県中島村</v>
      </c>
      <c r="G330" s="48" t="s">
        <v>2282</v>
      </c>
      <c r="H330" s="49" t="s">
        <v>2141</v>
      </c>
      <c r="I330" s="49" t="s">
        <v>2468</v>
      </c>
    </row>
    <row r="331" spans="1:9">
      <c r="A331" s="97" t="str">
        <f t="shared" si="16"/>
        <v>兵庫県丹波篠山市</v>
      </c>
      <c r="B331" s="48" t="s">
        <v>291</v>
      </c>
      <c r="C331" s="49" t="s">
        <v>2120</v>
      </c>
      <c r="D331" s="51" t="s">
        <v>3303</v>
      </c>
      <c r="F331" s="49" t="str">
        <f t="shared" si="15"/>
        <v>福島県石川町</v>
      </c>
      <c r="G331" s="48" t="s">
        <v>2282</v>
      </c>
      <c r="H331" s="49" t="s">
        <v>2141</v>
      </c>
      <c r="I331" s="49" t="s">
        <v>2466</v>
      </c>
    </row>
    <row r="332" spans="1:9">
      <c r="A332" s="49" t="str">
        <f t="shared" si="16"/>
        <v>兵庫県猪名川町</v>
      </c>
      <c r="B332" s="48" t="s">
        <v>291</v>
      </c>
      <c r="C332" s="49" t="s">
        <v>2120</v>
      </c>
      <c r="D332" s="48" t="s">
        <v>2471</v>
      </c>
      <c r="F332" s="49" t="str">
        <f t="shared" si="15"/>
        <v>福島県浅川町</v>
      </c>
      <c r="G332" s="48" t="s">
        <v>2282</v>
      </c>
      <c r="H332" s="49" t="s">
        <v>2141</v>
      </c>
      <c r="I332" s="49" t="s">
        <v>2464</v>
      </c>
    </row>
    <row r="333" spans="1:9">
      <c r="A333" s="49" t="str">
        <f t="shared" si="16"/>
        <v>奈良県大和高田市</v>
      </c>
      <c r="B333" s="48" t="s">
        <v>291</v>
      </c>
      <c r="C333" s="49" t="s">
        <v>2119</v>
      </c>
      <c r="D333" s="48" t="s">
        <v>2469</v>
      </c>
      <c r="F333" s="49" t="str">
        <f t="shared" si="15"/>
        <v>福島県三春町</v>
      </c>
      <c r="G333" s="48" t="s">
        <v>2282</v>
      </c>
      <c r="H333" s="49" t="s">
        <v>2141</v>
      </c>
      <c r="I333" s="49" t="s">
        <v>624</v>
      </c>
    </row>
    <row r="334" spans="1:9">
      <c r="A334" s="49" t="str">
        <f t="shared" si="16"/>
        <v>奈良県橿原市</v>
      </c>
      <c r="B334" s="48" t="s">
        <v>291</v>
      </c>
      <c r="C334" s="49" t="s">
        <v>2119</v>
      </c>
      <c r="D334" s="48" t="s">
        <v>2467</v>
      </c>
      <c r="F334" s="49" t="str">
        <f t="shared" si="15"/>
        <v>福島県小野町</v>
      </c>
      <c r="G334" s="48" t="s">
        <v>2282</v>
      </c>
      <c r="H334" s="49" t="s">
        <v>2141</v>
      </c>
      <c r="I334" s="49" t="s">
        <v>616</v>
      </c>
    </row>
    <row r="335" spans="1:9">
      <c r="A335" s="49" t="str">
        <f t="shared" si="16"/>
        <v>奈良県生駒市</v>
      </c>
      <c r="B335" s="48" t="s">
        <v>291</v>
      </c>
      <c r="C335" s="49" t="s">
        <v>2119</v>
      </c>
      <c r="D335" s="48" t="s">
        <v>2465</v>
      </c>
      <c r="F335" s="49" t="str">
        <f t="shared" si="15"/>
        <v>福島県川内村</v>
      </c>
      <c r="G335" s="48" t="s">
        <v>2282</v>
      </c>
      <c r="H335" s="49" t="s">
        <v>2141</v>
      </c>
      <c r="I335" s="49" t="s">
        <v>2460</v>
      </c>
    </row>
    <row r="336" spans="1:9">
      <c r="A336" s="49" t="str">
        <f t="shared" si="16"/>
        <v>奈良県香芝市</v>
      </c>
      <c r="B336" s="48" t="s">
        <v>291</v>
      </c>
      <c r="C336" s="49" t="s">
        <v>2119</v>
      </c>
      <c r="D336" s="48" t="s">
        <v>2463</v>
      </c>
      <c r="F336" s="49" t="str">
        <f t="shared" si="15"/>
        <v>福島県葛尾村</v>
      </c>
      <c r="G336" s="48" t="s">
        <v>2282</v>
      </c>
      <c r="H336" s="49" t="s">
        <v>2141</v>
      </c>
      <c r="I336" s="49" t="s">
        <v>2458</v>
      </c>
    </row>
    <row r="337" spans="1:9">
      <c r="A337" s="49" t="str">
        <f t="shared" si="16"/>
        <v>奈良県葛城市</v>
      </c>
      <c r="B337" s="48" t="s">
        <v>291</v>
      </c>
      <c r="C337" s="49" t="s">
        <v>2119</v>
      </c>
      <c r="D337" s="48" t="s">
        <v>2462</v>
      </c>
      <c r="F337" s="49" t="str">
        <f t="shared" si="15"/>
        <v>福島県飯舘村</v>
      </c>
      <c r="G337" s="48" t="s">
        <v>2282</v>
      </c>
      <c r="H337" s="49" t="s">
        <v>2141</v>
      </c>
      <c r="I337" s="49" t="s">
        <v>2456</v>
      </c>
    </row>
    <row r="338" spans="1:9">
      <c r="A338" s="49" t="str">
        <f t="shared" si="16"/>
        <v>奈良県御所市</v>
      </c>
      <c r="B338" s="48" t="s">
        <v>291</v>
      </c>
      <c r="C338" s="49" t="s">
        <v>2119</v>
      </c>
      <c r="D338" s="48" t="s">
        <v>2461</v>
      </c>
      <c r="F338" s="49" t="str">
        <f t="shared" si="15"/>
        <v>群馬県沼田市</v>
      </c>
      <c r="G338" s="48" t="s">
        <v>2282</v>
      </c>
      <c r="H338" s="49" t="s">
        <v>2138</v>
      </c>
      <c r="I338" s="49" t="s">
        <v>2367</v>
      </c>
    </row>
    <row r="339" spans="1:9">
      <c r="A339" s="49" t="str">
        <f t="shared" si="16"/>
        <v>奈良県平群町</v>
      </c>
      <c r="B339" s="48" t="s">
        <v>291</v>
      </c>
      <c r="C339" s="49" t="s">
        <v>2119</v>
      </c>
      <c r="D339" s="48" t="s">
        <v>2459</v>
      </c>
      <c r="F339" s="49" t="str">
        <f t="shared" si="15"/>
        <v>群馬県上野村</v>
      </c>
      <c r="G339" s="48" t="s">
        <v>2282</v>
      </c>
      <c r="H339" s="49" t="s">
        <v>2138</v>
      </c>
      <c r="I339" s="49" t="s">
        <v>2453</v>
      </c>
    </row>
    <row r="340" spans="1:9">
      <c r="A340" s="49" t="str">
        <f t="shared" si="16"/>
        <v>奈良県三郷町</v>
      </c>
      <c r="B340" s="48" t="s">
        <v>291</v>
      </c>
      <c r="C340" s="49" t="s">
        <v>2119</v>
      </c>
      <c r="D340" s="48" t="s">
        <v>2457</v>
      </c>
      <c r="F340" s="49" t="str">
        <f t="shared" si="15"/>
        <v>群馬県南牧村</v>
      </c>
      <c r="G340" s="48" t="s">
        <v>2282</v>
      </c>
      <c r="H340" s="49" t="s">
        <v>2138</v>
      </c>
      <c r="I340" s="49" t="s">
        <v>2451</v>
      </c>
    </row>
    <row r="341" spans="1:9">
      <c r="A341" s="49" t="str">
        <f t="shared" si="16"/>
        <v>奈良県斑鳩町</v>
      </c>
      <c r="B341" s="48" t="s">
        <v>291</v>
      </c>
      <c r="C341" s="49" t="s">
        <v>2119</v>
      </c>
      <c r="D341" s="48" t="s">
        <v>2455</v>
      </c>
      <c r="F341" s="49" t="str">
        <f t="shared" si="15"/>
        <v>群馬県長野原町</v>
      </c>
      <c r="G341" s="48" t="s">
        <v>2282</v>
      </c>
      <c r="H341" s="49" t="s">
        <v>2138</v>
      </c>
      <c r="I341" s="49" t="s">
        <v>2449</v>
      </c>
    </row>
    <row r="342" spans="1:9">
      <c r="A342" s="49" t="str">
        <f t="shared" si="16"/>
        <v>奈良県安堵町</v>
      </c>
      <c r="B342" s="48" t="s">
        <v>291</v>
      </c>
      <c r="C342" s="49" t="s">
        <v>2119</v>
      </c>
      <c r="D342" s="48" t="s">
        <v>2454</v>
      </c>
      <c r="F342" s="49" t="str">
        <f t="shared" si="15"/>
        <v>群馬県嬬恋村</v>
      </c>
      <c r="G342" s="48" t="s">
        <v>2282</v>
      </c>
      <c r="H342" s="49" t="s">
        <v>2138</v>
      </c>
      <c r="I342" s="49" t="s">
        <v>2447</v>
      </c>
    </row>
    <row r="343" spans="1:9">
      <c r="A343" s="49" t="str">
        <f t="shared" si="16"/>
        <v>奈良県上牧町</v>
      </c>
      <c r="B343" s="48" t="s">
        <v>291</v>
      </c>
      <c r="C343" s="49" t="s">
        <v>2119</v>
      </c>
      <c r="D343" s="48" t="s">
        <v>2452</v>
      </c>
      <c r="F343" s="49" t="str">
        <f t="shared" si="15"/>
        <v>群馬県草津町</v>
      </c>
      <c r="G343" s="48" t="s">
        <v>2282</v>
      </c>
      <c r="H343" s="49" t="s">
        <v>2138</v>
      </c>
      <c r="I343" s="49" t="s">
        <v>2445</v>
      </c>
    </row>
    <row r="344" spans="1:9">
      <c r="A344" s="49" t="str">
        <f t="shared" si="16"/>
        <v>奈良県王寺町</v>
      </c>
      <c r="B344" s="48" t="s">
        <v>291</v>
      </c>
      <c r="C344" s="49" t="s">
        <v>2119</v>
      </c>
      <c r="D344" s="48" t="s">
        <v>2450</v>
      </c>
      <c r="F344" s="49" t="str">
        <f t="shared" si="15"/>
        <v>群馬県高山村</v>
      </c>
      <c r="G344" s="48" t="s">
        <v>2282</v>
      </c>
      <c r="H344" s="49" t="s">
        <v>2138</v>
      </c>
      <c r="I344" s="49" t="s">
        <v>2443</v>
      </c>
    </row>
    <row r="345" spans="1:9">
      <c r="A345" s="49" t="str">
        <f t="shared" si="16"/>
        <v>奈良県広陵町</v>
      </c>
      <c r="B345" s="48" t="s">
        <v>291</v>
      </c>
      <c r="C345" s="49" t="s">
        <v>2119</v>
      </c>
      <c r="D345" s="48" t="s">
        <v>2448</v>
      </c>
      <c r="F345" s="49" t="str">
        <f t="shared" si="15"/>
        <v>群馬県片品村</v>
      </c>
      <c r="G345" s="48" t="s">
        <v>2282</v>
      </c>
      <c r="H345" s="49" t="s">
        <v>2138</v>
      </c>
      <c r="I345" s="49" t="s">
        <v>2441</v>
      </c>
    </row>
    <row r="346" spans="1:9">
      <c r="A346" s="49" t="str">
        <f t="shared" si="16"/>
        <v>奈良県河合町</v>
      </c>
      <c r="B346" s="48" t="s">
        <v>291</v>
      </c>
      <c r="C346" s="49" t="s">
        <v>2119</v>
      </c>
      <c r="D346" s="48" t="s">
        <v>2446</v>
      </c>
      <c r="F346" s="49" t="str">
        <f t="shared" si="15"/>
        <v>群馬県川場村</v>
      </c>
      <c r="G346" s="48" t="s">
        <v>2282</v>
      </c>
      <c r="H346" s="49" t="s">
        <v>2138</v>
      </c>
      <c r="I346" s="49" t="s">
        <v>2439</v>
      </c>
    </row>
    <row r="347" spans="1:9">
      <c r="A347" s="49" t="str">
        <f t="shared" si="16"/>
        <v>和歌山県和歌山市</v>
      </c>
      <c r="B347" s="48" t="s">
        <v>291</v>
      </c>
      <c r="C347" s="49" t="s">
        <v>2118</v>
      </c>
      <c r="D347" s="48" t="s">
        <v>2444</v>
      </c>
      <c r="F347" s="49" t="str">
        <f t="shared" si="15"/>
        <v>群馬県みなかみ町</v>
      </c>
      <c r="G347" s="48" t="s">
        <v>2282</v>
      </c>
      <c r="H347" s="49" t="s">
        <v>2138</v>
      </c>
      <c r="I347" s="49" t="s">
        <v>2437</v>
      </c>
    </row>
    <row r="348" spans="1:9">
      <c r="A348" s="49" t="str">
        <f t="shared" si="16"/>
        <v>和歌山県橋本市</v>
      </c>
      <c r="B348" s="48" t="s">
        <v>291</v>
      </c>
      <c r="C348" s="49" t="s">
        <v>2118</v>
      </c>
      <c r="D348" s="48" t="s">
        <v>2442</v>
      </c>
      <c r="F348" s="49" t="str">
        <f t="shared" si="15"/>
        <v>新潟県長岡市</v>
      </c>
      <c r="G348" s="48" t="s">
        <v>2282</v>
      </c>
      <c r="H348" s="49" t="s">
        <v>2133</v>
      </c>
      <c r="I348" s="49" t="s">
        <v>2435</v>
      </c>
    </row>
    <row r="349" spans="1:9">
      <c r="A349" s="49" t="str">
        <f t="shared" si="16"/>
        <v>和歌山県紀の川市</v>
      </c>
      <c r="B349" s="48" t="s">
        <v>291</v>
      </c>
      <c r="C349" s="49" t="s">
        <v>2118</v>
      </c>
      <c r="D349" s="48" t="s">
        <v>2440</v>
      </c>
      <c r="F349" s="49" t="str">
        <f t="shared" si="15"/>
        <v>新潟県小千谷市</v>
      </c>
      <c r="G349" s="48" t="s">
        <v>2282</v>
      </c>
      <c r="H349" s="49" t="s">
        <v>2133</v>
      </c>
      <c r="I349" s="49" t="s">
        <v>2433</v>
      </c>
    </row>
    <row r="350" spans="1:9">
      <c r="A350" s="49" t="str">
        <f t="shared" si="16"/>
        <v>和歌山県岩出市</v>
      </c>
      <c r="B350" s="48" t="s">
        <v>291</v>
      </c>
      <c r="C350" s="49" t="s">
        <v>2118</v>
      </c>
      <c r="D350" s="48" t="s">
        <v>2438</v>
      </c>
      <c r="F350" s="49" t="str">
        <f t="shared" si="15"/>
        <v>新潟県十日町市</v>
      </c>
      <c r="G350" s="48" t="s">
        <v>2282</v>
      </c>
      <c r="H350" s="49" t="s">
        <v>2133</v>
      </c>
      <c r="I350" s="49" t="s">
        <v>2431</v>
      </c>
    </row>
    <row r="351" spans="1:9">
      <c r="A351" s="49" t="str">
        <f t="shared" si="16"/>
        <v>和歌山県かつらぎ町</v>
      </c>
      <c r="B351" s="48" t="s">
        <v>291</v>
      </c>
      <c r="C351" s="49" t="s">
        <v>2118</v>
      </c>
      <c r="D351" s="48" t="s">
        <v>2436</v>
      </c>
      <c r="F351" s="49" t="str">
        <f t="shared" si="15"/>
        <v>新潟県見附市</v>
      </c>
      <c r="G351" s="48" t="s">
        <v>2282</v>
      </c>
      <c r="H351" s="49" t="s">
        <v>2133</v>
      </c>
      <c r="I351" s="49" t="s">
        <v>2429</v>
      </c>
    </row>
    <row r="352" spans="1:9">
      <c r="A352" s="49" t="str">
        <f t="shared" si="16"/>
        <v>香川県高松市</v>
      </c>
      <c r="B352" s="48" t="s">
        <v>291</v>
      </c>
      <c r="C352" s="49" t="s">
        <v>2111</v>
      </c>
      <c r="D352" s="48" t="s">
        <v>2434</v>
      </c>
      <c r="F352" s="49" t="str">
        <f t="shared" si="15"/>
        <v>新潟県糸魚川市</v>
      </c>
      <c r="G352" s="48" t="s">
        <v>2282</v>
      </c>
      <c r="H352" s="49" t="s">
        <v>2133</v>
      </c>
      <c r="I352" s="49" t="s">
        <v>2427</v>
      </c>
    </row>
    <row r="353" spans="1:9">
      <c r="A353" s="49" t="str">
        <f t="shared" si="16"/>
        <v>福岡県大野城市</v>
      </c>
      <c r="B353" s="48" t="s">
        <v>291</v>
      </c>
      <c r="C353" s="49" t="s">
        <v>2108</v>
      </c>
      <c r="D353" s="48" t="s">
        <v>2432</v>
      </c>
      <c r="F353" s="49" t="str">
        <f t="shared" si="15"/>
        <v>新潟県妙高市</v>
      </c>
      <c r="G353" s="48" t="s">
        <v>2282</v>
      </c>
      <c r="H353" s="49" t="s">
        <v>2133</v>
      </c>
      <c r="I353" s="49" t="s">
        <v>2426</v>
      </c>
    </row>
    <row r="354" spans="1:9">
      <c r="A354" s="49" t="str">
        <f t="shared" si="16"/>
        <v>福岡県太宰府市</v>
      </c>
      <c r="B354" s="48" t="s">
        <v>291</v>
      </c>
      <c r="C354" s="49" t="s">
        <v>2108</v>
      </c>
      <c r="D354" s="48" t="s">
        <v>2430</v>
      </c>
      <c r="F354" s="49" t="str">
        <f t="shared" si="15"/>
        <v>新潟県魚沼市</v>
      </c>
      <c r="G354" s="48" t="s">
        <v>2282</v>
      </c>
      <c r="H354" s="49" t="s">
        <v>2133</v>
      </c>
      <c r="I354" s="49" t="s">
        <v>2424</v>
      </c>
    </row>
    <row r="355" spans="1:9">
      <c r="A355" s="49" t="str">
        <f t="shared" si="16"/>
        <v>福岡県糸島市</v>
      </c>
      <c r="B355" s="48" t="s">
        <v>291</v>
      </c>
      <c r="C355" s="49" t="s">
        <v>2108</v>
      </c>
      <c r="D355" s="48" t="s">
        <v>2428</v>
      </c>
      <c r="F355" s="49" t="str">
        <f t="shared" si="15"/>
        <v>新潟県南魚沼市</v>
      </c>
      <c r="G355" s="48" t="s">
        <v>2282</v>
      </c>
      <c r="H355" s="49" t="s">
        <v>2133</v>
      </c>
      <c r="I355" s="49" t="s">
        <v>2422</v>
      </c>
    </row>
    <row r="356" spans="1:9">
      <c r="A356" s="97" t="str">
        <f t="shared" si="16"/>
        <v>福岡県那珂川市</v>
      </c>
      <c r="B356" s="48" t="s">
        <v>291</v>
      </c>
      <c r="C356" s="49" t="s">
        <v>2108</v>
      </c>
      <c r="D356" s="51" t="s">
        <v>3304</v>
      </c>
      <c r="F356" s="49" t="str">
        <f t="shared" si="15"/>
        <v>新潟県胎内市</v>
      </c>
      <c r="G356" s="48" t="s">
        <v>2282</v>
      </c>
      <c r="H356" s="49" t="s">
        <v>2133</v>
      </c>
      <c r="I356" s="49" t="s">
        <v>2420</v>
      </c>
    </row>
    <row r="357" spans="1:9">
      <c r="A357" s="49" t="str">
        <f t="shared" si="16"/>
        <v>福岡県志免町</v>
      </c>
      <c r="B357" s="48" t="s">
        <v>291</v>
      </c>
      <c r="C357" s="49" t="s">
        <v>2108</v>
      </c>
      <c r="D357" s="48" t="s">
        <v>2425</v>
      </c>
      <c r="F357" s="49" t="str">
        <f t="shared" si="15"/>
        <v>新潟県阿賀町</v>
      </c>
      <c r="G357" s="48" t="s">
        <v>2282</v>
      </c>
      <c r="H357" s="49" t="s">
        <v>2133</v>
      </c>
      <c r="I357" s="49" t="s">
        <v>2418</v>
      </c>
    </row>
    <row r="358" spans="1:9">
      <c r="A358" s="49" t="str">
        <f t="shared" si="16"/>
        <v>福岡県新宮町</v>
      </c>
      <c r="B358" s="48" t="s">
        <v>291</v>
      </c>
      <c r="C358" s="49" t="s">
        <v>2108</v>
      </c>
      <c r="D358" s="48" t="s">
        <v>2423</v>
      </c>
      <c r="F358" s="49" t="str">
        <f t="shared" si="15"/>
        <v>新潟県湯沢町</v>
      </c>
      <c r="G358" s="48" t="s">
        <v>2282</v>
      </c>
      <c r="H358" s="49" t="s">
        <v>2133</v>
      </c>
      <c r="I358" s="49" t="s">
        <v>2416</v>
      </c>
    </row>
    <row r="359" spans="1:9">
      <c r="A359" s="49" t="str">
        <f t="shared" si="16"/>
        <v>福岡県粕屋町</v>
      </c>
      <c r="B359" s="48" t="s">
        <v>291</v>
      </c>
      <c r="C359" s="49" t="s">
        <v>2108</v>
      </c>
      <c r="D359" s="48" t="s">
        <v>2421</v>
      </c>
      <c r="F359" s="49" t="str">
        <f t="shared" si="15"/>
        <v>新潟県津南町</v>
      </c>
      <c r="G359" s="48" t="s">
        <v>2282</v>
      </c>
      <c r="H359" s="49" t="s">
        <v>2133</v>
      </c>
      <c r="I359" s="49" t="s">
        <v>2414</v>
      </c>
    </row>
    <row r="360" spans="1:9">
      <c r="A360" s="49" t="str">
        <f t="shared" si="16"/>
        <v>佐賀県佐賀市</v>
      </c>
      <c r="B360" s="48" t="s">
        <v>291</v>
      </c>
      <c r="C360" s="49" t="s">
        <v>2107</v>
      </c>
      <c r="D360" s="48" t="s">
        <v>2419</v>
      </c>
      <c r="F360" s="49" t="str">
        <f t="shared" si="15"/>
        <v>新潟県関川村</v>
      </c>
      <c r="G360" s="48" t="s">
        <v>2282</v>
      </c>
      <c r="H360" s="49" t="s">
        <v>2133</v>
      </c>
      <c r="I360" s="49" t="s">
        <v>2413</v>
      </c>
    </row>
    <row r="361" spans="1:9">
      <c r="A361" s="49" t="str">
        <f t="shared" si="16"/>
        <v>佐賀県吉野ヶ里町</v>
      </c>
      <c r="B361" s="48" t="s">
        <v>291</v>
      </c>
      <c r="C361" s="49" t="s">
        <v>2107</v>
      </c>
      <c r="D361" s="48" t="s">
        <v>2417</v>
      </c>
      <c r="F361" s="49" t="str">
        <f t="shared" si="15"/>
        <v>福井県勝山市</v>
      </c>
      <c r="G361" s="48" t="s">
        <v>2282</v>
      </c>
      <c r="H361" s="49" t="s">
        <v>2130</v>
      </c>
      <c r="I361" s="49" t="s">
        <v>2411</v>
      </c>
    </row>
    <row r="362" spans="1:9">
      <c r="A362" s="49" t="str">
        <f t="shared" si="16"/>
        <v>北海道札幌市</v>
      </c>
      <c r="B362" s="48" t="s">
        <v>287</v>
      </c>
      <c r="C362" s="49" t="s">
        <v>168</v>
      </c>
      <c r="D362" s="48" t="s">
        <v>2415</v>
      </c>
      <c r="F362" s="49" t="str">
        <f t="shared" si="15"/>
        <v>福井県池田町</v>
      </c>
      <c r="G362" s="48" t="s">
        <v>2282</v>
      </c>
      <c r="H362" s="49" t="s">
        <v>2130</v>
      </c>
      <c r="I362" s="49" t="s">
        <v>2310</v>
      </c>
    </row>
    <row r="363" spans="1:9">
      <c r="A363" s="49" t="str">
        <f t="shared" si="16"/>
        <v>宮城県塩竈市</v>
      </c>
      <c r="B363" s="48" t="s">
        <v>287</v>
      </c>
      <c r="C363" s="49" t="s">
        <v>2144</v>
      </c>
      <c r="D363" s="48" t="s">
        <v>3305</v>
      </c>
      <c r="F363" s="49" t="str">
        <f t="shared" si="15"/>
        <v>山梨県富士吉田市</v>
      </c>
      <c r="G363" s="48" t="s">
        <v>2282</v>
      </c>
      <c r="H363" s="49" t="s">
        <v>2129</v>
      </c>
      <c r="I363" s="49" t="s">
        <v>2408</v>
      </c>
    </row>
    <row r="364" spans="1:9">
      <c r="A364" s="49" t="str">
        <f t="shared" si="16"/>
        <v>宮城県名取市</v>
      </c>
      <c r="B364" s="48" t="s">
        <v>287</v>
      </c>
      <c r="C364" s="49" t="s">
        <v>2144</v>
      </c>
      <c r="D364" s="48" t="s">
        <v>2412</v>
      </c>
      <c r="F364" s="49" t="str">
        <f t="shared" si="15"/>
        <v>山梨県道志村</v>
      </c>
      <c r="G364" s="48" t="s">
        <v>2282</v>
      </c>
      <c r="H364" s="49" t="s">
        <v>2129</v>
      </c>
      <c r="I364" s="49" t="s">
        <v>2406</v>
      </c>
    </row>
    <row r="365" spans="1:9">
      <c r="A365" s="49" t="str">
        <f t="shared" si="16"/>
        <v>宮城県村田町</v>
      </c>
      <c r="B365" s="48" t="s">
        <v>287</v>
      </c>
      <c r="C365" s="49" t="s">
        <v>2144</v>
      </c>
      <c r="D365" s="48" t="s">
        <v>2410</v>
      </c>
      <c r="F365" s="49" t="str">
        <f t="shared" si="15"/>
        <v>山梨県忍野村</v>
      </c>
      <c r="G365" s="48" t="s">
        <v>2282</v>
      </c>
      <c r="H365" s="49" t="s">
        <v>2129</v>
      </c>
      <c r="I365" s="49" t="s">
        <v>2404</v>
      </c>
    </row>
    <row r="366" spans="1:9">
      <c r="A366" s="49" t="str">
        <f t="shared" si="16"/>
        <v>宮城県利府町</v>
      </c>
      <c r="B366" s="48" t="s">
        <v>287</v>
      </c>
      <c r="C366" s="49" t="s">
        <v>2144</v>
      </c>
      <c r="D366" s="48" t="s">
        <v>2409</v>
      </c>
      <c r="F366" s="49" t="str">
        <f t="shared" si="15"/>
        <v>山梨県山中湖村</v>
      </c>
      <c r="G366" s="48" t="s">
        <v>2282</v>
      </c>
      <c r="H366" s="49" t="s">
        <v>2129</v>
      </c>
      <c r="I366" s="49" t="s">
        <v>2402</v>
      </c>
    </row>
    <row r="367" spans="1:9">
      <c r="A367" s="49" t="str">
        <f t="shared" si="16"/>
        <v>茨城県結城市</v>
      </c>
      <c r="B367" s="48" t="s">
        <v>287</v>
      </c>
      <c r="C367" s="49" t="s">
        <v>2140</v>
      </c>
      <c r="D367" s="48" t="s">
        <v>2407</v>
      </c>
      <c r="F367" s="49" t="str">
        <f t="shared" si="15"/>
        <v>山梨県鳴沢村</v>
      </c>
      <c r="G367" s="48" t="s">
        <v>2282</v>
      </c>
      <c r="H367" s="49" t="s">
        <v>2129</v>
      </c>
      <c r="I367" s="49" t="s">
        <v>2400</v>
      </c>
    </row>
    <row r="368" spans="1:9">
      <c r="A368" s="49" t="str">
        <f t="shared" si="16"/>
        <v>茨城県下妻市</v>
      </c>
      <c r="B368" s="48" t="s">
        <v>287</v>
      </c>
      <c r="C368" s="49" t="s">
        <v>2140</v>
      </c>
      <c r="D368" s="48" t="s">
        <v>2405</v>
      </c>
      <c r="F368" s="49" t="str">
        <f t="shared" si="15"/>
        <v>山梨県富士河口湖町</v>
      </c>
      <c r="G368" s="48" t="s">
        <v>2282</v>
      </c>
      <c r="H368" s="49" t="s">
        <v>2129</v>
      </c>
      <c r="I368" s="49" t="s">
        <v>2398</v>
      </c>
    </row>
    <row r="369" spans="1:9">
      <c r="A369" s="49" t="str">
        <f t="shared" si="16"/>
        <v>茨城県常陸太田市</v>
      </c>
      <c r="B369" s="48" t="s">
        <v>287</v>
      </c>
      <c r="C369" s="49" t="s">
        <v>2140</v>
      </c>
      <c r="D369" s="48" t="s">
        <v>2403</v>
      </c>
      <c r="F369" s="49" t="str">
        <f t="shared" si="15"/>
        <v>山梨県小菅村</v>
      </c>
      <c r="G369" s="48" t="s">
        <v>2282</v>
      </c>
      <c r="H369" s="49" t="s">
        <v>2129</v>
      </c>
      <c r="I369" s="49" t="s">
        <v>2396</v>
      </c>
    </row>
    <row r="370" spans="1:9">
      <c r="A370" s="49" t="str">
        <f t="shared" si="16"/>
        <v>茨城県笠間市</v>
      </c>
      <c r="B370" s="48" t="s">
        <v>287</v>
      </c>
      <c r="C370" s="49" t="s">
        <v>2140</v>
      </c>
      <c r="D370" s="48" t="s">
        <v>2401</v>
      </c>
      <c r="F370" s="49" t="str">
        <f t="shared" si="15"/>
        <v>山梨県丹波山村</v>
      </c>
      <c r="G370" s="48" t="s">
        <v>2282</v>
      </c>
      <c r="H370" s="49" t="s">
        <v>2129</v>
      </c>
      <c r="I370" s="49" t="s">
        <v>2394</v>
      </c>
    </row>
    <row r="371" spans="1:9">
      <c r="A371" s="49" t="str">
        <f t="shared" si="16"/>
        <v>茨城県鹿嶋市</v>
      </c>
      <c r="B371" s="48" t="s">
        <v>287</v>
      </c>
      <c r="C371" s="49" t="s">
        <v>2140</v>
      </c>
      <c r="D371" s="48" t="s">
        <v>2399</v>
      </c>
      <c r="F371" s="49" t="str">
        <f t="shared" si="15"/>
        <v>長野県長野市</v>
      </c>
      <c r="G371" s="48" t="s">
        <v>2282</v>
      </c>
      <c r="H371" s="49" t="s">
        <v>2128</v>
      </c>
      <c r="I371" s="49" t="s">
        <v>2293</v>
      </c>
    </row>
    <row r="372" spans="1:9">
      <c r="A372" s="49" t="str">
        <f t="shared" si="16"/>
        <v>茨城県潮来市</v>
      </c>
      <c r="B372" s="48" t="s">
        <v>287</v>
      </c>
      <c r="C372" s="49" t="s">
        <v>2140</v>
      </c>
      <c r="D372" s="48" t="s">
        <v>2397</v>
      </c>
      <c r="F372" s="49" t="str">
        <f t="shared" si="15"/>
        <v>長野県松本市</v>
      </c>
      <c r="G372" s="48" t="s">
        <v>2282</v>
      </c>
      <c r="H372" s="49" t="s">
        <v>2128</v>
      </c>
      <c r="I372" s="49" t="s">
        <v>2292</v>
      </c>
    </row>
    <row r="373" spans="1:9">
      <c r="A373" s="49" t="str">
        <f t="shared" si="16"/>
        <v>茨城県筑西市</v>
      </c>
      <c r="B373" s="48" t="s">
        <v>287</v>
      </c>
      <c r="C373" s="49" t="s">
        <v>2140</v>
      </c>
      <c r="D373" s="48" t="s">
        <v>2395</v>
      </c>
      <c r="F373" s="49" t="str">
        <f t="shared" si="15"/>
        <v>長野県上田市</v>
      </c>
      <c r="G373" s="48" t="s">
        <v>2282</v>
      </c>
      <c r="H373" s="49" t="s">
        <v>2128</v>
      </c>
      <c r="I373" s="49" t="s">
        <v>2291</v>
      </c>
    </row>
    <row r="374" spans="1:9">
      <c r="A374" s="49" t="str">
        <f t="shared" si="16"/>
        <v>茨城県桜川市</v>
      </c>
      <c r="B374" s="48" t="s">
        <v>287</v>
      </c>
      <c r="C374" s="49" t="s">
        <v>2140</v>
      </c>
      <c r="D374" s="48" t="s">
        <v>2393</v>
      </c>
      <c r="F374" s="49" t="str">
        <f t="shared" si="15"/>
        <v>長野県岡谷市</v>
      </c>
      <c r="G374" s="48" t="s">
        <v>2282</v>
      </c>
      <c r="H374" s="49" t="s">
        <v>2128</v>
      </c>
      <c r="I374" s="49" t="s">
        <v>2290</v>
      </c>
    </row>
    <row r="375" spans="1:9">
      <c r="A375" s="49" t="str">
        <f t="shared" si="16"/>
        <v>茨城県茨城町</v>
      </c>
      <c r="B375" s="48" t="s">
        <v>287</v>
      </c>
      <c r="C375" s="49" t="s">
        <v>2140</v>
      </c>
      <c r="D375" s="48" t="s">
        <v>2392</v>
      </c>
      <c r="F375" s="49" t="str">
        <f t="shared" si="15"/>
        <v>長野県諏訪市</v>
      </c>
      <c r="G375" s="48" t="s">
        <v>2282</v>
      </c>
      <c r="H375" s="49" t="s">
        <v>2128</v>
      </c>
      <c r="I375" s="49" t="s">
        <v>2286</v>
      </c>
    </row>
    <row r="376" spans="1:9">
      <c r="A376" s="49" t="str">
        <f t="shared" si="16"/>
        <v>茨城県城里町</v>
      </c>
      <c r="B376" s="48" t="s">
        <v>287</v>
      </c>
      <c r="C376" s="49" t="s">
        <v>2140</v>
      </c>
      <c r="D376" s="48" t="s">
        <v>2391</v>
      </c>
      <c r="F376" s="49" t="str">
        <f t="shared" si="15"/>
        <v>長野県須坂市</v>
      </c>
      <c r="G376" s="48" t="s">
        <v>2282</v>
      </c>
      <c r="H376" s="49" t="s">
        <v>2128</v>
      </c>
      <c r="I376" s="49" t="s">
        <v>2387</v>
      </c>
    </row>
    <row r="377" spans="1:9">
      <c r="A377" s="49" t="str">
        <f t="shared" si="16"/>
        <v>茨城県八千代町</v>
      </c>
      <c r="B377" s="48" t="s">
        <v>287</v>
      </c>
      <c r="C377" s="49" t="s">
        <v>2140</v>
      </c>
      <c r="D377" s="48" t="s">
        <v>2390</v>
      </c>
      <c r="F377" s="49" t="str">
        <f t="shared" si="15"/>
        <v>長野県小諸市</v>
      </c>
      <c r="G377" s="48" t="s">
        <v>2282</v>
      </c>
      <c r="H377" s="49" t="s">
        <v>2128</v>
      </c>
      <c r="I377" s="49" t="s">
        <v>2385</v>
      </c>
    </row>
    <row r="378" spans="1:9">
      <c r="A378" s="49" t="str">
        <f t="shared" si="16"/>
        <v>栃木県栃木市</v>
      </c>
      <c r="B378" s="48" t="s">
        <v>287</v>
      </c>
      <c r="C378" s="49" t="s">
        <v>2139</v>
      </c>
      <c r="D378" s="48" t="s">
        <v>2389</v>
      </c>
      <c r="F378" s="49" t="str">
        <f t="shared" si="15"/>
        <v>長野県伊那市</v>
      </c>
      <c r="G378" s="48" t="s">
        <v>2282</v>
      </c>
      <c r="H378" s="49" t="s">
        <v>2128</v>
      </c>
      <c r="I378" s="49" t="s">
        <v>2284</v>
      </c>
    </row>
    <row r="379" spans="1:9">
      <c r="A379" s="49" t="str">
        <f t="shared" si="16"/>
        <v>栃木県佐野市</v>
      </c>
      <c r="B379" s="48" t="s">
        <v>287</v>
      </c>
      <c r="C379" s="49" t="s">
        <v>2139</v>
      </c>
      <c r="D379" s="48" t="s">
        <v>2388</v>
      </c>
      <c r="F379" s="49" t="str">
        <f t="shared" si="15"/>
        <v>長野県駒ヶ根市</v>
      </c>
      <c r="G379" s="48" t="s">
        <v>2282</v>
      </c>
      <c r="H379" s="49" t="s">
        <v>2128</v>
      </c>
      <c r="I379" s="49" t="s">
        <v>2382</v>
      </c>
    </row>
    <row r="380" spans="1:9">
      <c r="A380" s="49" t="str">
        <f t="shared" si="16"/>
        <v>栃木県鹿沼市</v>
      </c>
      <c r="B380" s="48" t="s">
        <v>287</v>
      </c>
      <c r="C380" s="49" t="s">
        <v>2139</v>
      </c>
      <c r="D380" s="48" t="s">
        <v>2386</v>
      </c>
      <c r="F380" s="49" t="str">
        <f t="shared" si="15"/>
        <v>長野県中野市</v>
      </c>
      <c r="G380" s="48" t="s">
        <v>2282</v>
      </c>
      <c r="H380" s="49" t="s">
        <v>2128</v>
      </c>
      <c r="I380" s="49" t="s">
        <v>2380</v>
      </c>
    </row>
    <row r="381" spans="1:9">
      <c r="A381" s="49" t="str">
        <f t="shared" si="16"/>
        <v>栃木県日光市</v>
      </c>
      <c r="B381" s="48" t="s">
        <v>287</v>
      </c>
      <c r="C381" s="49" t="s">
        <v>2139</v>
      </c>
      <c r="D381" s="48" t="s">
        <v>2384</v>
      </c>
      <c r="F381" s="49" t="str">
        <f t="shared" si="15"/>
        <v>長野県大町市</v>
      </c>
      <c r="G381" s="48" t="s">
        <v>2282</v>
      </c>
      <c r="H381" s="49" t="s">
        <v>2128</v>
      </c>
      <c r="I381" s="49" t="s">
        <v>2283</v>
      </c>
    </row>
    <row r="382" spans="1:9">
      <c r="A382" s="49" t="str">
        <f t="shared" si="16"/>
        <v>栃木県小山市</v>
      </c>
      <c r="B382" s="48" t="s">
        <v>287</v>
      </c>
      <c r="C382" s="49" t="s">
        <v>2139</v>
      </c>
      <c r="D382" s="48" t="s">
        <v>2383</v>
      </c>
      <c r="F382" s="49" t="str">
        <f t="shared" si="15"/>
        <v>長野県飯山市</v>
      </c>
      <c r="G382" s="48" t="s">
        <v>2282</v>
      </c>
      <c r="H382" s="49" t="s">
        <v>2128</v>
      </c>
      <c r="I382" s="49" t="s">
        <v>2377</v>
      </c>
    </row>
    <row r="383" spans="1:9">
      <c r="A383" s="49" t="str">
        <f t="shared" si="16"/>
        <v>栃木県真岡市</v>
      </c>
      <c r="B383" s="48" t="s">
        <v>287</v>
      </c>
      <c r="C383" s="49" t="s">
        <v>2139</v>
      </c>
      <c r="D383" s="48" t="s">
        <v>2381</v>
      </c>
      <c r="F383" s="49" t="str">
        <f t="shared" si="15"/>
        <v>長野県茅野市</v>
      </c>
      <c r="G383" s="48" t="s">
        <v>2282</v>
      </c>
      <c r="H383" s="49" t="s">
        <v>2128</v>
      </c>
      <c r="I383" s="49" t="s">
        <v>2281</v>
      </c>
    </row>
    <row r="384" spans="1:9">
      <c r="A384" s="49" t="str">
        <f t="shared" si="16"/>
        <v>栃木県上三川町</v>
      </c>
      <c r="B384" s="48" t="s">
        <v>287</v>
      </c>
      <c r="C384" s="49" t="s">
        <v>2139</v>
      </c>
      <c r="D384" s="48" t="s">
        <v>2379</v>
      </c>
      <c r="F384" s="49" t="str">
        <f t="shared" si="15"/>
        <v>長野県塩尻市</v>
      </c>
      <c r="G384" s="48" t="s">
        <v>2282</v>
      </c>
      <c r="H384" s="49" t="s">
        <v>2128</v>
      </c>
      <c r="I384" s="49" t="s">
        <v>2374</v>
      </c>
    </row>
    <row r="385" spans="1:9">
      <c r="A385" s="49" t="str">
        <f t="shared" si="16"/>
        <v>栃木県芳賀町</v>
      </c>
      <c r="B385" s="48" t="s">
        <v>287</v>
      </c>
      <c r="C385" s="49" t="s">
        <v>2139</v>
      </c>
      <c r="D385" s="48" t="s">
        <v>2378</v>
      </c>
      <c r="F385" s="49" t="str">
        <f t="shared" si="15"/>
        <v>長野県佐久市</v>
      </c>
      <c r="G385" s="48" t="s">
        <v>2282</v>
      </c>
      <c r="H385" s="49" t="s">
        <v>2128</v>
      </c>
      <c r="I385" s="49" t="s">
        <v>2372</v>
      </c>
    </row>
    <row r="386" spans="1:9">
      <c r="A386" s="49" t="str">
        <f t="shared" si="16"/>
        <v>栃木県壬生町</v>
      </c>
      <c r="B386" s="48" t="s">
        <v>287</v>
      </c>
      <c r="C386" s="49" t="s">
        <v>2139</v>
      </c>
      <c r="D386" s="48" t="s">
        <v>2376</v>
      </c>
      <c r="F386" s="49" t="str">
        <f t="shared" si="15"/>
        <v>長野県千曲市</v>
      </c>
      <c r="G386" s="48" t="s">
        <v>2282</v>
      </c>
      <c r="H386" s="49" t="s">
        <v>2128</v>
      </c>
      <c r="I386" s="49" t="s">
        <v>2370</v>
      </c>
    </row>
    <row r="387" spans="1:9">
      <c r="A387" s="49" t="str">
        <f t="shared" si="16"/>
        <v>群馬県前橋市</v>
      </c>
      <c r="B387" s="48" t="s">
        <v>287</v>
      </c>
      <c r="C387" s="49" t="s">
        <v>2138</v>
      </c>
      <c r="D387" s="48" t="s">
        <v>2375</v>
      </c>
      <c r="F387" s="49" t="str">
        <f t="shared" ref="F387:F443" si="17">CONCATENATE(H387,I387)</f>
        <v>長野県東御市</v>
      </c>
      <c r="G387" s="48" t="s">
        <v>2282</v>
      </c>
      <c r="H387" s="49" t="s">
        <v>2128</v>
      </c>
      <c r="I387" s="49" t="s">
        <v>2368</v>
      </c>
    </row>
    <row r="388" spans="1:9">
      <c r="A388" s="49" t="str">
        <f t="shared" si="16"/>
        <v>群馬県桐生市</v>
      </c>
      <c r="B388" s="48" t="s">
        <v>287</v>
      </c>
      <c r="C388" s="49" t="s">
        <v>2138</v>
      </c>
      <c r="D388" s="48" t="s">
        <v>2373</v>
      </c>
      <c r="F388" s="49" t="str">
        <f t="shared" si="17"/>
        <v>長野県安曇野市</v>
      </c>
      <c r="G388" s="48" t="s">
        <v>2282</v>
      </c>
      <c r="H388" s="49" t="s">
        <v>2128</v>
      </c>
      <c r="I388" s="49" t="s">
        <v>2366</v>
      </c>
    </row>
    <row r="389" spans="1:9">
      <c r="A389" s="49" t="str">
        <f t="shared" si="16"/>
        <v>群馬県伊勢崎市</v>
      </c>
      <c r="B389" s="48" t="s">
        <v>287</v>
      </c>
      <c r="C389" s="49" t="s">
        <v>2138</v>
      </c>
      <c r="D389" s="48" t="s">
        <v>2371</v>
      </c>
      <c r="F389" s="49" t="str">
        <f t="shared" si="17"/>
        <v>長野県小海町</v>
      </c>
      <c r="G389" s="48" t="s">
        <v>2282</v>
      </c>
      <c r="H389" s="49" t="s">
        <v>2128</v>
      </c>
      <c r="I389" s="49" t="s">
        <v>1219</v>
      </c>
    </row>
    <row r="390" spans="1:9">
      <c r="A390" s="49" t="str">
        <f t="shared" si="16"/>
        <v>群馬県太田市</v>
      </c>
      <c r="B390" s="48" t="s">
        <v>287</v>
      </c>
      <c r="C390" s="49" t="s">
        <v>2138</v>
      </c>
      <c r="D390" s="48" t="s">
        <v>2369</v>
      </c>
      <c r="F390" s="49" t="str">
        <f t="shared" si="17"/>
        <v>長野県川上村</v>
      </c>
      <c r="G390" s="48" t="s">
        <v>2282</v>
      </c>
      <c r="H390" s="49" t="s">
        <v>2128</v>
      </c>
      <c r="I390" s="49" t="s">
        <v>738</v>
      </c>
    </row>
    <row r="391" spans="1:9">
      <c r="A391" s="49" t="str">
        <f t="shared" si="16"/>
        <v>群馬県沼田市</v>
      </c>
      <c r="B391" s="48" t="s">
        <v>287</v>
      </c>
      <c r="C391" s="49" t="s">
        <v>2138</v>
      </c>
      <c r="D391" s="48" t="s">
        <v>2367</v>
      </c>
      <c r="F391" s="49" t="str">
        <f t="shared" si="17"/>
        <v>長野県南牧村</v>
      </c>
      <c r="G391" s="48" t="s">
        <v>2282</v>
      </c>
      <c r="H391" s="49" t="s">
        <v>2128</v>
      </c>
      <c r="I391" s="49" t="s">
        <v>1149</v>
      </c>
    </row>
    <row r="392" spans="1:9">
      <c r="A392" s="49" t="str">
        <f t="shared" si="16"/>
        <v>群馬県渋川市</v>
      </c>
      <c r="B392" s="48" t="s">
        <v>287</v>
      </c>
      <c r="C392" s="49" t="s">
        <v>2138</v>
      </c>
      <c r="D392" s="48" t="s">
        <v>2365</v>
      </c>
      <c r="F392" s="49" t="str">
        <f t="shared" si="17"/>
        <v>長野県南相木村</v>
      </c>
      <c r="G392" s="48" t="s">
        <v>2282</v>
      </c>
      <c r="H392" s="49" t="s">
        <v>2128</v>
      </c>
      <c r="I392" s="49" t="s">
        <v>1115</v>
      </c>
    </row>
    <row r="393" spans="1:9">
      <c r="A393" s="49" t="str">
        <f t="shared" ref="A393:A456" si="18">CONCATENATE(C393,D393)</f>
        <v>群馬県みどり市</v>
      </c>
      <c r="B393" s="48" t="s">
        <v>287</v>
      </c>
      <c r="C393" s="49" t="s">
        <v>2138</v>
      </c>
      <c r="D393" s="48" t="s">
        <v>2364</v>
      </c>
      <c r="F393" s="49" t="str">
        <f t="shared" si="17"/>
        <v>長野県北相木村</v>
      </c>
      <c r="G393" s="48" t="s">
        <v>2282</v>
      </c>
      <c r="H393" s="49" t="s">
        <v>2128</v>
      </c>
      <c r="I393" s="49" t="s">
        <v>1082</v>
      </c>
    </row>
    <row r="394" spans="1:9">
      <c r="A394" s="49" t="str">
        <f t="shared" si="18"/>
        <v>群馬県吉岡町</v>
      </c>
      <c r="B394" s="48" t="s">
        <v>287</v>
      </c>
      <c r="C394" s="49" t="s">
        <v>2138</v>
      </c>
      <c r="D394" s="48" t="s">
        <v>2363</v>
      </c>
      <c r="F394" s="49" t="str">
        <f t="shared" si="17"/>
        <v>長野県佐久穂町</v>
      </c>
      <c r="G394" s="48" t="s">
        <v>2282</v>
      </c>
      <c r="H394" s="49" t="s">
        <v>2128</v>
      </c>
      <c r="I394" s="49" t="s">
        <v>1049</v>
      </c>
    </row>
    <row r="395" spans="1:9">
      <c r="A395" s="49" t="str">
        <f t="shared" si="18"/>
        <v>群馬県東吾妻町</v>
      </c>
      <c r="B395" s="48" t="s">
        <v>287</v>
      </c>
      <c r="C395" s="49" t="s">
        <v>2138</v>
      </c>
      <c r="D395" s="48" t="s">
        <v>2362</v>
      </c>
      <c r="F395" s="49" t="str">
        <f t="shared" si="17"/>
        <v>長野県軽井沢町</v>
      </c>
      <c r="G395" s="48" t="s">
        <v>2282</v>
      </c>
      <c r="H395" s="49" t="s">
        <v>2128</v>
      </c>
      <c r="I395" s="49" t="s">
        <v>2358</v>
      </c>
    </row>
    <row r="396" spans="1:9">
      <c r="A396" s="49" t="str">
        <f t="shared" si="18"/>
        <v>群馬県玉村町</v>
      </c>
      <c r="B396" s="48" t="s">
        <v>287</v>
      </c>
      <c r="C396" s="49" t="s">
        <v>2138</v>
      </c>
      <c r="D396" s="48" t="s">
        <v>2361</v>
      </c>
      <c r="F396" s="49" t="str">
        <f t="shared" si="17"/>
        <v>長野県御代田町</v>
      </c>
      <c r="G396" s="48" t="s">
        <v>2282</v>
      </c>
      <c r="H396" s="49" t="s">
        <v>2128</v>
      </c>
      <c r="I396" s="49" t="s">
        <v>2356</v>
      </c>
    </row>
    <row r="397" spans="1:9">
      <c r="A397" s="49" t="str">
        <f t="shared" si="18"/>
        <v>群馬県板倉町</v>
      </c>
      <c r="B397" s="48" t="s">
        <v>287</v>
      </c>
      <c r="C397" s="49" t="s">
        <v>2138</v>
      </c>
      <c r="D397" s="48" t="s">
        <v>2360</v>
      </c>
      <c r="F397" s="49" t="str">
        <f t="shared" si="17"/>
        <v>長野県立科町</v>
      </c>
      <c r="G397" s="48" t="s">
        <v>2282</v>
      </c>
      <c r="H397" s="49" t="s">
        <v>2128</v>
      </c>
      <c r="I397" s="49" t="s">
        <v>2354</v>
      </c>
    </row>
    <row r="398" spans="1:9">
      <c r="A398" s="49" t="str">
        <f t="shared" si="18"/>
        <v>群馬県千代田町</v>
      </c>
      <c r="B398" s="48" t="s">
        <v>287</v>
      </c>
      <c r="C398" s="49" t="s">
        <v>2138</v>
      </c>
      <c r="D398" s="48" t="s">
        <v>2359</v>
      </c>
      <c r="F398" s="49" t="str">
        <f t="shared" si="17"/>
        <v>長野県青木村</v>
      </c>
      <c r="G398" s="48" t="s">
        <v>2282</v>
      </c>
      <c r="H398" s="49" t="s">
        <v>2128</v>
      </c>
      <c r="I398" s="49" t="s">
        <v>2352</v>
      </c>
    </row>
    <row r="399" spans="1:9">
      <c r="A399" s="49" t="str">
        <f t="shared" si="18"/>
        <v>群馬県大泉町</v>
      </c>
      <c r="B399" s="48" t="s">
        <v>287</v>
      </c>
      <c r="C399" s="49" t="s">
        <v>2138</v>
      </c>
      <c r="D399" s="48" t="s">
        <v>2357</v>
      </c>
      <c r="F399" s="49" t="str">
        <f t="shared" si="17"/>
        <v>長野県長和町</v>
      </c>
      <c r="G399" s="48" t="s">
        <v>2282</v>
      </c>
      <c r="H399" s="49" t="s">
        <v>2128</v>
      </c>
      <c r="I399" s="49" t="s">
        <v>2350</v>
      </c>
    </row>
    <row r="400" spans="1:9">
      <c r="A400" s="49" t="str">
        <f t="shared" si="18"/>
        <v>群馬県榛東村</v>
      </c>
      <c r="B400" s="48" t="s">
        <v>287</v>
      </c>
      <c r="C400" s="49" t="s">
        <v>2138</v>
      </c>
      <c r="D400" s="48" t="s">
        <v>2355</v>
      </c>
      <c r="F400" s="49" t="str">
        <f t="shared" si="17"/>
        <v>長野県下諏訪町</v>
      </c>
      <c r="G400" s="48" t="s">
        <v>2282</v>
      </c>
      <c r="H400" s="49" t="s">
        <v>2128</v>
      </c>
      <c r="I400" s="49" t="s">
        <v>2348</v>
      </c>
    </row>
    <row r="401" spans="1:9">
      <c r="A401" s="49" t="str">
        <f t="shared" si="18"/>
        <v>埼玉県熊谷市</v>
      </c>
      <c r="B401" s="48" t="s">
        <v>287</v>
      </c>
      <c r="C401" s="49" t="s">
        <v>2137</v>
      </c>
      <c r="D401" s="48" t="s">
        <v>2353</v>
      </c>
      <c r="F401" s="49" t="str">
        <f t="shared" si="17"/>
        <v>長野県富士見町</v>
      </c>
      <c r="G401" s="48" t="s">
        <v>2282</v>
      </c>
      <c r="H401" s="49" t="s">
        <v>2128</v>
      </c>
      <c r="I401" s="49" t="s">
        <v>2346</v>
      </c>
    </row>
    <row r="402" spans="1:9">
      <c r="A402" s="49" t="str">
        <f t="shared" si="18"/>
        <v>埼玉県日高市</v>
      </c>
      <c r="B402" s="48" t="s">
        <v>287</v>
      </c>
      <c r="C402" s="49" t="s">
        <v>2137</v>
      </c>
      <c r="D402" s="48" t="s">
        <v>2351</v>
      </c>
      <c r="F402" s="49" t="str">
        <f t="shared" si="17"/>
        <v>長野県原村</v>
      </c>
      <c r="G402" s="48" t="s">
        <v>2282</v>
      </c>
      <c r="H402" s="49" t="s">
        <v>2128</v>
      </c>
      <c r="I402" s="49" t="s">
        <v>3221</v>
      </c>
    </row>
    <row r="403" spans="1:9">
      <c r="A403" s="49" t="str">
        <f t="shared" si="18"/>
        <v>埼玉県毛呂山町</v>
      </c>
      <c r="B403" s="48" t="s">
        <v>287</v>
      </c>
      <c r="C403" s="49" t="s">
        <v>2137</v>
      </c>
      <c r="D403" s="48" t="s">
        <v>2349</v>
      </c>
      <c r="F403" s="49" t="str">
        <f t="shared" si="17"/>
        <v>長野県辰野町</v>
      </c>
      <c r="G403" s="48" t="s">
        <v>2282</v>
      </c>
      <c r="H403" s="49" t="s">
        <v>2128</v>
      </c>
      <c r="I403" s="49" t="s">
        <v>2343</v>
      </c>
    </row>
    <row r="404" spans="1:9">
      <c r="A404" s="49" t="str">
        <f t="shared" si="18"/>
        <v>埼玉県越生町</v>
      </c>
      <c r="B404" s="48" t="s">
        <v>287</v>
      </c>
      <c r="C404" s="49" t="s">
        <v>2137</v>
      </c>
      <c r="D404" s="48" t="s">
        <v>2347</v>
      </c>
      <c r="F404" s="49" t="str">
        <f t="shared" si="17"/>
        <v>長野県箕輪町</v>
      </c>
      <c r="G404" s="48" t="s">
        <v>2282</v>
      </c>
      <c r="H404" s="49" t="s">
        <v>2128</v>
      </c>
      <c r="I404" s="49" t="s">
        <v>2277</v>
      </c>
    </row>
    <row r="405" spans="1:9">
      <c r="A405" s="49" t="str">
        <f t="shared" si="18"/>
        <v>埼玉県嵐山町</v>
      </c>
      <c r="B405" s="48" t="s">
        <v>287</v>
      </c>
      <c r="C405" s="49" t="s">
        <v>2137</v>
      </c>
      <c r="D405" s="48" t="s">
        <v>2345</v>
      </c>
      <c r="F405" s="49" t="str">
        <f t="shared" si="17"/>
        <v>長野県飯島町</v>
      </c>
      <c r="G405" s="48" t="s">
        <v>2282</v>
      </c>
      <c r="H405" s="49" t="s">
        <v>2128</v>
      </c>
      <c r="I405" s="49" t="s">
        <v>2340</v>
      </c>
    </row>
    <row r="406" spans="1:9">
      <c r="A406" s="49" t="str">
        <f t="shared" si="18"/>
        <v>埼玉県吉見町</v>
      </c>
      <c r="B406" s="48" t="s">
        <v>287</v>
      </c>
      <c r="C406" s="49" t="s">
        <v>2137</v>
      </c>
      <c r="D406" s="48" t="s">
        <v>2344</v>
      </c>
      <c r="F406" s="49" t="str">
        <f t="shared" si="17"/>
        <v>長野県南箕輪村</v>
      </c>
      <c r="G406" s="48" t="s">
        <v>2282</v>
      </c>
      <c r="H406" s="49" t="s">
        <v>2128</v>
      </c>
      <c r="I406" s="49" t="s">
        <v>2338</v>
      </c>
    </row>
    <row r="407" spans="1:9">
      <c r="A407" s="49" t="str">
        <f t="shared" si="18"/>
        <v>千葉県鴨川市</v>
      </c>
      <c r="B407" s="48" t="s">
        <v>287</v>
      </c>
      <c r="C407" s="49" t="s">
        <v>2136</v>
      </c>
      <c r="D407" s="48" t="s">
        <v>2342</v>
      </c>
      <c r="F407" s="49" t="str">
        <f t="shared" si="17"/>
        <v>長野県宮田村</v>
      </c>
      <c r="G407" s="48" t="s">
        <v>2282</v>
      </c>
      <c r="H407" s="49" t="s">
        <v>2128</v>
      </c>
      <c r="I407" s="49" t="s">
        <v>2336</v>
      </c>
    </row>
    <row r="408" spans="1:9">
      <c r="A408" s="49" t="str">
        <f t="shared" si="18"/>
        <v>千葉県八街市</v>
      </c>
      <c r="B408" s="48" t="s">
        <v>287</v>
      </c>
      <c r="C408" s="49" t="s">
        <v>2136</v>
      </c>
      <c r="D408" s="48" t="s">
        <v>2341</v>
      </c>
      <c r="F408" s="49" t="str">
        <f t="shared" si="17"/>
        <v>長野県阿智村</v>
      </c>
      <c r="G408" s="48" t="s">
        <v>2282</v>
      </c>
      <c r="H408" s="49" t="s">
        <v>2128</v>
      </c>
      <c r="I408" s="49" t="s">
        <v>2334</v>
      </c>
    </row>
    <row r="409" spans="1:9">
      <c r="A409" s="49" t="str">
        <f t="shared" si="18"/>
        <v>千葉県富里市</v>
      </c>
      <c r="B409" s="48" t="s">
        <v>287</v>
      </c>
      <c r="C409" s="49" t="s">
        <v>2136</v>
      </c>
      <c r="D409" s="48" t="s">
        <v>2339</v>
      </c>
      <c r="F409" s="49" t="str">
        <f t="shared" si="17"/>
        <v>長野県平谷村</v>
      </c>
      <c r="G409" s="48" t="s">
        <v>2282</v>
      </c>
      <c r="H409" s="49" t="s">
        <v>2128</v>
      </c>
      <c r="I409" s="49" t="s">
        <v>2332</v>
      </c>
    </row>
    <row r="410" spans="1:9">
      <c r="A410" s="49" t="str">
        <f t="shared" si="18"/>
        <v>千葉県山武市</v>
      </c>
      <c r="B410" s="48" t="s">
        <v>287</v>
      </c>
      <c r="C410" s="49" t="s">
        <v>2136</v>
      </c>
      <c r="D410" s="48" t="s">
        <v>2337</v>
      </c>
      <c r="F410" s="49" t="str">
        <f t="shared" si="17"/>
        <v>長野県根羽村</v>
      </c>
      <c r="G410" s="48" t="s">
        <v>2282</v>
      </c>
      <c r="H410" s="49" t="s">
        <v>2128</v>
      </c>
      <c r="I410" s="49" t="s">
        <v>2331</v>
      </c>
    </row>
    <row r="411" spans="1:9">
      <c r="A411" s="49" t="str">
        <f t="shared" si="18"/>
        <v>千葉県九十九里町</v>
      </c>
      <c r="B411" s="48" t="s">
        <v>287</v>
      </c>
      <c r="C411" s="49" t="s">
        <v>2136</v>
      </c>
      <c r="D411" s="48" t="s">
        <v>2335</v>
      </c>
      <c r="F411" s="49" t="str">
        <f t="shared" si="17"/>
        <v>長野県下條村</v>
      </c>
      <c r="G411" s="48" t="s">
        <v>2282</v>
      </c>
      <c r="H411" s="49" t="s">
        <v>2128</v>
      </c>
      <c r="I411" s="49" t="s">
        <v>2329</v>
      </c>
    </row>
    <row r="412" spans="1:9">
      <c r="A412" s="49" t="str">
        <f t="shared" si="18"/>
        <v>千葉県芝山町</v>
      </c>
      <c r="B412" s="48" t="s">
        <v>287</v>
      </c>
      <c r="C412" s="49" t="s">
        <v>2136</v>
      </c>
      <c r="D412" s="48" t="s">
        <v>2333</v>
      </c>
      <c r="F412" s="49" t="str">
        <f t="shared" si="17"/>
        <v>長野県売木村</v>
      </c>
      <c r="G412" s="48" t="s">
        <v>2282</v>
      </c>
      <c r="H412" s="49" t="s">
        <v>2128</v>
      </c>
      <c r="I412" s="49" t="s">
        <v>2327</v>
      </c>
    </row>
    <row r="413" spans="1:9">
      <c r="A413" s="49" t="str">
        <f t="shared" si="18"/>
        <v>千葉県大多喜町</v>
      </c>
      <c r="B413" s="48" t="s">
        <v>287</v>
      </c>
      <c r="C413" s="49" t="s">
        <v>2136</v>
      </c>
      <c r="D413" s="48" t="s">
        <v>3222</v>
      </c>
      <c r="F413" s="49" t="str">
        <f t="shared" si="17"/>
        <v>長野県大鹿村</v>
      </c>
      <c r="G413" s="48" t="s">
        <v>2282</v>
      </c>
      <c r="H413" s="49" t="s">
        <v>2128</v>
      </c>
      <c r="I413" s="49" t="s">
        <v>2274</v>
      </c>
    </row>
    <row r="414" spans="1:9">
      <c r="A414" s="49" t="str">
        <f t="shared" si="18"/>
        <v>東京都武蔵村山市</v>
      </c>
      <c r="B414" s="48" t="s">
        <v>287</v>
      </c>
      <c r="C414" s="49" t="s">
        <v>2135</v>
      </c>
      <c r="D414" s="48" t="s">
        <v>2330</v>
      </c>
      <c r="F414" s="49" t="str">
        <f t="shared" si="17"/>
        <v>長野県上松町</v>
      </c>
      <c r="G414" s="48" t="s">
        <v>2282</v>
      </c>
      <c r="H414" s="49" t="s">
        <v>2128</v>
      </c>
      <c r="I414" s="49" t="s">
        <v>2324</v>
      </c>
    </row>
    <row r="415" spans="1:9">
      <c r="A415" s="49" t="str">
        <f t="shared" si="18"/>
        <v>東京都瑞穂町</v>
      </c>
      <c r="B415" s="48" t="s">
        <v>287</v>
      </c>
      <c r="C415" s="49" t="s">
        <v>2135</v>
      </c>
      <c r="D415" s="48" t="s">
        <v>2328</v>
      </c>
      <c r="F415" s="49" t="str">
        <f t="shared" si="17"/>
        <v>長野県木祖村</v>
      </c>
      <c r="G415" s="48" t="s">
        <v>2282</v>
      </c>
      <c r="H415" s="49" t="s">
        <v>2128</v>
      </c>
      <c r="I415" s="49" t="s">
        <v>2273</v>
      </c>
    </row>
    <row r="416" spans="1:9">
      <c r="A416" s="49" t="str">
        <f t="shared" si="18"/>
        <v>神奈川県箱根町</v>
      </c>
      <c r="B416" s="48" t="s">
        <v>287</v>
      </c>
      <c r="C416" s="49" t="s">
        <v>2134</v>
      </c>
      <c r="D416" s="48" t="s">
        <v>2326</v>
      </c>
      <c r="F416" s="49" t="str">
        <f t="shared" si="17"/>
        <v>長野県王滝村</v>
      </c>
      <c r="G416" s="48" t="s">
        <v>2282</v>
      </c>
      <c r="H416" s="49" t="s">
        <v>2128</v>
      </c>
      <c r="I416" s="49" t="s">
        <v>2321</v>
      </c>
    </row>
    <row r="417" spans="1:9">
      <c r="A417" s="49" t="str">
        <f t="shared" si="18"/>
        <v>新潟県新潟市</v>
      </c>
      <c r="B417" s="48" t="s">
        <v>287</v>
      </c>
      <c r="C417" s="49" t="s">
        <v>2133</v>
      </c>
      <c r="D417" s="48" t="s">
        <v>2325</v>
      </c>
      <c r="F417" s="49" t="str">
        <f t="shared" si="17"/>
        <v>長野県大桑村</v>
      </c>
      <c r="G417" s="48" t="s">
        <v>2282</v>
      </c>
      <c r="H417" s="49" t="s">
        <v>2128</v>
      </c>
      <c r="I417" s="49" t="s">
        <v>2319</v>
      </c>
    </row>
    <row r="418" spans="1:9">
      <c r="A418" s="49" t="str">
        <f t="shared" si="18"/>
        <v>富山県富山市</v>
      </c>
      <c r="B418" s="48" t="s">
        <v>287</v>
      </c>
      <c r="C418" s="49" t="s">
        <v>2132</v>
      </c>
      <c r="D418" s="48" t="s">
        <v>2323</v>
      </c>
      <c r="F418" s="49" t="str">
        <f t="shared" si="17"/>
        <v>長野県木曽町</v>
      </c>
      <c r="G418" s="48" t="s">
        <v>2282</v>
      </c>
      <c r="H418" s="49" t="s">
        <v>2128</v>
      </c>
      <c r="I418" s="49" t="s">
        <v>2317</v>
      </c>
    </row>
    <row r="419" spans="1:9">
      <c r="A419" s="49" t="str">
        <f t="shared" si="18"/>
        <v>富山県南砺市</v>
      </c>
      <c r="B419" s="48" t="s">
        <v>287</v>
      </c>
      <c r="C419" s="49" t="s">
        <v>2132</v>
      </c>
      <c r="D419" s="48" t="s">
        <v>2322</v>
      </c>
      <c r="F419" s="49" t="str">
        <f t="shared" si="17"/>
        <v>長野県麻績村</v>
      </c>
      <c r="G419" s="48" t="s">
        <v>2282</v>
      </c>
      <c r="H419" s="49" t="s">
        <v>2128</v>
      </c>
      <c r="I419" s="49" t="s">
        <v>541</v>
      </c>
    </row>
    <row r="420" spans="1:9">
      <c r="A420" s="49" t="str">
        <f t="shared" si="18"/>
        <v>富山県上市町</v>
      </c>
      <c r="B420" s="48" t="s">
        <v>287</v>
      </c>
      <c r="C420" s="49" t="s">
        <v>2132</v>
      </c>
      <c r="D420" s="48" t="s">
        <v>2320</v>
      </c>
      <c r="F420" s="49" t="str">
        <f t="shared" si="17"/>
        <v>長野県生坂村</v>
      </c>
      <c r="G420" s="48" t="s">
        <v>2282</v>
      </c>
      <c r="H420" s="49" t="s">
        <v>2128</v>
      </c>
      <c r="I420" s="49" t="s">
        <v>536</v>
      </c>
    </row>
    <row r="421" spans="1:9">
      <c r="A421" s="49" t="str">
        <f t="shared" si="18"/>
        <v>富山県立山町</v>
      </c>
      <c r="B421" s="48" t="s">
        <v>287</v>
      </c>
      <c r="C421" s="49" t="s">
        <v>2132</v>
      </c>
      <c r="D421" s="48" t="s">
        <v>2318</v>
      </c>
      <c r="F421" s="49" t="str">
        <f t="shared" si="17"/>
        <v>長野県山形村</v>
      </c>
      <c r="G421" s="48" t="s">
        <v>2282</v>
      </c>
      <c r="H421" s="49" t="s">
        <v>2128</v>
      </c>
      <c r="I421" s="49" t="s">
        <v>531</v>
      </c>
    </row>
    <row r="422" spans="1:9">
      <c r="A422" s="49" t="str">
        <f t="shared" si="18"/>
        <v>富山県舟橋村</v>
      </c>
      <c r="B422" s="48" t="s">
        <v>287</v>
      </c>
      <c r="C422" s="49" t="s">
        <v>2132</v>
      </c>
      <c r="D422" s="48" t="s">
        <v>2316</v>
      </c>
      <c r="F422" s="49" t="str">
        <f t="shared" si="17"/>
        <v>長野県朝日村</v>
      </c>
      <c r="G422" s="48" t="s">
        <v>2282</v>
      </c>
      <c r="H422" s="49" t="s">
        <v>2128</v>
      </c>
      <c r="I422" s="49" t="s">
        <v>527</v>
      </c>
    </row>
    <row r="423" spans="1:9">
      <c r="A423" s="49" t="str">
        <f t="shared" si="18"/>
        <v>石川県金沢市</v>
      </c>
      <c r="B423" s="48" t="s">
        <v>287</v>
      </c>
      <c r="C423" s="49" t="s">
        <v>2131</v>
      </c>
      <c r="D423" s="48" t="s">
        <v>2315</v>
      </c>
      <c r="F423" s="49" t="str">
        <f t="shared" si="17"/>
        <v>長野県筑北村</v>
      </c>
      <c r="G423" s="48" t="s">
        <v>2282</v>
      </c>
      <c r="H423" s="49" t="s">
        <v>2128</v>
      </c>
      <c r="I423" s="49" t="s">
        <v>524</v>
      </c>
    </row>
    <row r="424" spans="1:9">
      <c r="A424" s="49" t="str">
        <f t="shared" si="18"/>
        <v>石川県津幡町</v>
      </c>
      <c r="B424" s="48" t="s">
        <v>287</v>
      </c>
      <c r="C424" s="49" t="s">
        <v>2131</v>
      </c>
      <c r="D424" s="48" t="s">
        <v>2314</v>
      </c>
      <c r="F424" s="49" t="str">
        <f t="shared" si="17"/>
        <v>長野県池田町</v>
      </c>
      <c r="G424" s="48" t="s">
        <v>2282</v>
      </c>
      <c r="H424" s="49" t="s">
        <v>2128</v>
      </c>
      <c r="I424" s="49" t="s">
        <v>3223</v>
      </c>
    </row>
    <row r="425" spans="1:9">
      <c r="A425" s="49" t="str">
        <f t="shared" si="18"/>
        <v>石川県内灘町</v>
      </c>
      <c r="B425" s="48" t="s">
        <v>287</v>
      </c>
      <c r="C425" s="49" t="s">
        <v>2131</v>
      </c>
      <c r="D425" s="48" t="s">
        <v>2313</v>
      </c>
      <c r="F425" s="49" t="str">
        <f t="shared" si="17"/>
        <v>長野県松川村</v>
      </c>
      <c r="G425" s="48" t="s">
        <v>2282</v>
      </c>
      <c r="H425" s="49" t="s">
        <v>2128</v>
      </c>
      <c r="I425" s="49" t="s">
        <v>3224</v>
      </c>
    </row>
    <row r="426" spans="1:9">
      <c r="A426" s="49" t="str">
        <f t="shared" si="18"/>
        <v>福井県福井市</v>
      </c>
      <c r="B426" s="48" t="s">
        <v>287</v>
      </c>
      <c r="C426" s="49" t="s">
        <v>2130</v>
      </c>
      <c r="D426" s="48" t="s">
        <v>2312</v>
      </c>
      <c r="F426" s="49" t="str">
        <f t="shared" si="17"/>
        <v>長野県白馬村</v>
      </c>
      <c r="G426" s="48" t="s">
        <v>2282</v>
      </c>
      <c r="H426" s="49" t="s">
        <v>2128</v>
      </c>
      <c r="I426" s="49" t="s">
        <v>3225</v>
      </c>
    </row>
    <row r="427" spans="1:9">
      <c r="A427" s="49" t="str">
        <f t="shared" si="18"/>
        <v>山梨県南アルプス市</v>
      </c>
      <c r="B427" s="48" t="s">
        <v>287</v>
      </c>
      <c r="C427" s="49" t="s">
        <v>2129</v>
      </c>
      <c r="D427" s="48" t="s">
        <v>2311</v>
      </c>
      <c r="F427" s="49" t="str">
        <f t="shared" si="17"/>
        <v>長野県小谷村</v>
      </c>
      <c r="G427" s="48" t="s">
        <v>2282</v>
      </c>
      <c r="H427" s="49" t="s">
        <v>2128</v>
      </c>
      <c r="I427" s="49" t="s">
        <v>2306</v>
      </c>
    </row>
    <row r="428" spans="1:9">
      <c r="A428" s="49" t="str">
        <f t="shared" si="18"/>
        <v>山梨県北杜市</v>
      </c>
      <c r="B428" s="48" t="s">
        <v>287</v>
      </c>
      <c r="C428" s="49" t="s">
        <v>2129</v>
      </c>
      <c r="D428" s="48" t="s">
        <v>2309</v>
      </c>
      <c r="F428" s="49" t="str">
        <f t="shared" si="17"/>
        <v>長野県坂城町</v>
      </c>
      <c r="G428" s="48" t="s">
        <v>2282</v>
      </c>
      <c r="H428" s="49" t="s">
        <v>2128</v>
      </c>
      <c r="I428" s="49" t="s">
        <v>3226</v>
      </c>
    </row>
    <row r="429" spans="1:9">
      <c r="A429" s="49" t="str">
        <f t="shared" si="18"/>
        <v>山梨県甲斐市</v>
      </c>
      <c r="B429" s="48" t="s">
        <v>287</v>
      </c>
      <c r="C429" s="49" t="s">
        <v>2129</v>
      </c>
      <c r="D429" s="48" t="s">
        <v>2308</v>
      </c>
      <c r="F429" s="49" t="str">
        <f t="shared" si="17"/>
        <v>長野県小布施町</v>
      </c>
      <c r="G429" s="48" t="s">
        <v>2282</v>
      </c>
      <c r="H429" s="49" t="s">
        <v>2128</v>
      </c>
      <c r="I429" s="49" t="s">
        <v>2303</v>
      </c>
    </row>
    <row r="430" spans="1:9">
      <c r="A430" s="49" t="str">
        <f t="shared" si="18"/>
        <v>山梨県上野原市</v>
      </c>
      <c r="B430" s="48" t="s">
        <v>287</v>
      </c>
      <c r="C430" s="49" t="s">
        <v>2129</v>
      </c>
      <c r="D430" s="48" t="s">
        <v>2307</v>
      </c>
      <c r="F430" s="49" t="str">
        <f t="shared" si="17"/>
        <v>長野県高山村</v>
      </c>
      <c r="G430" s="48" t="s">
        <v>2282</v>
      </c>
      <c r="H430" s="49" t="s">
        <v>2128</v>
      </c>
      <c r="I430" s="49" t="s">
        <v>3227</v>
      </c>
    </row>
    <row r="431" spans="1:9">
      <c r="A431" s="49" t="str">
        <f t="shared" si="18"/>
        <v>山梨県中央市</v>
      </c>
      <c r="B431" s="48" t="s">
        <v>287</v>
      </c>
      <c r="C431" s="49" t="s">
        <v>2129</v>
      </c>
      <c r="D431" s="48" t="s">
        <v>2305</v>
      </c>
      <c r="F431" s="49" t="str">
        <f t="shared" si="17"/>
        <v>長野県山ノ内町</v>
      </c>
      <c r="G431" s="48" t="s">
        <v>2282</v>
      </c>
      <c r="H431" s="49" t="s">
        <v>2128</v>
      </c>
      <c r="I431" s="49" t="s">
        <v>3228</v>
      </c>
    </row>
    <row r="432" spans="1:9">
      <c r="A432" s="49" t="str">
        <f t="shared" si="18"/>
        <v>山梨県市川三郷町</v>
      </c>
      <c r="B432" s="48" t="s">
        <v>287</v>
      </c>
      <c r="C432" s="49" t="s">
        <v>2129</v>
      </c>
      <c r="D432" s="48" t="s">
        <v>2304</v>
      </c>
      <c r="F432" s="49" t="str">
        <f t="shared" si="17"/>
        <v>長野県木島平村</v>
      </c>
      <c r="G432" s="48" t="s">
        <v>2282</v>
      </c>
      <c r="H432" s="49" t="s">
        <v>2128</v>
      </c>
      <c r="I432" s="49" t="s">
        <v>2299</v>
      </c>
    </row>
    <row r="433" spans="1:9">
      <c r="A433" s="49" t="str">
        <f t="shared" si="18"/>
        <v>山梨県早川町</v>
      </c>
      <c r="B433" s="48" t="s">
        <v>287</v>
      </c>
      <c r="C433" s="49" t="s">
        <v>2129</v>
      </c>
      <c r="D433" s="48" t="s">
        <v>2302</v>
      </c>
      <c r="F433" s="49" t="str">
        <f t="shared" si="17"/>
        <v>長野県野沢温泉村</v>
      </c>
      <c r="G433" s="48" t="s">
        <v>2282</v>
      </c>
      <c r="H433" s="49" t="s">
        <v>2128</v>
      </c>
      <c r="I433" s="49" t="s">
        <v>2297</v>
      </c>
    </row>
    <row r="434" spans="1:9">
      <c r="A434" s="49" t="str">
        <f t="shared" si="18"/>
        <v>山梨県身延町</v>
      </c>
      <c r="B434" s="48" t="s">
        <v>287</v>
      </c>
      <c r="C434" s="49" t="s">
        <v>2129</v>
      </c>
      <c r="D434" s="48" t="s">
        <v>2301</v>
      </c>
      <c r="F434" s="49" t="str">
        <f t="shared" si="17"/>
        <v>長野県信濃町</v>
      </c>
      <c r="G434" s="48" t="s">
        <v>2282</v>
      </c>
      <c r="H434" s="49" t="s">
        <v>2128</v>
      </c>
      <c r="I434" s="49" t="s">
        <v>3229</v>
      </c>
    </row>
    <row r="435" spans="1:9">
      <c r="A435" s="49" t="str">
        <f t="shared" si="18"/>
        <v>山梨県南部町</v>
      </c>
      <c r="B435" s="48" t="s">
        <v>287</v>
      </c>
      <c r="C435" s="49" t="s">
        <v>2129</v>
      </c>
      <c r="D435" s="48" t="s">
        <v>2300</v>
      </c>
      <c r="F435" s="49" t="str">
        <f t="shared" si="17"/>
        <v>長野県小川村</v>
      </c>
      <c r="G435" s="48" t="s">
        <v>2282</v>
      </c>
      <c r="H435" s="49" t="s">
        <v>2128</v>
      </c>
      <c r="I435" s="49" t="s">
        <v>2294</v>
      </c>
    </row>
    <row r="436" spans="1:9">
      <c r="A436" s="49" t="str">
        <f t="shared" si="18"/>
        <v>山梨県昭和町</v>
      </c>
      <c r="B436" s="48" t="s">
        <v>287</v>
      </c>
      <c r="C436" s="49" t="s">
        <v>2129</v>
      </c>
      <c r="D436" s="48" t="s">
        <v>2298</v>
      </c>
      <c r="F436" s="49" t="str">
        <f t="shared" si="17"/>
        <v>長野県飯綱町</v>
      </c>
      <c r="G436" s="48" t="s">
        <v>2282</v>
      </c>
      <c r="H436" s="49" t="s">
        <v>2128</v>
      </c>
      <c r="I436" s="49" t="s">
        <v>3230</v>
      </c>
    </row>
    <row r="437" spans="1:9">
      <c r="A437" s="49" t="str">
        <f t="shared" si="18"/>
        <v>山梨県富士河口湖町</v>
      </c>
      <c r="B437" s="48" t="s">
        <v>287</v>
      </c>
      <c r="C437" s="49" t="s">
        <v>2129</v>
      </c>
      <c r="D437" s="48" t="s">
        <v>2296</v>
      </c>
      <c r="F437" s="49" t="str">
        <f t="shared" si="17"/>
        <v>長野県栄村</v>
      </c>
      <c r="G437" s="48" t="s">
        <v>2282</v>
      </c>
      <c r="H437" s="49" t="s">
        <v>2128</v>
      </c>
      <c r="I437" s="49" t="s">
        <v>3231</v>
      </c>
    </row>
    <row r="438" spans="1:9">
      <c r="A438" s="49" t="str">
        <f t="shared" si="18"/>
        <v>山梨県道志村</v>
      </c>
      <c r="B438" s="48" t="s">
        <v>287</v>
      </c>
      <c r="C438" s="49" t="s">
        <v>2129</v>
      </c>
      <c r="D438" s="48" t="s">
        <v>2295</v>
      </c>
      <c r="F438" s="49" t="str">
        <f t="shared" si="17"/>
        <v>岐阜県高山市</v>
      </c>
      <c r="G438" s="48" t="s">
        <v>2282</v>
      </c>
      <c r="H438" s="49" t="s">
        <v>2127</v>
      </c>
      <c r="I438" s="49" t="s">
        <v>2269</v>
      </c>
    </row>
    <row r="439" spans="1:9">
      <c r="A439" s="49" t="str">
        <f t="shared" si="18"/>
        <v>長野県長野市</v>
      </c>
      <c r="B439" s="48" t="s">
        <v>287</v>
      </c>
      <c r="C439" s="49" t="s">
        <v>2128</v>
      </c>
      <c r="D439" s="48" t="s">
        <v>2293</v>
      </c>
      <c r="F439" s="49" t="str">
        <f t="shared" si="17"/>
        <v>岐阜県飛騨市</v>
      </c>
      <c r="G439" s="48" t="s">
        <v>2282</v>
      </c>
      <c r="H439" s="49" t="s">
        <v>2127</v>
      </c>
      <c r="I439" s="49" t="s">
        <v>2289</v>
      </c>
    </row>
    <row r="440" spans="1:9">
      <c r="A440" s="49" t="str">
        <f t="shared" si="18"/>
        <v>長野県松本市</v>
      </c>
      <c r="B440" s="48" t="s">
        <v>287</v>
      </c>
      <c r="C440" s="49" t="s">
        <v>2128</v>
      </c>
      <c r="D440" s="48" t="s">
        <v>2292</v>
      </c>
      <c r="F440" s="49" t="str">
        <f t="shared" si="17"/>
        <v>岐阜県郡上市</v>
      </c>
      <c r="G440" s="48" t="s">
        <v>2282</v>
      </c>
      <c r="H440" s="49" t="s">
        <v>2127</v>
      </c>
      <c r="I440" s="49" t="s">
        <v>2287</v>
      </c>
    </row>
    <row r="441" spans="1:9">
      <c r="A441" s="49" t="str">
        <f t="shared" si="18"/>
        <v>長野県上田市</v>
      </c>
      <c r="B441" s="48" t="s">
        <v>287</v>
      </c>
      <c r="C441" s="49" t="s">
        <v>2128</v>
      </c>
      <c r="D441" s="48" t="s">
        <v>2291</v>
      </c>
      <c r="F441" s="49" t="str">
        <f t="shared" si="17"/>
        <v>岐阜県白川村</v>
      </c>
      <c r="G441" s="48" t="s">
        <v>2282</v>
      </c>
      <c r="H441" s="49" t="s">
        <v>2127</v>
      </c>
      <c r="I441" s="49" t="s">
        <v>2285</v>
      </c>
    </row>
    <row r="442" spans="1:9">
      <c r="A442" s="49" t="str">
        <f t="shared" si="18"/>
        <v>長野県岡谷市</v>
      </c>
      <c r="B442" s="48" t="s">
        <v>287</v>
      </c>
      <c r="C442" s="49" t="s">
        <v>2128</v>
      </c>
      <c r="D442" s="48" t="s">
        <v>2290</v>
      </c>
      <c r="F442" s="49" t="str">
        <f t="shared" si="17"/>
        <v>岡山県新庄村</v>
      </c>
      <c r="G442" s="48" t="s">
        <v>2282</v>
      </c>
      <c r="H442" s="49" t="s">
        <v>2115</v>
      </c>
      <c r="I442" s="49" t="s">
        <v>3232</v>
      </c>
    </row>
    <row r="443" spans="1:9">
      <c r="A443" s="49" t="str">
        <f t="shared" si="18"/>
        <v>長野県飯田市</v>
      </c>
      <c r="B443" s="48" t="s">
        <v>287</v>
      </c>
      <c r="C443" s="49" t="s">
        <v>2128</v>
      </c>
      <c r="D443" s="48" t="s">
        <v>2288</v>
      </c>
      <c r="F443" s="49" t="str">
        <f t="shared" si="17"/>
        <v>広島県安芸太田町</v>
      </c>
      <c r="G443" s="48" t="s">
        <v>2282</v>
      </c>
      <c r="H443" s="49" t="s">
        <v>2114</v>
      </c>
      <c r="I443" s="49" t="s">
        <v>2176</v>
      </c>
    </row>
    <row r="444" spans="1:9">
      <c r="A444" s="49" t="str">
        <f t="shared" si="18"/>
        <v>長野県諏訪市</v>
      </c>
      <c r="B444" s="48" t="s">
        <v>287</v>
      </c>
      <c r="C444" s="49" t="s">
        <v>2128</v>
      </c>
      <c r="D444" s="48" t="s">
        <v>2286</v>
      </c>
    </row>
    <row r="445" spans="1:9">
      <c r="A445" s="49" t="str">
        <f t="shared" si="18"/>
        <v>長野県伊那市</v>
      </c>
      <c r="B445" s="48" t="s">
        <v>287</v>
      </c>
      <c r="C445" s="49" t="s">
        <v>2128</v>
      </c>
      <c r="D445" s="48" t="s">
        <v>2284</v>
      </c>
    </row>
    <row r="446" spans="1:9">
      <c r="A446" s="49" t="str">
        <f t="shared" si="18"/>
        <v>長野県大町市</v>
      </c>
      <c r="B446" s="48" t="s">
        <v>287</v>
      </c>
      <c r="C446" s="49" t="s">
        <v>2128</v>
      </c>
      <c r="D446" s="48" t="s">
        <v>2283</v>
      </c>
    </row>
    <row r="447" spans="1:9">
      <c r="A447" s="49" t="str">
        <f t="shared" si="18"/>
        <v>長野県茅野市</v>
      </c>
      <c r="B447" s="48" t="s">
        <v>287</v>
      </c>
      <c r="C447" s="49" t="s">
        <v>2128</v>
      </c>
      <c r="D447" s="48" t="s">
        <v>2281</v>
      </c>
    </row>
    <row r="448" spans="1:9">
      <c r="A448" s="49" t="str">
        <f t="shared" si="18"/>
        <v>長野県長和町</v>
      </c>
      <c r="B448" s="48" t="s">
        <v>287</v>
      </c>
      <c r="C448" s="49" t="s">
        <v>2128</v>
      </c>
      <c r="D448" s="48" t="s">
        <v>2280</v>
      </c>
    </row>
    <row r="449" spans="1:4">
      <c r="A449" s="49" t="str">
        <f t="shared" si="18"/>
        <v>長野県下諏訪町</v>
      </c>
      <c r="B449" s="48" t="s">
        <v>287</v>
      </c>
      <c r="C449" s="49" t="s">
        <v>2128</v>
      </c>
      <c r="D449" s="48" t="s">
        <v>2279</v>
      </c>
    </row>
    <row r="450" spans="1:4">
      <c r="A450" s="49" t="str">
        <f t="shared" si="18"/>
        <v>長野県辰野町</v>
      </c>
      <c r="B450" s="48" t="s">
        <v>287</v>
      </c>
      <c r="C450" s="49" t="s">
        <v>2128</v>
      </c>
      <c r="D450" s="48" t="s">
        <v>2278</v>
      </c>
    </row>
    <row r="451" spans="1:4">
      <c r="A451" s="49" t="str">
        <f t="shared" si="18"/>
        <v>長野県箕輪町</v>
      </c>
      <c r="B451" s="48" t="s">
        <v>287</v>
      </c>
      <c r="C451" s="49" t="s">
        <v>2128</v>
      </c>
      <c r="D451" s="48" t="s">
        <v>2277</v>
      </c>
    </row>
    <row r="452" spans="1:4">
      <c r="A452" s="49" t="str">
        <f t="shared" si="18"/>
        <v>長野県木曽町</v>
      </c>
      <c r="B452" s="48" t="s">
        <v>287</v>
      </c>
      <c r="C452" s="49" t="s">
        <v>2128</v>
      </c>
      <c r="D452" s="48" t="s">
        <v>2276</v>
      </c>
    </row>
    <row r="453" spans="1:4">
      <c r="A453" s="49" t="str">
        <f t="shared" si="18"/>
        <v>長野県南箕輪村</v>
      </c>
      <c r="B453" s="48" t="s">
        <v>287</v>
      </c>
      <c r="C453" s="49" t="s">
        <v>2128</v>
      </c>
      <c r="D453" s="48" t="s">
        <v>2275</v>
      </c>
    </row>
    <row r="454" spans="1:4">
      <c r="A454" s="49" t="str">
        <f t="shared" si="18"/>
        <v>長野県大鹿村</v>
      </c>
      <c r="B454" s="48" t="s">
        <v>287</v>
      </c>
      <c r="C454" s="49" t="s">
        <v>2128</v>
      </c>
      <c r="D454" s="48" t="s">
        <v>2274</v>
      </c>
    </row>
    <row r="455" spans="1:4">
      <c r="A455" s="49" t="str">
        <f t="shared" si="18"/>
        <v>長野県木祖村</v>
      </c>
      <c r="B455" s="48" t="s">
        <v>287</v>
      </c>
      <c r="C455" s="49" t="s">
        <v>2128</v>
      </c>
      <c r="D455" s="48" t="s">
        <v>2273</v>
      </c>
    </row>
    <row r="456" spans="1:4">
      <c r="A456" s="49" t="str">
        <f t="shared" si="18"/>
        <v>長野県朝日村</v>
      </c>
      <c r="B456" s="48" t="s">
        <v>287</v>
      </c>
      <c r="C456" s="49" t="s">
        <v>2128</v>
      </c>
      <c r="D456" s="48" t="s">
        <v>2272</v>
      </c>
    </row>
    <row r="457" spans="1:4">
      <c r="A457" s="49" t="str">
        <f t="shared" ref="A457:A520" si="19">CONCATENATE(C457,D457)</f>
        <v>長野県筑北村</v>
      </c>
      <c r="B457" s="48" t="s">
        <v>287</v>
      </c>
      <c r="C457" s="49" t="s">
        <v>2128</v>
      </c>
      <c r="D457" s="48" t="s">
        <v>2271</v>
      </c>
    </row>
    <row r="458" spans="1:4">
      <c r="A458" s="49" t="str">
        <f t="shared" si="19"/>
        <v>岐阜県大垣市</v>
      </c>
      <c r="B458" s="48" t="s">
        <v>287</v>
      </c>
      <c r="C458" s="49" t="s">
        <v>2127</v>
      </c>
      <c r="D458" s="48" t="s">
        <v>2270</v>
      </c>
    </row>
    <row r="459" spans="1:4">
      <c r="A459" s="49" t="str">
        <f t="shared" si="19"/>
        <v>岐阜県高山市</v>
      </c>
      <c r="B459" s="48" t="s">
        <v>287</v>
      </c>
      <c r="C459" s="49" t="s">
        <v>2127</v>
      </c>
      <c r="D459" s="48" t="s">
        <v>2269</v>
      </c>
    </row>
    <row r="460" spans="1:4">
      <c r="A460" s="49" t="str">
        <f t="shared" si="19"/>
        <v>岐阜県多治見市</v>
      </c>
      <c r="B460" s="48" t="s">
        <v>287</v>
      </c>
      <c r="C460" s="49" t="s">
        <v>2127</v>
      </c>
      <c r="D460" s="48" t="s">
        <v>2268</v>
      </c>
    </row>
    <row r="461" spans="1:4">
      <c r="A461" s="49" t="str">
        <f t="shared" si="19"/>
        <v>岐阜県関市</v>
      </c>
      <c r="B461" s="48" t="s">
        <v>287</v>
      </c>
      <c r="C461" s="49" t="s">
        <v>2127</v>
      </c>
      <c r="D461" s="48" t="s">
        <v>2267</v>
      </c>
    </row>
    <row r="462" spans="1:4">
      <c r="A462" s="49" t="str">
        <f t="shared" si="19"/>
        <v>岐阜県羽島市</v>
      </c>
      <c r="B462" s="48" t="s">
        <v>287</v>
      </c>
      <c r="C462" s="49" t="s">
        <v>2127</v>
      </c>
      <c r="D462" s="48" t="s">
        <v>2266</v>
      </c>
    </row>
    <row r="463" spans="1:4">
      <c r="A463" s="49" t="str">
        <f t="shared" si="19"/>
        <v>岐阜県美濃加茂市</v>
      </c>
      <c r="B463" s="48" t="s">
        <v>287</v>
      </c>
      <c r="C463" s="49" t="s">
        <v>2127</v>
      </c>
      <c r="D463" s="48" t="s">
        <v>2265</v>
      </c>
    </row>
    <row r="464" spans="1:4">
      <c r="A464" s="49" t="str">
        <f t="shared" si="19"/>
        <v>岐阜県土岐市</v>
      </c>
      <c r="B464" s="48" t="s">
        <v>287</v>
      </c>
      <c r="C464" s="49" t="s">
        <v>2127</v>
      </c>
      <c r="D464" s="48" t="s">
        <v>2264</v>
      </c>
    </row>
    <row r="465" spans="1:4">
      <c r="A465" s="49" t="str">
        <f t="shared" si="19"/>
        <v>岐阜県各務原市</v>
      </c>
      <c r="B465" s="48" t="s">
        <v>287</v>
      </c>
      <c r="C465" s="49" t="s">
        <v>2127</v>
      </c>
      <c r="D465" s="48" t="s">
        <v>2263</v>
      </c>
    </row>
    <row r="466" spans="1:4">
      <c r="A466" s="49" t="str">
        <f t="shared" si="19"/>
        <v>岐阜県可児市</v>
      </c>
      <c r="B466" s="48" t="s">
        <v>287</v>
      </c>
      <c r="C466" s="49" t="s">
        <v>2127</v>
      </c>
      <c r="D466" s="48" t="s">
        <v>2262</v>
      </c>
    </row>
    <row r="467" spans="1:4">
      <c r="A467" s="49" t="str">
        <f t="shared" si="19"/>
        <v>岐阜県瑞穂市</v>
      </c>
      <c r="B467" s="48" t="s">
        <v>287</v>
      </c>
      <c r="C467" s="49" t="s">
        <v>2127</v>
      </c>
      <c r="D467" s="48" t="s">
        <v>2261</v>
      </c>
    </row>
    <row r="468" spans="1:4">
      <c r="A468" s="49" t="str">
        <f t="shared" si="19"/>
        <v>岐阜県本巣市</v>
      </c>
      <c r="B468" s="48" t="s">
        <v>287</v>
      </c>
      <c r="C468" s="49" t="s">
        <v>2127</v>
      </c>
      <c r="D468" s="48" t="s">
        <v>2260</v>
      </c>
    </row>
    <row r="469" spans="1:4">
      <c r="A469" s="49" t="str">
        <f t="shared" si="19"/>
        <v>岐阜県岐南町</v>
      </c>
      <c r="B469" s="48" t="s">
        <v>287</v>
      </c>
      <c r="C469" s="49" t="s">
        <v>2127</v>
      </c>
      <c r="D469" s="48" t="s">
        <v>2259</v>
      </c>
    </row>
    <row r="470" spans="1:4">
      <c r="A470" s="49" t="str">
        <f t="shared" si="19"/>
        <v>岐阜県笠松町</v>
      </c>
      <c r="B470" s="48" t="s">
        <v>287</v>
      </c>
      <c r="C470" s="49" t="s">
        <v>2127</v>
      </c>
      <c r="D470" s="48" t="s">
        <v>2258</v>
      </c>
    </row>
    <row r="471" spans="1:4">
      <c r="A471" s="49" t="str">
        <f t="shared" si="19"/>
        <v>岐阜県神戸町</v>
      </c>
      <c r="B471" s="48" t="s">
        <v>287</v>
      </c>
      <c r="C471" s="49" t="s">
        <v>2127</v>
      </c>
      <c r="D471" s="48" t="s">
        <v>2257</v>
      </c>
    </row>
    <row r="472" spans="1:4">
      <c r="A472" s="49" t="str">
        <f t="shared" si="19"/>
        <v>岐阜県安八町</v>
      </c>
      <c r="B472" s="48" t="s">
        <v>287</v>
      </c>
      <c r="C472" s="49" t="s">
        <v>2127</v>
      </c>
      <c r="D472" s="48" t="s">
        <v>2256</v>
      </c>
    </row>
    <row r="473" spans="1:4">
      <c r="A473" s="49" t="str">
        <f t="shared" si="19"/>
        <v>岐阜県北方町</v>
      </c>
      <c r="B473" s="48" t="s">
        <v>287</v>
      </c>
      <c r="C473" s="49" t="s">
        <v>2127</v>
      </c>
      <c r="D473" s="48" t="s">
        <v>2255</v>
      </c>
    </row>
    <row r="474" spans="1:4">
      <c r="A474" s="49" t="str">
        <f t="shared" si="19"/>
        <v>岐阜県坂祝町</v>
      </c>
      <c r="B474" s="48" t="s">
        <v>287</v>
      </c>
      <c r="C474" s="49" t="s">
        <v>2127</v>
      </c>
      <c r="D474" s="48" t="s">
        <v>2254</v>
      </c>
    </row>
    <row r="475" spans="1:4">
      <c r="A475" s="49" t="str">
        <f t="shared" si="19"/>
        <v>岐阜県八百津町</v>
      </c>
      <c r="B475" s="48" t="s">
        <v>287</v>
      </c>
      <c r="C475" s="49" t="s">
        <v>2127</v>
      </c>
      <c r="D475" s="48" t="s">
        <v>2253</v>
      </c>
    </row>
    <row r="476" spans="1:4">
      <c r="A476" s="49" t="str">
        <f t="shared" si="19"/>
        <v>岐阜県御嵩町</v>
      </c>
      <c r="B476" s="48" t="s">
        <v>287</v>
      </c>
      <c r="C476" s="49" t="s">
        <v>2127</v>
      </c>
      <c r="D476" s="48" t="s">
        <v>2252</v>
      </c>
    </row>
    <row r="477" spans="1:4">
      <c r="A477" s="49" t="str">
        <f t="shared" si="19"/>
        <v>静岡県浜松市</v>
      </c>
      <c r="B477" s="48" t="s">
        <v>287</v>
      </c>
      <c r="C477" s="49" t="s">
        <v>2126</v>
      </c>
      <c r="D477" s="48" t="s">
        <v>2251</v>
      </c>
    </row>
    <row r="478" spans="1:4">
      <c r="A478" s="49" t="str">
        <f t="shared" si="19"/>
        <v>静岡県三島市</v>
      </c>
      <c r="B478" s="48" t="s">
        <v>287</v>
      </c>
      <c r="C478" s="49" t="s">
        <v>2126</v>
      </c>
      <c r="D478" s="48" t="s">
        <v>2250</v>
      </c>
    </row>
    <row r="479" spans="1:4">
      <c r="A479" s="49" t="str">
        <f t="shared" si="19"/>
        <v>静岡県富士宮市</v>
      </c>
      <c r="B479" s="48" t="s">
        <v>287</v>
      </c>
      <c r="C479" s="49" t="s">
        <v>2126</v>
      </c>
      <c r="D479" s="48" t="s">
        <v>2249</v>
      </c>
    </row>
    <row r="480" spans="1:4">
      <c r="A480" s="49" t="str">
        <f t="shared" si="19"/>
        <v>静岡県島田市</v>
      </c>
      <c r="B480" s="48" t="s">
        <v>287</v>
      </c>
      <c r="C480" s="49" t="s">
        <v>2126</v>
      </c>
      <c r="D480" s="48" t="s">
        <v>2248</v>
      </c>
    </row>
    <row r="481" spans="1:4">
      <c r="A481" s="49" t="str">
        <f t="shared" si="19"/>
        <v>静岡県富士市</v>
      </c>
      <c r="B481" s="48" t="s">
        <v>287</v>
      </c>
      <c r="C481" s="49" t="s">
        <v>2126</v>
      </c>
      <c r="D481" s="48" t="s">
        <v>2247</v>
      </c>
    </row>
    <row r="482" spans="1:4">
      <c r="A482" s="49" t="str">
        <f t="shared" si="19"/>
        <v>静岡県焼津市</v>
      </c>
      <c r="B482" s="48" t="s">
        <v>287</v>
      </c>
      <c r="C482" s="49" t="s">
        <v>2126</v>
      </c>
      <c r="D482" s="48" t="s">
        <v>2246</v>
      </c>
    </row>
    <row r="483" spans="1:4">
      <c r="A483" s="49" t="str">
        <f t="shared" si="19"/>
        <v>静岡県掛川市</v>
      </c>
      <c r="B483" s="48" t="s">
        <v>287</v>
      </c>
      <c r="C483" s="49" t="s">
        <v>2126</v>
      </c>
      <c r="D483" s="48" t="s">
        <v>2245</v>
      </c>
    </row>
    <row r="484" spans="1:4">
      <c r="A484" s="49" t="str">
        <f t="shared" si="19"/>
        <v>静岡県藤枝市</v>
      </c>
      <c r="B484" s="48" t="s">
        <v>287</v>
      </c>
      <c r="C484" s="49" t="s">
        <v>2126</v>
      </c>
      <c r="D484" s="48" t="s">
        <v>2244</v>
      </c>
    </row>
    <row r="485" spans="1:4">
      <c r="A485" s="49" t="str">
        <f t="shared" si="19"/>
        <v>静岡県袋井市</v>
      </c>
      <c r="B485" s="48" t="s">
        <v>287</v>
      </c>
      <c r="C485" s="49" t="s">
        <v>2126</v>
      </c>
      <c r="D485" s="48" t="s">
        <v>2243</v>
      </c>
    </row>
    <row r="486" spans="1:4">
      <c r="A486" s="49" t="str">
        <f t="shared" si="19"/>
        <v>静岡県湖西市</v>
      </c>
      <c r="B486" s="48" t="s">
        <v>287</v>
      </c>
      <c r="C486" s="49" t="s">
        <v>2126</v>
      </c>
      <c r="D486" s="48" t="s">
        <v>2242</v>
      </c>
    </row>
    <row r="487" spans="1:4">
      <c r="A487" s="49" t="str">
        <f t="shared" si="19"/>
        <v>静岡県函南町</v>
      </c>
      <c r="B487" s="48" t="s">
        <v>287</v>
      </c>
      <c r="C487" s="49" t="s">
        <v>2126</v>
      </c>
      <c r="D487" s="48" t="s">
        <v>2241</v>
      </c>
    </row>
    <row r="488" spans="1:4">
      <c r="A488" s="49" t="str">
        <f t="shared" si="19"/>
        <v>静岡県清水町</v>
      </c>
      <c r="B488" s="48" t="s">
        <v>287</v>
      </c>
      <c r="C488" s="49" t="s">
        <v>2126</v>
      </c>
      <c r="D488" s="48" t="s">
        <v>2240</v>
      </c>
    </row>
    <row r="489" spans="1:4">
      <c r="A489" s="49" t="str">
        <f t="shared" si="19"/>
        <v>静岡県長泉町</v>
      </c>
      <c r="B489" s="48" t="s">
        <v>287</v>
      </c>
      <c r="C489" s="49" t="s">
        <v>2126</v>
      </c>
      <c r="D489" s="48" t="s">
        <v>2239</v>
      </c>
    </row>
    <row r="490" spans="1:4">
      <c r="A490" s="49" t="str">
        <f t="shared" si="19"/>
        <v>静岡県小山町</v>
      </c>
      <c r="B490" s="48" t="s">
        <v>287</v>
      </c>
      <c r="C490" s="49" t="s">
        <v>2126</v>
      </c>
      <c r="D490" s="48" t="s">
        <v>2238</v>
      </c>
    </row>
    <row r="491" spans="1:4">
      <c r="A491" s="49" t="str">
        <f t="shared" si="19"/>
        <v>静岡県川根本町</v>
      </c>
      <c r="B491" s="48" t="s">
        <v>287</v>
      </c>
      <c r="C491" s="49" t="s">
        <v>2126</v>
      </c>
      <c r="D491" s="48" t="s">
        <v>2237</v>
      </c>
    </row>
    <row r="492" spans="1:4">
      <c r="A492" s="49" t="str">
        <f t="shared" si="19"/>
        <v>静岡県森町</v>
      </c>
      <c r="B492" s="48" t="s">
        <v>287</v>
      </c>
      <c r="C492" s="49" t="s">
        <v>2126</v>
      </c>
      <c r="D492" s="48" t="s">
        <v>2236</v>
      </c>
    </row>
    <row r="493" spans="1:4">
      <c r="A493" s="49" t="str">
        <f t="shared" si="19"/>
        <v>愛知県豊橋市</v>
      </c>
      <c r="B493" s="48" t="s">
        <v>287</v>
      </c>
      <c r="C493" s="49" t="s">
        <v>2125</v>
      </c>
      <c r="D493" s="48" t="s">
        <v>2235</v>
      </c>
    </row>
    <row r="494" spans="1:4">
      <c r="A494" s="49" t="str">
        <f t="shared" si="19"/>
        <v>愛知県一宮市</v>
      </c>
      <c r="B494" s="48" t="s">
        <v>287</v>
      </c>
      <c r="C494" s="49" t="s">
        <v>2125</v>
      </c>
      <c r="D494" s="48" t="s">
        <v>2234</v>
      </c>
    </row>
    <row r="495" spans="1:4">
      <c r="A495" s="49" t="str">
        <f t="shared" si="19"/>
        <v>愛知県半田市</v>
      </c>
      <c r="B495" s="48" t="s">
        <v>287</v>
      </c>
      <c r="C495" s="49" t="s">
        <v>2125</v>
      </c>
      <c r="D495" s="48" t="s">
        <v>2233</v>
      </c>
    </row>
    <row r="496" spans="1:4">
      <c r="A496" s="49" t="str">
        <f t="shared" si="19"/>
        <v>愛知県常滑市</v>
      </c>
      <c r="B496" s="48" t="s">
        <v>287</v>
      </c>
      <c r="C496" s="49" t="s">
        <v>2125</v>
      </c>
      <c r="D496" s="48" t="s">
        <v>2232</v>
      </c>
    </row>
    <row r="497" spans="1:4">
      <c r="A497" s="49" t="str">
        <f t="shared" si="19"/>
        <v>愛知県小牧市</v>
      </c>
      <c r="B497" s="48" t="s">
        <v>287</v>
      </c>
      <c r="C497" s="49" t="s">
        <v>2125</v>
      </c>
      <c r="D497" s="48" t="s">
        <v>2231</v>
      </c>
    </row>
    <row r="498" spans="1:4">
      <c r="A498" s="49" t="str">
        <f t="shared" si="19"/>
        <v>愛知県新城市</v>
      </c>
      <c r="B498" s="48" t="s">
        <v>287</v>
      </c>
      <c r="C498" s="49" t="s">
        <v>2125</v>
      </c>
      <c r="D498" s="48" t="s">
        <v>2230</v>
      </c>
    </row>
    <row r="499" spans="1:4">
      <c r="A499" s="49" t="str">
        <f t="shared" si="19"/>
        <v>愛知県大口町</v>
      </c>
      <c r="B499" s="48" t="s">
        <v>287</v>
      </c>
      <c r="C499" s="49" t="s">
        <v>2125</v>
      </c>
      <c r="D499" s="48" t="s">
        <v>2229</v>
      </c>
    </row>
    <row r="500" spans="1:4">
      <c r="A500" s="49" t="str">
        <f t="shared" si="19"/>
        <v>愛知県扶桑町</v>
      </c>
      <c r="B500" s="48" t="s">
        <v>287</v>
      </c>
      <c r="C500" s="49" t="s">
        <v>2125</v>
      </c>
      <c r="D500" s="48" t="s">
        <v>2228</v>
      </c>
    </row>
    <row r="501" spans="1:4">
      <c r="A501" s="49" t="str">
        <f t="shared" si="19"/>
        <v>愛知県阿久比町</v>
      </c>
      <c r="B501" s="48" t="s">
        <v>287</v>
      </c>
      <c r="C501" s="49" t="s">
        <v>2125</v>
      </c>
      <c r="D501" s="48" t="s">
        <v>3306</v>
      </c>
    </row>
    <row r="502" spans="1:4">
      <c r="A502" s="49" t="str">
        <f t="shared" si="19"/>
        <v>愛知県東浦町</v>
      </c>
      <c r="B502" s="48" t="s">
        <v>287</v>
      </c>
      <c r="C502" s="49" t="s">
        <v>2125</v>
      </c>
      <c r="D502" s="48" t="s">
        <v>2227</v>
      </c>
    </row>
    <row r="503" spans="1:4">
      <c r="A503" s="49" t="str">
        <f t="shared" si="19"/>
        <v>愛知県武豊町</v>
      </c>
      <c r="B503" s="48" t="s">
        <v>287</v>
      </c>
      <c r="C503" s="49" t="s">
        <v>2125</v>
      </c>
      <c r="D503" s="48" t="s">
        <v>2226</v>
      </c>
    </row>
    <row r="504" spans="1:4">
      <c r="A504" s="49" t="str">
        <f t="shared" si="19"/>
        <v>三重県名張市</v>
      </c>
      <c r="B504" s="48" t="s">
        <v>287</v>
      </c>
      <c r="C504" s="49" t="s">
        <v>2124</v>
      </c>
      <c r="D504" s="48" t="s">
        <v>2224</v>
      </c>
    </row>
    <row r="505" spans="1:4">
      <c r="A505" s="49" t="str">
        <f t="shared" si="19"/>
        <v>三重県いなべ市</v>
      </c>
      <c r="B505" s="48" t="s">
        <v>287</v>
      </c>
      <c r="C505" s="49" t="s">
        <v>2124</v>
      </c>
      <c r="D505" s="48" t="s">
        <v>2223</v>
      </c>
    </row>
    <row r="506" spans="1:4">
      <c r="A506" s="49" t="str">
        <f t="shared" si="19"/>
        <v>三重県伊賀市</v>
      </c>
      <c r="B506" s="48" t="s">
        <v>287</v>
      </c>
      <c r="C506" s="49" t="s">
        <v>2124</v>
      </c>
      <c r="D506" s="48" t="s">
        <v>2222</v>
      </c>
    </row>
    <row r="507" spans="1:4">
      <c r="A507" s="49" t="str">
        <f t="shared" si="19"/>
        <v>三重県東員町</v>
      </c>
      <c r="B507" s="48" t="s">
        <v>287</v>
      </c>
      <c r="C507" s="49" t="s">
        <v>2124</v>
      </c>
      <c r="D507" s="48" t="s">
        <v>2220</v>
      </c>
    </row>
    <row r="508" spans="1:4">
      <c r="A508" s="49" t="str">
        <f t="shared" si="19"/>
        <v>三重県菰野町</v>
      </c>
      <c r="B508" s="48" t="s">
        <v>287</v>
      </c>
      <c r="C508" s="49" t="s">
        <v>2124</v>
      </c>
      <c r="D508" s="48" t="s">
        <v>2219</v>
      </c>
    </row>
    <row r="509" spans="1:4">
      <c r="A509" s="49" t="str">
        <f t="shared" si="19"/>
        <v>三重県朝日町</v>
      </c>
      <c r="B509" s="48" t="s">
        <v>287</v>
      </c>
      <c r="C509" s="49" t="s">
        <v>2124</v>
      </c>
      <c r="D509" s="48" t="s">
        <v>2218</v>
      </c>
    </row>
    <row r="510" spans="1:4">
      <c r="A510" s="49" t="str">
        <f t="shared" si="19"/>
        <v>三重県川越町</v>
      </c>
      <c r="B510" s="48" t="s">
        <v>287</v>
      </c>
      <c r="C510" s="49" t="s">
        <v>2124</v>
      </c>
      <c r="D510" s="48" t="s">
        <v>2217</v>
      </c>
    </row>
    <row r="511" spans="1:4">
      <c r="A511" s="49" t="str">
        <f t="shared" si="19"/>
        <v>滋賀県長浜市</v>
      </c>
      <c r="B511" s="48" t="s">
        <v>287</v>
      </c>
      <c r="C511" s="49" t="s">
        <v>2123</v>
      </c>
      <c r="D511" s="48" t="s">
        <v>2216</v>
      </c>
    </row>
    <row r="512" spans="1:4">
      <c r="A512" s="49" t="str">
        <f t="shared" si="19"/>
        <v>滋賀県湖南市</v>
      </c>
      <c r="B512" s="48" t="s">
        <v>287</v>
      </c>
      <c r="C512" s="49" t="s">
        <v>2123</v>
      </c>
      <c r="D512" s="48" t="s">
        <v>2215</v>
      </c>
    </row>
    <row r="513" spans="1:4">
      <c r="A513" s="49" t="str">
        <f t="shared" si="19"/>
        <v>滋賀県高島市</v>
      </c>
      <c r="B513" s="48" t="s">
        <v>287</v>
      </c>
      <c r="C513" s="49" t="s">
        <v>2123</v>
      </c>
      <c r="D513" s="48" t="s">
        <v>2214</v>
      </c>
    </row>
    <row r="514" spans="1:4">
      <c r="A514" s="49" t="str">
        <f t="shared" si="19"/>
        <v>滋賀県東近江市</v>
      </c>
      <c r="B514" s="48" t="s">
        <v>287</v>
      </c>
      <c r="C514" s="49" t="s">
        <v>2123</v>
      </c>
      <c r="D514" s="48" t="s">
        <v>2213</v>
      </c>
    </row>
    <row r="515" spans="1:4">
      <c r="A515" s="49" t="str">
        <f t="shared" si="19"/>
        <v>滋賀県米原市</v>
      </c>
      <c r="B515" s="48" t="s">
        <v>287</v>
      </c>
      <c r="C515" s="49" t="s">
        <v>2123</v>
      </c>
      <c r="D515" s="48" t="s">
        <v>2212</v>
      </c>
    </row>
    <row r="516" spans="1:4">
      <c r="A516" s="49" t="str">
        <f t="shared" si="19"/>
        <v>滋賀県日野町</v>
      </c>
      <c r="B516" s="48" t="s">
        <v>287</v>
      </c>
      <c r="C516" s="49" t="s">
        <v>2123</v>
      </c>
      <c r="D516" s="48" t="s">
        <v>2211</v>
      </c>
    </row>
    <row r="517" spans="1:4">
      <c r="A517" s="49" t="str">
        <f t="shared" si="19"/>
        <v>滋賀県竜王町</v>
      </c>
      <c r="B517" s="48" t="s">
        <v>287</v>
      </c>
      <c r="C517" s="49" t="s">
        <v>2123</v>
      </c>
      <c r="D517" s="48" t="s">
        <v>2210</v>
      </c>
    </row>
    <row r="518" spans="1:4">
      <c r="A518" s="49" t="str">
        <f t="shared" si="19"/>
        <v>滋賀県愛荘町</v>
      </c>
      <c r="B518" s="48" t="s">
        <v>287</v>
      </c>
      <c r="C518" s="49" t="s">
        <v>2123</v>
      </c>
      <c r="D518" s="48" t="s">
        <v>2209</v>
      </c>
    </row>
    <row r="519" spans="1:4">
      <c r="A519" s="49" t="str">
        <f t="shared" si="19"/>
        <v>滋賀県多賀町</v>
      </c>
      <c r="B519" s="48" t="s">
        <v>287</v>
      </c>
      <c r="C519" s="49" t="s">
        <v>2123</v>
      </c>
      <c r="D519" s="48" t="s">
        <v>2208</v>
      </c>
    </row>
    <row r="520" spans="1:4">
      <c r="A520" s="49" t="str">
        <f t="shared" si="19"/>
        <v>京都府井手町</v>
      </c>
      <c r="B520" s="48" t="s">
        <v>287</v>
      </c>
      <c r="C520" s="49" t="s">
        <v>2122</v>
      </c>
      <c r="D520" s="48" t="s">
        <v>2206</v>
      </c>
    </row>
    <row r="521" spans="1:4">
      <c r="A521" s="49" t="str">
        <f t="shared" ref="A521:A579" si="20">CONCATENATE(C521,D521)</f>
        <v>京都府南山城村</v>
      </c>
      <c r="B521" s="48" t="s">
        <v>287</v>
      </c>
      <c r="C521" s="49" t="s">
        <v>2122</v>
      </c>
      <c r="D521" s="48" t="s">
        <v>2205</v>
      </c>
    </row>
    <row r="522" spans="1:4">
      <c r="A522" s="49" t="str">
        <f t="shared" si="20"/>
        <v>兵庫県姫路市</v>
      </c>
      <c r="B522" s="48" t="s">
        <v>287</v>
      </c>
      <c r="C522" s="49" t="s">
        <v>2120</v>
      </c>
      <c r="D522" s="48" t="s">
        <v>2204</v>
      </c>
    </row>
    <row r="523" spans="1:4">
      <c r="A523" s="49" t="str">
        <f t="shared" si="20"/>
        <v>兵庫県加古川市</v>
      </c>
      <c r="B523" s="48" t="s">
        <v>287</v>
      </c>
      <c r="C523" s="49" t="s">
        <v>2120</v>
      </c>
      <c r="D523" s="48" t="s">
        <v>2203</v>
      </c>
    </row>
    <row r="524" spans="1:4">
      <c r="A524" s="49" t="str">
        <f t="shared" si="20"/>
        <v>兵庫県三木市</v>
      </c>
      <c r="B524" s="48" t="s">
        <v>287</v>
      </c>
      <c r="C524" s="49" t="s">
        <v>2120</v>
      </c>
      <c r="D524" s="48" t="s">
        <v>2202</v>
      </c>
    </row>
    <row r="525" spans="1:4">
      <c r="A525" s="49" t="str">
        <f t="shared" si="20"/>
        <v>兵庫県小野市</v>
      </c>
      <c r="B525" s="48" t="s">
        <v>287</v>
      </c>
      <c r="C525" s="49" t="s">
        <v>2120</v>
      </c>
      <c r="D525" s="48" t="s">
        <v>2201</v>
      </c>
    </row>
    <row r="526" spans="1:4">
      <c r="A526" s="49" t="str">
        <f t="shared" si="20"/>
        <v>兵庫県加西市</v>
      </c>
      <c r="B526" s="48" t="s">
        <v>287</v>
      </c>
      <c r="C526" s="49" t="s">
        <v>2120</v>
      </c>
      <c r="D526" s="48" t="s">
        <v>2200</v>
      </c>
    </row>
    <row r="527" spans="1:4">
      <c r="A527" s="49" t="str">
        <f t="shared" si="20"/>
        <v>兵庫県加東市</v>
      </c>
      <c r="B527" s="48" t="s">
        <v>287</v>
      </c>
      <c r="C527" s="49" t="s">
        <v>2120</v>
      </c>
      <c r="D527" s="48" t="s">
        <v>2199</v>
      </c>
    </row>
    <row r="528" spans="1:4">
      <c r="A528" s="49" t="str">
        <f t="shared" si="20"/>
        <v>兵庫県稲美町</v>
      </c>
      <c r="B528" s="48" t="s">
        <v>287</v>
      </c>
      <c r="C528" s="49" t="s">
        <v>2120</v>
      </c>
      <c r="D528" s="48" t="s">
        <v>2198</v>
      </c>
    </row>
    <row r="529" spans="1:4">
      <c r="A529" s="49" t="str">
        <f t="shared" si="20"/>
        <v>兵庫県播磨町</v>
      </c>
      <c r="B529" s="48" t="s">
        <v>287</v>
      </c>
      <c r="C529" s="49" t="s">
        <v>2120</v>
      </c>
      <c r="D529" s="48" t="s">
        <v>2197</v>
      </c>
    </row>
    <row r="530" spans="1:4">
      <c r="A530" s="49" t="str">
        <f t="shared" si="20"/>
        <v>奈良県桜井市</v>
      </c>
      <c r="B530" s="48" t="s">
        <v>287</v>
      </c>
      <c r="C530" s="49" t="s">
        <v>2119</v>
      </c>
      <c r="D530" s="48" t="s">
        <v>2196</v>
      </c>
    </row>
    <row r="531" spans="1:4">
      <c r="A531" s="49" t="str">
        <f t="shared" si="20"/>
        <v>奈良県五條市</v>
      </c>
      <c r="B531" s="48" t="s">
        <v>287</v>
      </c>
      <c r="C531" s="49" t="s">
        <v>2119</v>
      </c>
      <c r="D531" s="48" t="s">
        <v>2195</v>
      </c>
    </row>
    <row r="532" spans="1:4">
      <c r="A532" s="49" t="str">
        <f t="shared" si="20"/>
        <v>奈良県宇陀市</v>
      </c>
      <c r="B532" s="48" t="s">
        <v>287</v>
      </c>
      <c r="C532" s="49" t="s">
        <v>2119</v>
      </c>
      <c r="D532" s="48" t="s">
        <v>2194</v>
      </c>
    </row>
    <row r="533" spans="1:4">
      <c r="A533" s="49" t="str">
        <f t="shared" si="20"/>
        <v>奈良県三宅町</v>
      </c>
      <c r="B533" s="48" t="s">
        <v>287</v>
      </c>
      <c r="C533" s="49" t="s">
        <v>2119</v>
      </c>
      <c r="D533" s="48" t="s">
        <v>2193</v>
      </c>
    </row>
    <row r="534" spans="1:4">
      <c r="A534" s="49" t="str">
        <f t="shared" si="20"/>
        <v>奈良県田原本町</v>
      </c>
      <c r="B534" s="48" t="s">
        <v>287</v>
      </c>
      <c r="C534" s="49" t="s">
        <v>2119</v>
      </c>
      <c r="D534" s="48" t="s">
        <v>2192</v>
      </c>
    </row>
    <row r="535" spans="1:4">
      <c r="A535" s="49" t="str">
        <f t="shared" si="20"/>
        <v>奈良県高取町</v>
      </c>
      <c r="B535" s="48" t="s">
        <v>287</v>
      </c>
      <c r="C535" s="49" t="s">
        <v>2119</v>
      </c>
      <c r="D535" s="48" t="s">
        <v>2191</v>
      </c>
    </row>
    <row r="536" spans="1:4">
      <c r="A536" s="49" t="str">
        <f t="shared" si="20"/>
        <v>奈良県吉野町</v>
      </c>
      <c r="B536" s="48" t="s">
        <v>287</v>
      </c>
      <c r="C536" s="49" t="s">
        <v>2119</v>
      </c>
      <c r="D536" s="48" t="s">
        <v>2190</v>
      </c>
    </row>
    <row r="537" spans="1:4">
      <c r="A537" s="49" t="str">
        <f t="shared" si="20"/>
        <v>奈良県山添村</v>
      </c>
      <c r="B537" s="48" t="s">
        <v>287</v>
      </c>
      <c r="C537" s="49" t="s">
        <v>2119</v>
      </c>
      <c r="D537" s="48" t="s">
        <v>2189</v>
      </c>
    </row>
    <row r="538" spans="1:4">
      <c r="A538" s="49" t="str">
        <f t="shared" si="20"/>
        <v>奈良県曽爾村</v>
      </c>
      <c r="B538" s="48" t="s">
        <v>287</v>
      </c>
      <c r="C538" s="49" t="s">
        <v>2119</v>
      </c>
      <c r="D538" s="48" t="s">
        <v>2188</v>
      </c>
    </row>
    <row r="539" spans="1:4">
      <c r="A539" s="49" t="str">
        <f t="shared" si="20"/>
        <v>奈良県明日香村</v>
      </c>
      <c r="B539" s="48" t="s">
        <v>287</v>
      </c>
      <c r="C539" s="49" t="s">
        <v>2119</v>
      </c>
      <c r="D539" s="48" t="s">
        <v>2187</v>
      </c>
    </row>
    <row r="540" spans="1:4">
      <c r="A540" s="49" t="str">
        <f t="shared" si="20"/>
        <v>岡山県岡山市</v>
      </c>
      <c r="B540" s="48" t="s">
        <v>287</v>
      </c>
      <c r="C540" s="49" t="s">
        <v>2115</v>
      </c>
      <c r="D540" s="48" t="s">
        <v>2186</v>
      </c>
    </row>
    <row r="541" spans="1:4">
      <c r="A541" s="49" t="str">
        <f t="shared" si="20"/>
        <v>岡山県玉野市</v>
      </c>
      <c r="B541" s="48" t="s">
        <v>287</v>
      </c>
      <c r="C541" s="49" t="s">
        <v>2115</v>
      </c>
      <c r="D541" s="48" t="s">
        <v>2185</v>
      </c>
    </row>
    <row r="542" spans="1:4">
      <c r="A542" s="49" t="str">
        <f t="shared" si="20"/>
        <v>岡山県備前市</v>
      </c>
      <c r="B542" s="48" t="s">
        <v>287</v>
      </c>
      <c r="C542" s="49" t="s">
        <v>2115</v>
      </c>
      <c r="D542" s="48" t="s">
        <v>2184</v>
      </c>
    </row>
    <row r="543" spans="1:4">
      <c r="A543" s="49" t="str">
        <f t="shared" si="20"/>
        <v>広島県呉市</v>
      </c>
      <c r="B543" s="48" t="s">
        <v>287</v>
      </c>
      <c r="C543" s="49" t="s">
        <v>2114</v>
      </c>
      <c r="D543" s="48" t="s">
        <v>2183</v>
      </c>
    </row>
    <row r="544" spans="1:4">
      <c r="A544" s="49" t="str">
        <f t="shared" si="20"/>
        <v>広島県竹原市</v>
      </c>
      <c r="B544" s="48" t="s">
        <v>287</v>
      </c>
      <c r="C544" s="49" t="s">
        <v>2114</v>
      </c>
      <c r="D544" s="48" t="s">
        <v>2182</v>
      </c>
    </row>
    <row r="545" spans="1:4">
      <c r="A545" s="49" t="str">
        <f t="shared" si="20"/>
        <v>広島県三原市</v>
      </c>
      <c r="B545" s="48" t="s">
        <v>287</v>
      </c>
      <c r="C545" s="49" t="s">
        <v>2114</v>
      </c>
      <c r="D545" s="48" t="s">
        <v>2181</v>
      </c>
    </row>
    <row r="546" spans="1:4">
      <c r="A546" s="49" t="str">
        <f t="shared" si="20"/>
        <v>広島県東広島市</v>
      </c>
      <c r="B546" s="48" t="s">
        <v>287</v>
      </c>
      <c r="C546" s="49" t="s">
        <v>2114</v>
      </c>
      <c r="D546" s="48" t="s">
        <v>2180</v>
      </c>
    </row>
    <row r="547" spans="1:4">
      <c r="A547" s="49" t="str">
        <f t="shared" si="20"/>
        <v>広島県廿日市市</v>
      </c>
      <c r="B547" s="48" t="s">
        <v>287</v>
      </c>
      <c r="C547" s="49" t="s">
        <v>2114</v>
      </c>
      <c r="D547" s="48" t="s">
        <v>2179</v>
      </c>
    </row>
    <row r="548" spans="1:4">
      <c r="A548" s="49" t="str">
        <f t="shared" si="20"/>
        <v>広島県安芸高田市</v>
      </c>
      <c r="B548" s="48" t="s">
        <v>287</v>
      </c>
      <c r="C548" s="49" t="s">
        <v>2114</v>
      </c>
      <c r="D548" s="48" t="s">
        <v>2178</v>
      </c>
    </row>
    <row r="549" spans="1:4">
      <c r="A549" s="49" t="str">
        <f t="shared" si="20"/>
        <v>広島県熊野町</v>
      </c>
      <c r="B549" s="48" t="s">
        <v>287</v>
      </c>
      <c r="C549" s="49" t="s">
        <v>2114</v>
      </c>
      <c r="D549" s="48" t="s">
        <v>2177</v>
      </c>
    </row>
    <row r="550" spans="1:4">
      <c r="A550" s="49" t="str">
        <f t="shared" si="20"/>
        <v>広島県安芸太田町</v>
      </c>
      <c r="B550" s="48" t="s">
        <v>287</v>
      </c>
      <c r="C550" s="49" t="s">
        <v>2114</v>
      </c>
      <c r="D550" s="48" t="s">
        <v>2176</v>
      </c>
    </row>
    <row r="551" spans="1:4">
      <c r="A551" s="49" t="str">
        <f t="shared" si="20"/>
        <v>広島県世羅町</v>
      </c>
      <c r="B551" s="48" t="s">
        <v>287</v>
      </c>
      <c r="C551" s="49" t="s">
        <v>2114</v>
      </c>
      <c r="D551" s="48" t="s">
        <v>2175</v>
      </c>
    </row>
    <row r="552" spans="1:4">
      <c r="A552" s="49" t="str">
        <f t="shared" si="20"/>
        <v>広島県海田町</v>
      </c>
      <c r="B552" s="48" t="s">
        <v>287</v>
      </c>
      <c r="C552" s="49" t="s">
        <v>2114</v>
      </c>
      <c r="D552" s="48" t="s">
        <v>2174</v>
      </c>
    </row>
    <row r="553" spans="1:4">
      <c r="A553" s="49" t="str">
        <f t="shared" si="20"/>
        <v>広島県坂町</v>
      </c>
      <c r="B553" s="48" t="s">
        <v>287</v>
      </c>
      <c r="C553" s="49" t="s">
        <v>2114</v>
      </c>
      <c r="D553" s="48" t="s">
        <v>2173</v>
      </c>
    </row>
    <row r="554" spans="1:4">
      <c r="A554" s="49" t="str">
        <f t="shared" si="20"/>
        <v>山口県岩国市</v>
      </c>
      <c r="B554" s="48" t="s">
        <v>287</v>
      </c>
      <c r="C554" s="49" t="s">
        <v>2113</v>
      </c>
      <c r="D554" s="48" t="s">
        <v>2172</v>
      </c>
    </row>
    <row r="555" spans="1:4">
      <c r="A555" s="49" t="str">
        <f t="shared" si="20"/>
        <v>山口県周南市</v>
      </c>
      <c r="B555" s="48" t="s">
        <v>287</v>
      </c>
      <c r="C555" s="49" t="s">
        <v>2113</v>
      </c>
      <c r="D555" s="48" t="s">
        <v>2171</v>
      </c>
    </row>
    <row r="556" spans="1:4">
      <c r="A556" s="49" t="str">
        <f>CONCATENATE(C556,D556)</f>
        <v>徳島県徳島市</v>
      </c>
      <c r="B556" s="48" t="s">
        <v>287</v>
      </c>
      <c r="C556" s="49" t="s">
        <v>2112</v>
      </c>
      <c r="D556" s="48" t="s">
        <v>2170</v>
      </c>
    </row>
    <row r="557" spans="1:4">
      <c r="A557" s="49" t="str">
        <f>CONCATENATE(C557,D557)</f>
        <v>徳島県鳴門市</v>
      </c>
      <c r="B557" s="48" t="s">
        <v>287</v>
      </c>
      <c r="C557" s="49" t="s">
        <v>2112</v>
      </c>
      <c r="D557" s="48" t="s">
        <v>2169</v>
      </c>
    </row>
    <row r="558" spans="1:4">
      <c r="A558" s="49" t="str">
        <f t="shared" si="20"/>
        <v>徳島県小松島市</v>
      </c>
      <c r="B558" s="48" t="s">
        <v>287</v>
      </c>
      <c r="C558" s="49" t="s">
        <v>2112</v>
      </c>
      <c r="D558" s="48" t="s">
        <v>2168</v>
      </c>
    </row>
    <row r="559" spans="1:4">
      <c r="A559" s="49" t="str">
        <f t="shared" si="20"/>
        <v>徳島県阿南市</v>
      </c>
      <c r="B559" s="48" t="s">
        <v>287</v>
      </c>
      <c r="C559" s="49" t="s">
        <v>2112</v>
      </c>
      <c r="D559" s="48" t="s">
        <v>2167</v>
      </c>
    </row>
    <row r="560" spans="1:4">
      <c r="A560" s="49" t="str">
        <f t="shared" si="20"/>
        <v>徳島県美馬市</v>
      </c>
      <c r="B560" s="48" t="s">
        <v>287</v>
      </c>
      <c r="C560" s="49" t="s">
        <v>2112</v>
      </c>
      <c r="D560" s="48" t="s">
        <v>2166</v>
      </c>
    </row>
    <row r="561" spans="1:4">
      <c r="A561" s="49" t="str">
        <f t="shared" si="20"/>
        <v>徳島県勝浦町</v>
      </c>
      <c r="B561" s="48" t="s">
        <v>287</v>
      </c>
      <c r="C561" s="49" t="s">
        <v>2112</v>
      </c>
      <c r="D561" s="48" t="s">
        <v>2165</v>
      </c>
    </row>
    <row r="562" spans="1:4">
      <c r="A562" s="49" t="str">
        <f t="shared" si="20"/>
        <v>徳島県松茂町</v>
      </c>
      <c r="B562" s="48" t="s">
        <v>287</v>
      </c>
      <c r="C562" s="49" t="s">
        <v>2112</v>
      </c>
      <c r="D562" s="48" t="s">
        <v>2164</v>
      </c>
    </row>
    <row r="563" spans="1:4">
      <c r="A563" s="49" t="str">
        <f t="shared" si="20"/>
        <v>徳島県北島町</v>
      </c>
      <c r="B563" s="48" t="s">
        <v>287</v>
      </c>
      <c r="C563" s="49" t="s">
        <v>2112</v>
      </c>
      <c r="D563" s="48" t="s">
        <v>2163</v>
      </c>
    </row>
    <row r="564" spans="1:4">
      <c r="A564" s="49" t="str">
        <f t="shared" si="20"/>
        <v>徳島県藍住町</v>
      </c>
      <c r="B564" s="48" t="s">
        <v>287</v>
      </c>
      <c r="C564" s="49" t="s">
        <v>2112</v>
      </c>
      <c r="D564" s="48" t="s">
        <v>2162</v>
      </c>
    </row>
    <row r="565" spans="1:4">
      <c r="A565" s="49" t="str">
        <f t="shared" si="20"/>
        <v>香川県坂出市</v>
      </c>
      <c r="B565" s="48" t="s">
        <v>287</v>
      </c>
      <c r="C565" s="49" t="s">
        <v>2111</v>
      </c>
      <c r="D565" s="48" t="s">
        <v>2161</v>
      </c>
    </row>
    <row r="566" spans="1:4">
      <c r="A566" s="49" t="str">
        <f t="shared" si="20"/>
        <v>香川県さぬき市</v>
      </c>
      <c r="B566" s="48" t="s">
        <v>287</v>
      </c>
      <c r="C566" s="49" t="s">
        <v>2111</v>
      </c>
      <c r="D566" s="48" t="s">
        <v>2160</v>
      </c>
    </row>
    <row r="567" spans="1:4">
      <c r="A567" s="49" t="str">
        <f t="shared" si="20"/>
        <v>香川県三木町</v>
      </c>
      <c r="B567" s="48" t="s">
        <v>287</v>
      </c>
      <c r="C567" s="49" t="s">
        <v>2111</v>
      </c>
      <c r="D567" s="48" t="s">
        <v>2159</v>
      </c>
    </row>
    <row r="568" spans="1:4">
      <c r="A568" s="49" t="str">
        <f t="shared" si="20"/>
        <v>香川県綾川町</v>
      </c>
      <c r="B568" s="48" t="s">
        <v>287</v>
      </c>
      <c r="C568" s="49" t="s">
        <v>2111</v>
      </c>
      <c r="D568" s="48" t="s">
        <v>2158</v>
      </c>
    </row>
    <row r="569" spans="1:4">
      <c r="A569" s="49" t="str">
        <f t="shared" si="20"/>
        <v>福岡県北九州市</v>
      </c>
      <c r="B569" s="48" t="s">
        <v>287</v>
      </c>
      <c r="C569" s="49" t="s">
        <v>2108</v>
      </c>
      <c r="D569" s="48" t="s">
        <v>2157</v>
      </c>
    </row>
    <row r="570" spans="1:4">
      <c r="A570" s="49" t="str">
        <f t="shared" si="20"/>
        <v>福岡県飯塚市</v>
      </c>
      <c r="B570" s="48" t="s">
        <v>287</v>
      </c>
      <c r="C570" s="49" t="s">
        <v>2108</v>
      </c>
      <c r="D570" s="48" t="s">
        <v>2156</v>
      </c>
    </row>
    <row r="571" spans="1:4">
      <c r="A571" s="49" t="str">
        <f t="shared" si="20"/>
        <v>福岡県筑紫野市</v>
      </c>
      <c r="B571" s="48" t="s">
        <v>287</v>
      </c>
      <c r="C571" s="49" t="s">
        <v>2108</v>
      </c>
      <c r="D571" s="48" t="s">
        <v>2155</v>
      </c>
    </row>
    <row r="572" spans="1:4">
      <c r="A572" s="49" t="str">
        <f t="shared" si="20"/>
        <v>福岡県古賀市</v>
      </c>
      <c r="B572" s="48" t="s">
        <v>287</v>
      </c>
      <c r="C572" s="49" t="s">
        <v>2108</v>
      </c>
      <c r="D572" s="48" t="s">
        <v>2154</v>
      </c>
    </row>
    <row r="573" spans="1:4">
      <c r="A573" s="49" t="str">
        <f t="shared" si="20"/>
        <v>福岡県宮若市</v>
      </c>
      <c r="B573" s="48" t="s">
        <v>287</v>
      </c>
      <c r="C573" s="49" t="s">
        <v>2108</v>
      </c>
      <c r="D573" s="48" t="s">
        <v>2153</v>
      </c>
    </row>
    <row r="574" spans="1:4">
      <c r="A574" s="49" t="str">
        <f t="shared" si="20"/>
        <v>福岡県宇美町</v>
      </c>
      <c r="B574" s="48" t="s">
        <v>287</v>
      </c>
      <c r="C574" s="49" t="s">
        <v>2108</v>
      </c>
      <c r="D574" s="48" t="s">
        <v>2152</v>
      </c>
    </row>
    <row r="575" spans="1:4">
      <c r="A575" s="49" t="str">
        <f t="shared" si="20"/>
        <v>福岡県篠栗町</v>
      </c>
      <c r="B575" s="48" t="s">
        <v>287</v>
      </c>
      <c r="C575" s="49" t="s">
        <v>2108</v>
      </c>
      <c r="D575" s="48" t="s">
        <v>2151</v>
      </c>
    </row>
    <row r="576" spans="1:4">
      <c r="A576" s="49" t="str">
        <f t="shared" si="20"/>
        <v>福岡県須惠町</v>
      </c>
      <c r="B576" s="48" t="s">
        <v>287</v>
      </c>
      <c r="C576" s="49" t="s">
        <v>2108</v>
      </c>
      <c r="D576" s="48" t="s">
        <v>2150</v>
      </c>
    </row>
    <row r="577" spans="1:4">
      <c r="A577" s="49" t="str">
        <f t="shared" si="20"/>
        <v>福岡県久山町</v>
      </c>
      <c r="B577" s="48" t="s">
        <v>287</v>
      </c>
      <c r="C577" s="49" t="s">
        <v>2108</v>
      </c>
      <c r="D577" s="48" t="s">
        <v>2149</v>
      </c>
    </row>
    <row r="578" spans="1:4">
      <c r="A578" s="49" t="str">
        <f t="shared" si="20"/>
        <v>佐賀県鳥栖市</v>
      </c>
      <c r="B578" s="48" t="s">
        <v>287</v>
      </c>
      <c r="C578" s="49" t="s">
        <v>2107</v>
      </c>
      <c r="D578" s="48" t="s">
        <v>2148</v>
      </c>
    </row>
    <row r="579" spans="1:4">
      <c r="A579" s="49" t="str">
        <f t="shared" si="20"/>
        <v>長崎県長崎市</v>
      </c>
      <c r="B579" s="48" t="s">
        <v>287</v>
      </c>
      <c r="C579" s="49" t="s">
        <v>2106</v>
      </c>
      <c r="D579" s="48" t="s">
        <v>2147</v>
      </c>
    </row>
    <row r="580" spans="1:4">
      <c r="B580" s="48" t="s">
        <v>284</v>
      </c>
    </row>
  </sheetData>
  <sheetProtection algorithmName="SHA-512" hashValue="YFP47GJ7jZAUaeoz5VmctD0Le0ZSU4qCtA3Sya2H8v+6gXDFX4fdx5ukvURm4ln8ngz2IvXnUR5yjJMvRokNZA==" saltValue="QFwbNXRhhd8cxVvGbudS8g==" spinCount="100000" sheet="1" selectLockedCells="1" selectUnlockedCells="1"/>
  <phoneticPr fontId="3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I49"/>
  <sheetViews>
    <sheetView view="pageBreakPreview" zoomScaleNormal="100" zoomScaleSheetLayoutView="100" workbookViewId="0"/>
  </sheetViews>
  <sheetFormatPr defaultColWidth="2.5" defaultRowHeight="15" customHeight="1"/>
  <cols>
    <col min="1" max="16384" width="2.5" style="45"/>
  </cols>
  <sheetData>
    <row r="2" spans="1:11" ht="15" customHeight="1">
      <c r="A2" s="45" t="s">
        <v>394</v>
      </c>
    </row>
    <row r="4" spans="1:11" ht="15" customHeight="1">
      <c r="B4" s="1481" t="s">
        <v>393</v>
      </c>
      <c r="C4" s="1481"/>
      <c r="D4" s="1481"/>
      <c r="E4" s="1481"/>
      <c r="F4" s="1481"/>
      <c r="G4" s="45" t="s">
        <v>392</v>
      </c>
    </row>
    <row r="5" spans="1:11" ht="15" customHeight="1">
      <c r="B5" s="1481" t="s">
        <v>391</v>
      </c>
      <c r="C5" s="1481"/>
      <c r="D5" s="1481"/>
      <c r="E5" s="1481"/>
      <c r="F5" s="1481"/>
      <c r="G5" s="45" t="s">
        <v>390</v>
      </c>
    </row>
    <row r="6" spans="1:11" ht="15" customHeight="1">
      <c r="B6" s="1481" t="s">
        <v>389</v>
      </c>
      <c r="C6" s="1481"/>
      <c r="D6" s="1481"/>
      <c r="E6" s="1481"/>
      <c r="F6" s="1481"/>
      <c r="G6" s="45" t="s">
        <v>388</v>
      </c>
    </row>
    <row r="7" spans="1:11" ht="15" customHeight="1">
      <c r="B7" s="1481" t="s">
        <v>387</v>
      </c>
      <c r="C7" s="1481"/>
      <c r="D7" s="1481"/>
      <c r="E7" s="1481"/>
      <c r="F7" s="1481"/>
      <c r="G7" s="45" t="s">
        <v>386</v>
      </c>
    </row>
    <row r="8" spans="1:11" ht="15" customHeight="1">
      <c r="B8" s="1481" t="s">
        <v>385</v>
      </c>
      <c r="C8" s="1481"/>
      <c r="D8" s="1481"/>
      <c r="E8" s="1481"/>
      <c r="F8" s="1481"/>
      <c r="G8" s="45" t="s">
        <v>384</v>
      </c>
    </row>
    <row r="9" spans="1:11" ht="15" customHeight="1">
      <c r="B9" s="1481" t="s">
        <v>383</v>
      </c>
      <c r="C9" s="1481"/>
      <c r="D9" s="1481"/>
      <c r="E9" s="1481"/>
      <c r="F9" s="1481"/>
      <c r="G9" s="45" t="s">
        <v>382</v>
      </c>
    </row>
    <row r="10" spans="1:11" ht="15" customHeight="1">
      <c r="B10" s="1481" t="s">
        <v>381</v>
      </c>
      <c r="C10" s="1481"/>
      <c r="D10" s="1481"/>
      <c r="E10" s="1481"/>
      <c r="F10" s="1481"/>
      <c r="G10" s="45" t="s">
        <v>380</v>
      </c>
    </row>
    <row r="11" spans="1:11" ht="15" customHeight="1">
      <c r="B11" s="1481" t="s">
        <v>379</v>
      </c>
      <c r="C11" s="1481"/>
      <c r="D11" s="1481"/>
      <c r="E11" s="1481"/>
      <c r="F11" s="1481"/>
      <c r="G11" s="45" t="s">
        <v>378</v>
      </c>
    </row>
    <row r="12" spans="1:11" ht="15" customHeight="1">
      <c r="B12" s="1481" t="s">
        <v>377</v>
      </c>
      <c r="C12" s="1481"/>
      <c r="D12" s="1481"/>
      <c r="E12" s="1481"/>
      <c r="F12" s="1481"/>
      <c r="G12" s="45" t="s">
        <v>376</v>
      </c>
    </row>
    <row r="13" spans="1:11" ht="15" customHeight="1">
      <c r="B13" s="1481"/>
      <c r="C13" s="1481"/>
      <c r="D13" s="1481"/>
      <c r="E13" s="1481"/>
      <c r="F13" s="1481"/>
      <c r="K13" s="45" t="s">
        <v>375</v>
      </c>
    </row>
    <row r="14" spans="1:11" ht="15" customHeight="1">
      <c r="B14" s="1481" t="s">
        <v>374</v>
      </c>
      <c r="C14" s="1481"/>
      <c r="D14" s="1481"/>
      <c r="E14" s="1481"/>
      <c r="F14" s="1481"/>
      <c r="G14" s="45" t="s">
        <v>373</v>
      </c>
    </row>
    <row r="15" spans="1:11" ht="15" customHeight="1">
      <c r="B15" s="1481" t="s">
        <v>372</v>
      </c>
      <c r="C15" s="1481"/>
      <c r="D15" s="1481"/>
      <c r="E15" s="1481"/>
      <c r="F15" s="1481"/>
      <c r="G15" s="45" t="s">
        <v>371</v>
      </c>
    </row>
    <row r="16" spans="1:11" ht="15" customHeight="1">
      <c r="B16" s="1481"/>
      <c r="C16" s="1481"/>
      <c r="D16" s="1481"/>
      <c r="E16" s="1481"/>
      <c r="F16" s="1481"/>
      <c r="K16" s="45" t="s">
        <v>370</v>
      </c>
    </row>
    <row r="17" spans="2:29" ht="15" customHeight="1">
      <c r="B17" s="1481" t="s">
        <v>369</v>
      </c>
      <c r="C17" s="1481"/>
      <c r="D17" s="1481"/>
      <c r="E17" s="1481"/>
      <c r="F17" s="1481"/>
      <c r="G17" s="45" t="s">
        <v>368</v>
      </c>
    </row>
    <row r="18" spans="2:29" ht="15" customHeight="1">
      <c r="B18" s="1481"/>
      <c r="C18" s="1481"/>
      <c r="D18" s="1481"/>
      <c r="E18" s="1481"/>
      <c r="F18" s="1481"/>
      <c r="K18" s="45" t="s">
        <v>367</v>
      </c>
    </row>
    <row r="19" spans="2:29" ht="15" customHeight="1">
      <c r="B19" s="1481"/>
      <c r="C19" s="1481"/>
      <c r="D19" s="1481"/>
      <c r="E19" s="1481"/>
      <c r="F19" s="1481"/>
      <c r="K19" s="45" t="s">
        <v>366</v>
      </c>
    </row>
    <row r="20" spans="2:29" ht="15" customHeight="1">
      <c r="B20" s="1481" t="s">
        <v>365</v>
      </c>
      <c r="C20" s="1481"/>
      <c r="D20" s="1481"/>
      <c r="E20" s="1481"/>
      <c r="F20" s="1481"/>
      <c r="G20" s="45" t="s">
        <v>364</v>
      </c>
    </row>
    <row r="21" spans="2:29" ht="15" customHeight="1">
      <c r="B21" s="1481" t="s">
        <v>363</v>
      </c>
      <c r="C21" s="1481"/>
      <c r="D21" s="1481"/>
      <c r="E21" s="1481"/>
      <c r="F21" s="1481"/>
      <c r="G21" s="45" t="s">
        <v>362</v>
      </c>
    </row>
    <row r="22" spans="2:29" ht="15" customHeight="1">
      <c r="B22" s="1481"/>
      <c r="C22" s="1481"/>
      <c r="D22" s="1481"/>
      <c r="E22" s="1481"/>
      <c r="F22" s="1481"/>
      <c r="K22" s="45" t="s">
        <v>361</v>
      </c>
    </row>
    <row r="23" spans="2:29" ht="15" customHeight="1">
      <c r="B23" s="1481" t="s">
        <v>360</v>
      </c>
      <c r="C23" s="1481"/>
      <c r="D23" s="1481"/>
      <c r="E23" s="1481"/>
      <c r="F23" s="1481"/>
      <c r="G23" s="45" t="s">
        <v>359</v>
      </c>
    </row>
    <row r="24" spans="2:29" ht="15" customHeight="1">
      <c r="B24" s="1481"/>
      <c r="C24" s="1481"/>
      <c r="D24" s="1481"/>
      <c r="E24" s="1481"/>
      <c r="F24" s="1481"/>
      <c r="K24" s="45" t="s">
        <v>358</v>
      </c>
    </row>
    <row r="25" spans="2:29" ht="15" customHeight="1">
      <c r="B25" s="1481"/>
      <c r="C25" s="1481"/>
      <c r="D25" s="1481"/>
      <c r="E25" s="1481"/>
      <c r="F25" s="1481"/>
      <c r="K25" s="45" t="s">
        <v>357</v>
      </c>
    </row>
    <row r="26" spans="2:29" ht="15" customHeight="1">
      <c r="B26" s="1481"/>
      <c r="C26" s="1481"/>
      <c r="D26" s="1481"/>
      <c r="E26" s="1481"/>
      <c r="F26" s="1481"/>
      <c r="K26" s="45" t="s">
        <v>356</v>
      </c>
    </row>
    <row r="27" spans="2:29" ht="15" customHeight="1">
      <c r="B27" s="1481" t="s">
        <v>355</v>
      </c>
      <c r="C27" s="1481"/>
      <c r="D27" s="1481"/>
      <c r="E27" s="1481"/>
      <c r="F27" s="1481"/>
      <c r="G27" s="45" t="s">
        <v>354</v>
      </c>
    </row>
    <row r="28" spans="2:29" s="70" customFormat="1" ht="15" customHeight="1">
      <c r="B28" s="1481" t="s">
        <v>3205</v>
      </c>
      <c r="C28" s="1481"/>
      <c r="D28" s="1481"/>
      <c r="E28" s="1481"/>
      <c r="F28" s="1481"/>
      <c r="G28" s="70" t="s">
        <v>3171</v>
      </c>
    </row>
    <row r="29" spans="2:29" s="70" customFormat="1" ht="15" customHeight="1">
      <c r="B29" s="1481"/>
      <c r="C29" s="1481"/>
      <c r="D29" s="1481"/>
      <c r="E29" s="1481"/>
      <c r="F29" s="1481"/>
      <c r="K29" s="70" t="s">
        <v>3169</v>
      </c>
    </row>
    <row r="30" spans="2:29" ht="15" customHeight="1">
      <c r="B30" s="1481" t="s">
        <v>3205</v>
      </c>
      <c r="C30" s="1481"/>
      <c r="D30" s="1481"/>
      <c r="E30" s="1481"/>
      <c r="F30" s="1481"/>
      <c r="G30" s="70" t="s">
        <v>3170</v>
      </c>
      <c r="H30" s="70"/>
      <c r="I30" s="70"/>
      <c r="J30" s="70"/>
      <c r="K30" s="70"/>
      <c r="L30" s="70"/>
      <c r="M30" s="70"/>
      <c r="N30" s="70"/>
      <c r="O30" s="70"/>
      <c r="P30" s="70"/>
      <c r="Q30" s="70"/>
      <c r="R30" s="70"/>
      <c r="S30" s="70"/>
      <c r="T30" s="70"/>
      <c r="U30" s="70"/>
      <c r="V30" s="70"/>
      <c r="W30" s="70"/>
      <c r="X30" s="70"/>
      <c r="Y30" s="70"/>
      <c r="Z30" s="70"/>
      <c r="AA30" s="70"/>
      <c r="AB30" s="70"/>
      <c r="AC30" s="70"/>
    </row>
    <row r="31" spans="2:29" ht="15" customHeight="1">
      <c r="B31" s="1481"/>
      <c r="C31" s="1481"/>
      <c r="D31" s="1481"/>
      <c r="E31" s="1481"/>
      <c r="F31" s="1481"/>
      <c r="K31" s="45" t="s">
        <v>3201</v>
      </c>
    </row>
    <row r="32" spans="2:29" ht="15" customHeight="1">
      <c r="B32" s="1481" t="s">
        <v>3208</v>
      </c>
      <c r="C32" s="1481"/>
      <c r="D32" s="1481"/>
      <c r="E32" s="1481"/>
      <c r="F32" s="1481"/>
      <c r="G32" s="78" t="s">
        <v>3206</v>
      </c>
    </row>
    <row r="33" spans="2:35" ht="15" customHeight="1">
      <c r="K33" s="45" t="s">
        <v>3207</v>
      </c>
    </row>
    <row r="34" spans="2:35" s="109" customFormat="1" ht="15" customHeight="1">
      <c r="B34" s="1481" t="s">
        <v>3445</v>
      </c>
      <c r="C34" s="1481"/>
      <c r="D34" s="1481"/>
      <c r="E34" s="1481"/>
      <c r="F34" s="1481"/>
      <c r="G34" s="109" t="s">
        <v>3446</v>
      </c>
    </row>
    <row r="35" spans="2:35" s="109" customFormat="1" ht="15" customHeight="1">
      <c r="K35" s="109" t="s">
        <v>3447</v>
      </c>
    </row>
    <row r="36" spans="2:35" ht="15" customHeight="1">
      <c r="B36" s="1481" t="s">
        <v>3640</v>
      </c>
      <c r="C36" s="1481"/>
      <c r="D36" s="1481"/>
      <c r="E36" s="1481"/>
      <c r="F36" s="1481"/>
      <c r="G36" s="449" t="s">
        <v>3641</v>
      </c>
    </row>
    <row r="37" spans="2:35" ht="15" customHeight="1">
      <c r="B37" s="450" t="s">
        <v>3643</v>
      </c>
      <c r="G37" s="450" t="s">
        <v>3642</v>
      </c>
      <c r="H37" s="450"/>
      <c r="I37" s="450"/>
      <c r="J37" s="450"/>
      <c r="K37" s="450"/>
    </row>
    <row r="38" spans="2:35" ht="15" customHeight="1">
      <c r="K38" s="1484" t="s">
        <v>3644</v>
      </c>
      <c r="L38" s="1484"/>
      <c r="M38" s="1484"/>
      <c r="N38" s="1484"/>
      <c r="O38" s="1484"/>
      <c r="P38" s="1484"/>
      <c r="Q38" s="1484"/>
      <c r="R38" s="1484"/>
      <c r="S38" s="1484"/>
      <c r="T38" s="1484"/>
      <c r="U38" s="1484"/>
      <c r="V38" s="1484"/>
      <c r="W38" s="1484"/>
      <c r="X38" s="1484"/>
      <c r="Y38" s="1484"/>
      <c r="Z38" s="1484"/>
      <c r="AA38" s="1484"/>
      <c r="AB38" s="1484"/>
      <c r="AC38" s="1484"/>
      <c r="AD38" s="1484"/>
      <c r="AE38" s="1484"/>
      <c r="AF38" s="1484"/>
      <c r="AG38" s="1484"/>
      <c r="AH38" s="1484"/>
      <c r="AI38" s="1484"/>
    </row>
    <row r="39" spans="2:35" ht="15" customHeight="1">
      <c r="B39" s="1481" t="s">
        <v>3645</v>
      </c>
      <c r="C39" s="1481"/>
      <c r="D39" s="1481"/>
      <c r="E39" s="1481"/>
      <c r="F39" s="1481"/>
      <c r="G39" s="452" t="s">
        <v>3646</v>
      </c>
      <c r="H39" s="452"/>
      <c r="I39" s="452"/>
      <c r="J39" s="452"/>
      <c r="K39" s="452"/>
    </row>
    <row r="40" spans="2:35" s="453" customFormat="1" ht="15" customHeight="1">
      <c r="B40" s="1481" t="s">
        <v>3647</v>
      </c>
      <c r="C40" s="1481"/>
      <c r="D40" s="1481"/>
      <c r="E40" s="1481"/>
      <c r="F40" s="1481"/>
      <c r="G40" s="453" t="s">
        <v>3648</v>
      </c>
    </row>
    <row r="41" spans="2:35" ht="15" customHeight="1">
      <c r="K41" s="45" t="s">
        <v>3651</v>
      </c>
    </row>
    <row r="42" spans="2:35" ht="15" customHeight="1">
      <c r="B42" s="1481" t="s">
        <v>3659</v>
      </c>
      <c r="C42" s="1481"/>
      <c r="D42" s="1481"/>
      <c r="E42" s="1481"/>
      <c r="F42" s="1481"/>
      <c r="G42" s="457" t="s">
        <v>3660</v>
      </c>
    </row>
    <row r="43" spans="2:35" ht="15" customHeight="1">
      <c r="B43" s="1481" t="s">
        <v>3661</v>
      </c>
      <c r="C43" s="1481"/>
      <c r="D43" s="1481"/>
      <c r="E43" s="1481"/>
      <c r="F43" s="1481"/>
      <c r="G43" s="457" t="s">
        <v>3662</v>
      </c>
      <c r="K43" s="1483" t="s">
        <v>3663</v>
      </c>
      <c r="L43" s="1483"/>
      <c r="M43" s="1483"/>
      <c r="N43" s="1483"/>
      <c r="O43" s="1483"/>
      <c r="P43" s="1483"/>
      <c r="Q43" s="1483"/>
      <c r="R43" s="1483"/>
      <c r="S43" s="1483"/>
      <c r="T43" s="1483"/>
      <c r="U43" s="1483"/>
      <c r="V43" s="1483"/>
      <c r="W43" s="1483"/>
      <c r="X43" s="1483"/>
      <c r="Y43" s="1483"/>
      <c r="Z43" s="1483"/>
      <c r="AA43" s="1483"/>
      <c r="AB43" s="1483"/>
      <c r="AC43" s="1483"/>
      <c r="AD43" s="1483"/>
      <c r="AE43" s="1483"/>
      <c r="AF43" s="1483"/>
      <c r="AG43" s="1483"/>
      <c r="AH43" s="1483"/>
      <c r="AI43" s="1483"/>
    </row>
    <row r="44" spans="2:35" ht="15" customHeight="1">
      <c r="B44" s="1481" t="s">
        <v>3667</v>
      </c>
      <c r="C44" s="1481"/>
      <c r="D44" s="1481"/>
      <c r="E44" s="1481"/>
      <c r="F44" s="1481"/>
      <c r="G44" s="458" t="s">
        <v>3664</v>
      </c>
      <c r="K44" s="1482" t="s">
        <v>3666</v>
      </c>
      <c r="L44" s="1482"/>
      <c r="M44" s="1482"/>
      <c r="N44" s="1482"/>
      <c r="O44" s="1482"/>
      <c r="P44" s="1482"/>
      <c r="Q44" s="1482"/>
      <c r="R44" s="1482"/>
      <c r="S44" s="1482"/>
      <c r="T44" s="1482"/>
      <c r="U44" s="1482"/>
      <c r="V44" s="1482"/>
      <c r="W44" s="1482"/>
      <c r="X44" s="1482"/>
      <c r="Y44" s="1482"/>
      <c r="Z44" s="1482"/>
      <c r="AA44" s="1482"/>
      <c r="AB44" s="1482"/>
      <c r="AC44" s="1482"/>
      <c r="AD44" s="1482"/>
      <c r="AE44" s="1482"/>
      <c r="AF44" s="1482"/>
      <c r="AG44" s="1482"/>
      <c r="AH44" s="1482"/>
      <c r="AI44" s="1482"/>
    </row>
    <row r="45" spans="2:35" ht="15" customHeight="1">
      <c r="K45" s="1482"/>
      <c r="L45" s="1482"/>
      <c r="M45" s="1482"/>
      <c r="N45" s="1482"/>
      <c r="O45" s="1482"/>
      <c r="P45" s="1482"/>
      <c r="Q45" s="1482"/>
      <c r="R45" s="1482"/>
      <c r="S45" s="1482"/>
      <c r="T45" s="1482"/>
      <c r="U45" s="1482"/>
      <c r="V45" s="1482"/>
      <c r="W45" s="1482"/>
      <c r="X45" s="1482"/>
      <c r="Y45" s="1482"/>
      <c r="Z45" s="1482"/>
      <c r="AA45" s="1482"/>
      <c r="AB45" s="1482"/>
      <c r="AC45" s="1482"/>
      <c r="AD45" s="1482"/>
      <c r="AE45" s="1482"/>
      <c r="AF45" s="1482"/>
      <c r="AG45" s="1482"/>
      <c r="AH45" s="1482"/>
      <c r="AI45" s="1482"/>
    </row>
    <row r="46" spans="2:35" ht="15" customHeight="1">
      <c r="K46" s="1482"/>
      <c r="L46" s="1482"/>
      <c r="M46" s="1482"/>
      <c r="N46" s="1482"/>
      <c r="O46" s="1482"/>
      <c r="P46" s="1482"/>
      <c r="Q46" s="1482"/>
      <c r="R46" s="1482"/>
      <c r="S46" s="1482"/>
      <c r="T46" s="1482"/>
      <c r="U46" s="1482"/>
      <c r="V46" s="1482"/>
      <c r="W46" s="1482"/>
      <c r="X46" s="1482"/>
      <c r="Y46" s="1482"/>
      <c r="Z46" s="1482"/>
      <c r="AA46" s="1482"/>
      <c r="AB46" s="1482"/>
      <c r="AC46" s="1482"/>
      <c r="AD46" s="1482"/>
      <c r="AE46" s="1482"/>
      <c r="AF46" s="1482"/>
      <c r="AG46" s="1482"/>
      <c r="AH46" s="1482"/>
      <c r="AI46" s="1482"/>
    </row>
    <row r="47" spans="2:35" ht="15" customHeight="1">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1482"/>
      <c r="AH47" s="1482"/>
      <c r="AI47" s="1482"/>
    </row>
    <row r="48" spans="2:35" ht="15" customHeight="1">
      <c r="B48" s="1481" t="s">
        <v>3743</v>
      </c>
      <c r="C48" s="1481"/>
      <c r="D48" s="1481"/>
      <c r="E48" s="1481"/>
      <c r="F48" s="1481"/>
      <c r="G48" s="481" t="s">
        <v>3668</v>
      </c>
      <c r="H48" s="481"/>
      <c r="I48" s="481"/>
      <c r="J48" s="481"/>
      <c r="K48" s="481"/>
      <c r="L48" s="481"/>
      <c r="M48" s="481"/>
      <c r="N48" s="481"/>
      <c r="O48" s="481"/>
      <c r="P48" s="481"/>
      <c r="Q48" s="481"/>
      <c r="R48" s="481"/>
      <c r="S48" s="481"/>
      <c r="T48" s="481"/>
    </row>
    <row r="49" spans="2:20" ht="15" customHeight="1">
      <c r="B49" s="1481" t="s">
        <v>3745</v>
      </c>
      <c r="C49" s="1481"/>
      <c r="D49" s="1481"/>
      <c r="E49" s="1481"/>
      <c r="F49" s="1481"/>
      <c r="G49" s="715" t="s">
        <v>3746</v>
      </c>
      <c r="H49" s="715"/>
      <c r="I49" s="715"/>
      <c r="J49" s="715"/>
      <c r="K49" s="715"/>
      <c r="L49" s="715"/>
      <c r="M49" s="715"/>
      <c r="N49" s="715"/>
      <c r="O49" s="715"/>
      <c r="P49" s="715"/>
      <c r="Q49" s="715"/>
      <c r="R49" s="715"/>
      <c r="S49" s="715"/>
      <c r="T49" s="715"/>
    </row>
  </sheetData>
  <sheetProtection algorithmName="SHA-512" hashValue="UgMli+jrHFyY9x4LfuzrBZe6Dp0vGHk8Gbslo3pl8VjYkN6zyGHuiD64kcCKT+51TuPTYZ1HfsOHlf3zznEWCw==" saltValue="OlH+q8qLBm7irrm5r2PXlw==" spinCount="100000" sheet="1" selectLockedCells="1" selectUnlockedCells="1"/>
  <mergeCells count="41">
    <mergeCell ref="B49:F49"/>
    <mergeCell ref="B16:F16"/>
    <mergeCell ref="B17:F17"/>
    <mergeCell ref="B18:F18"/>
    <mergeCell ref="B15:F15"/>
    <mergeCell ref="B23:F23"/>
    <mergeCell ref="B24:F24"/>
    <mergeCell ref="B25:F25"/>
    <mergeCell ref="B42:F42"/>
    <mergeCell ref="B43:F43"/>
    <mergeCell ref="B26:F26"/>
    <mergeCell ref="B34:F34"/>
    <mergeCell ref="B28:F28"/>
    <mergeCell ref="B29:F29"/>
    <mergeCell ref="B30:F30"/>
    <mergeCell ref="B31:F31"/>
    <mergeCell ref="B4:F4"/>
    <mergeCell ref="B5:F5"/>
    <mergeCell ref="B6:F6"/>
    <mergeCell ref="B7:F7"/>
    <mergeCell ref="B8:F8"/>
    <mergeCell ref="B9:F9"/>
    <mergeCell ref="B10:F10"/>
    <mergeCell ref="B11:F11"/>
    <mergeCell ref="B12:F12"/>
    <mergeCell ref="B13:F13"/>
    <mergeCell ref="B48:F48"/>
    <mergeCell ref="K44:AI47"/>
    <mergeCell ref="B44:F44"/>
    <mergeCell ref="B39:F39"/>
    <mergeCell ref="B14:F14"/>
    <mergeCell ref="B19:F19"/>
    <mergeCell ref="B20:F20"/>
    <mergeCell ref="B21:F21"/>
    <mergeCell ref="B22:F22"/>
    <mergeCell ref="B32:F32"/>
    <mergeCell ref="B40:F40"/>
    <mergeCell ref="B36:F36"/>
    <mergeCell ref="B27:F27"/>
    <mergeCell ref="K43:AI43"/>
    <mergeCell ref="K38:AI38"/>
  </mergeCells>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AA201"/>
  <sheetViews>
    <sheetView view="pageBreakPreview" zoomScale="70" zoomScaleNormal="55" zoomScaleSheetLayoutView="70" workbookViewId="0">
      <pane xSplit="10" topLeftCell="K1" activePane="topRight" state="frozen"/>
      <selection activeCell="AE21" sqref="AE21"/>
      <selection pane="topRight"/>
    </sheetView>
  </sheetViews>
  <sheetFormatPr defaultColWidth="9" defaultRowHeight="14.25"/>
  <cols>
    <col min="1" max="1" width="4.125" style="111" customWidth="1"/>
    <col min="2" max="2" width="6.125" style="110" customWidth="1"/>
    <col min="3" max="3" width="4.125" style="110" customWidth="1"/>
    <col min="4" max="4" width="6.125" style="111" customWidth="1"/>
    <col min="5" max="5" width="12" style="111" customWidth="1"/>
    <col min="6" max="6" width="41" style="111" customWidth="1"/>
    <col min="7" max="7" width="13.625" style="111" customWidth="1"/>
    <col min="8" max="9" width="10.375" style="111" customWidth="1"/>
    <col min="10" max="13" width="18.625" style="111" customWidth="1"/>
    <col min="14" max="14" width="14.25" style="111" customWidth="1"/>
    <col min="15" max="26" width="18.625" style="111" customWidth="1"/>
    <col min="27" max="27" width="29.25" style="111" customWidth="1"/>
    <col min="28" max="29" width="18.625" style="111" customWidth="1"/>
    <col min="30" max="30" width="69.25" style="111" bestFit="1" customWidth="1"/>
    <col min="31" max="16384" width="9" style="111"/>
  </cols>
  <sheetData>
    <row r="1" spans="4:21" ht="15.75" thickTop="1" thickBot="1">
      <c r="E1" s="112" t="s">
        <v>3308</v>
      </c>
      <c r="G1" s="113" t="s">
        <v>3309</v>
      </c>
      <c r="H1" s="1135" t="s">
        <v>3310</v>
      </c>
      <c r="I1" s="1136"/>
      <c r="J1" s="1137"/>
    </row>
    <row r="2" spans="4:21" ht="7.5" customHeight="1" thickTop="1" thickBot="1">
      <c r="H2" s="114"/>
      <c r="I2" s="114"/>
    </row>
    <row r="3" spans="4:21" ht="15.75" thickTop="1" thickBot="1">
      <c r="H3" s="1143" t="s">
        <v>3311</v>
      </c>
      <c r="I3" s="1144"/>
      <c r="J3" s="1145"/>
    </row>
    <row r="4" spans="4:21" ht="15" thickTop="1">
      <c r="F4" s="111" t="s">
        <v>3312</v>
      </c>
    </row>
    <row r="5" spans="4:21" ht="15" thickBot="1">
      <c r="F5" s="115" t="s">
        <v>3313</v>
      </c>
      <c r="G5" s="116" t="s">
        <v>3314</v>
      </c>
      <c r="H5" s="115" t="s">
        <v>3315</v>
      </c>
    </row>
    <row r="6" spans="4:21" ht="15.75" thickTop="1" thickBot="1">
      <c r="F6" s="117" t="str">
        <f>'１～３号対応表'!C2</f>
        <v>地域区分</v>
      </c>
      <c r="G6" s="118" t="str">
        <f>入力シート!I17</f>
        <v>その他地域</v>
      </c>
      <c r="H6" s="119">
        <f>INDEX('１～３号対応表'!$B:$B,MATCH(計算シート!$G6,'１～３号対応表'!C:C,0))</f>
        <v>7</v>
      </c>
    </row>
    <row r="7" spans="4:21" ht="15.75" thickTop="1" thickBot="1">
      <c r="F7" s="120" t="s">
        <v>3316</v>
      </c>
      <c r="G7" s="121" t="e">
        <f>入力シート!O82</f>
        <v>#N/A</v>
      </c>
      <c r="H7" s="122"/>
    </row>
    <row r="8" spans="4:21" ht="15" thickTop="1">
      <c r="F8" s="120" t="s">
        <v>3317</v>
      </c>
      <c r="G8" s="123" t="e">
        <f>入力シート!AA82</f>
        <v>#N/A</v>
      </c>
      <c r="H8" s="124"/>
    </row>
    <row r="9" spans="4:21">
      <c r="F9" s="125"/>
      <c r="G9" s="126"/>
      <c r="H9" s="127"/>
    </row>
    <row r="10" spans="4:21" ht="15" thickBot="1">
      <c r="F10" s="128" t="s">
        <v>3318</v>
      </c>
      <c r="G10" s="126"/>
      <c r="H10" s="129"/>
      <c r="I10" s="110"/>
      <c r="J10" s="110"/>
      <c r="K10" s="110"/>
      <c r="L10" s="110"/>
    </row>
    <row r="11" spans="4:21" ht="15.75" thickTop="1" thickBot="1">
      <c r="D11" s="113"/>
      <c r="E11" s="130"/>
      <c r="F11" s="131" t="s">
        <v>3319</v>
      </c>
      <c r="G11" s="132">
        <f>IF(入力シート!H27=0,G29,入力シート!H27)</f>
        <v>0</v>
      </c>
      <c r="H11" s="133">
        <f>IF(G11&lt;='１～３号対応表'!E3,0,LOOKUP(G11,'１～３号対応表'!E3:E19,'１～３号対応表'!B3:B19))</f>
        <v>0</v>
      </c>
      <c r="I11" s="134">
        <f>IF(OR(入力シート!H27=0,G29=0),2,1)</f>
        <v>2</v>
      </c>
      <c r="J11" s="110" t="s">
        <v>3320</v>
      </c>
      <c r="K11" s="110"/>
      <c r="L11" s="110"/>
    </row>
    <row r="12" spans="4:21" ht="15.75" thickTop="1" thickBot="1">
      <c r="D12" s="113"/>
      <c r="E12" s="135"/>
      <c r="F12" s="136"/>
      <c r="G12" s="111" t="s">
        <v>3321</v>
      </c>
      <c r="H12" s="137" t="s">
        <v>3322</v>
      </c>
      <c r="I12" s="138" t="s">
        <v>3323</v>
      </c>
      <c r="J12" s="139"/>
      <c r="K12" s="110"/>
      <c r="L12" s="110"/>
    </row>
    <row r="13" spans="4:21" ht="15" thickTop="1">
      <c r="D13" s="140"/>
      <c r="E13" s="140"/>
      <c r="F13" s="131" t="s">
        <v>3324</v>
      </c>
      <c r="G13" s="141">
        <f>H13+I13</f>
        <v>0</v>
      </c>
      <c r="H13" s="142">
        <f>IF(AND(入力シート!H30=0,入力シート!H31=0),H31,入力シート!H30)</f>
        <v>0</v>
      </c>
      <c r="I13" s="143">
        <f>IF(AND(入力シート!P30=0,入力シート!P31=0),I31,入力シート!P30)</f>
        <v>0</v>
      </c>
      <c r="J13" s="110"/>
      <c r="K13" s="144"/>
      <c r="L13" s="144"/>
      <c r="M13" s="145"/>
      <c r="O13" s="146"/>
      <c r="P13" s="127"/>
      <c r="S13" s="146"/>
      <c r="T13" s="127"/>
    </row>
    <row r="14" spans="4:21" ht="15" thickBot="1">
      <c r="D14" s="140"/>
      <c r="E14" s="140"/>
      <c r="F14" s="131" t="s">
        <v>3325</v>
      </c>
      <c r="G14" s="141">
        <f>H14+I14</f>
        <v>0</v>
      </c>
      <c r="H14" s="147">
        <f>IF(AND(入力シート!H30=0,入力シート!H31=0),H32,入力シート!H31)</f>
        <v>0</v>
      </c>
      <c r="I14" s="148">
        <f>IF(AND(入力シート!P30=0,入力シート!P31=0),I32,入力シート!P31)</f>
        <v>0</v>
      </c>
      <c r="J14" s="110"/>
      <c r="K14" s="144"/>
      <c r="L14" s="144"/>
      <c r="M14" s="145"/>
      <c r="O14" s="146"/>
      <c r="P14" s="127"/>
      <c r="S14" s="146"/>
      <c r="T14" s="127"/>
    </row>
    <row r="15" spans="4:21" ht="15" thickTop="1">
      <c r="E15" s="140"/>
      <c r="F15" s="131" t="s">
        <v>3326</v>
      </c>
      <c r="G15" s="149">
        <f>G11+G13</f>
        <v>0</v>
      </c>
      <c r="H15" s="38" t="s">
        <v>3656</v>
      </c>
      <c r="J15" s="110"/>
      <c r="K15" s="110"/>
      <c r="L15" s="134" t="str">
        <f>IFERROR(LOOKUP(G15,'１～３号対応表'!Q3:Q20,'１～３号対応表'!B3:B20),"")</f>
        <v/>
      </c>
      <c r="M15" s="175" t="s">
        <v>3658</v>
      </c>
    </row>
    <row r="16" spans="4:21">
      <c r="E16" s="140"/>
      <c r="F16" s="131" t="s">
        <v>3327</v>
      </c>
      <c r="G16" s="150">
        <f>G13+G14</f>
        <v>0</v>
      </c>
      <c r="H16" s="151">
        <f>H13+H14</f>
        <v>0</v>
      </c>
      <c r="I16" s="151">
        <f>I13+I14</f>
        <v>0</v>
      </c>
      <c r="J16" s="152"/>
      <c r="K16" s="144"/>
      <c r="L16" s="144"/>
      <c r="M16" s="144"/>
      <c r="O16" s="153"/>
      <c r="P16" s="129"/>
      <c r="Q16" s="110"/>
      <c r="S16" s="153"/>
      <c r="T16" s="129"/>
      <c r="U16" s="110"/>
    </row>
    <row r="17" spans="4:21">
      <c r="E17" s="140"/>
      <c r="F17" s="154"/>
      <c r="G17" s="155">
        <f>IF(G16&lt;='１～３号対応表'!D3,0,LOOKUP(G16,'１～３号対応表'!D3:D20,'１～３号対応表'!B3:B20))</f>
        <v>0</v>
      </c>
      <c r="H17" s="155">
        <f>IF(H16&lt;='１～３号対応表'!D3,0,LOOKUP(H16,'１～３号対応表'!D3:D20,'１～３号対応表'!B3:B20))</f>
        <v>0</v>
      </c>
      <c r="I17" s="156">
        <f>IF(I16&lt;='１～３号対応表'!D3,0,LOOKUP(I16,'１～３号対応表'!D3:D20,'１～３号対応表'!B3:B20))</f>
        <v>0</v>
      </c>
      <c r="J17" s="139" t="s">
        <v>3328</v>
      </c>
      <c r="K17" s="144"/>
      <c r="L17" s="144"/>
      <c r="M17" s="144"/>
      <c r="O17" s="153"/>
      <c r="P17" s="129"/>
      <c r="Q17" s="110"/>
      <c r="S17" s="153"/>
      <c r="T17" s="129"/>
      <c r="U17" s="110"/>
    </row>
    <row r="18" spans="4:21">
      <c r="E18" s="140"/>
      <c r="F18" s="131" t="s">
        <v>3329</v>
      </c>
      <c r="G18" s="149">
        <f>SUM(G11,G13:G14)</f>
        <v>0</v>
      </c>
      <c r="H18" s="133">
        <f>IF(G18&lt;='１～３号対応表'!E3,0,LOOKUP(G18,'１～３号対応表'!E3:E19,'１～３号対応表'!B3:B19))</f>
        <v>0</v>
      </c>
      <c r="I18" s="110" t="s">
        <v>3330</v>
      </c>
      <c r="K18" s="110"/>
      <c r="L18" s="110"/>
    </row>
    <row r="19" spans="4:21">
      <c r="F19" s="157"/>
      <c r="G19" s="158"/>
      <c r="H19" s="127"/>
    </row>
    <row r="20" spans="4:21">
      <c r="F20" s="157" t="s">
        <v>3331</v>
      </c>
      <c r="G20" s="158"/>
      <c r="H20" s="127"/>
    </row>
    <row r="21" spans="4:21" ht="15" thickBot="1">
      <c r="F21" s="159" t="s">
        <v>255</v>
      </c>
      <c r="G21" s="160"/>
      <c r="H21" s="763" t="s">
        <v>3830</v>
      </c>
      <c r="J21" s="111" t="s">
        <v>3322</v>
      </c>
      <c r="K21" s="161" t="s">
        <v>3332</v>
      </c>
      <c r="L21" s="162" t="s">
        <v>3333</v>
      </c>
      <c r="M21" s="766" t="s">
        <v>3830</v>
      </c>
      <c r="O21" s="111" t="s">
        <v>3323</v>
      </c>
      <c r="P21" s="161" t="s">
        <v>3332</v>
      </c>
      <c r="Q21" s="162" t="s">
        <v>3333</v>
      </c>
      <c r="R21" s="766" t="s">
        <v>3830</v>
      </c>
      <c r="S21" s="128"/>
      <c r="T21" s="163"/>
    </row>
    <row r="22" spans="4:21" ht="15" thickTop="1">
      <c r="D22" s="140"/>
      <c r="E22" s="140"/>
      <c r="F22" s="30" t="s">
        <v>3334</v>
      </c>
      <c r="G22" s="164">
        <f>入力シート!H38</f>
        <v>0</v>
      </c>
      <c r="H22" s="164">
        <f>入力シート!I334</f>
        <v>0</v>
      </c>
      <c r="I22" s="140"/>
      <c r="J22" s="30" t="s">
        <v>3335</v>
      </c>
      <c r="K22" s="142">
        <f>入力シート!N38</f>
        <v>0</v>
      </c>
      <c r="L22" s="143">
        <f>入力シート!T38</f>
        <v>0</v>
      </c>
      <c r="M22" s="164">
        <f>入力シート!P334</f>
        <v>0</v>
      </c>
      <c r="O22" s="30" t="s">
        <v>3335</v>
      </c>
      <c r="P22" s="142">
        <f>入力シート!Z38</f>
        <v>0</v>
      </c>
      <c r="Q22" s="143">
        <f>入力シート!AF38</f>
        <v>0</v>
      </c>
      <c r="R22" s="164">
        <f>入力シート!W334</f>
        <v>0</v>
      </c>
      <c r="S22" s="153"/>
      <c r="T22" s="153"/>
    </row>
    <row r="23" spans="4:21">
      <c r="D23" s="140"/>
      <c r="E23" s="140"/>
      <c r="F23" s="30" t="s">
        <v>3336</v>
      </c>
      <c r="G23" s="166">
        <f>入力シート!H39</f>
        <v>0</v>
      </c>
      <c r="H23" s="166"/>
      <c r="I23" s="140"/>
      <c r="J23" s="30" t="s">
        <v>3337</v>
      </c>
      <c r="K23" s="167">
        <f>入力シート!N39</f>
        <v>0</v>
      </c>
      <c r="L23" s="168">
        <f>入力シート!T39</f>
        <v>0</v>
      </c>
      <c r="M23" s="166"/>
      <c r="O23" s="30" t="s">
        <v>3337</v>
      </c>
      <c r="P23" s="167">
        <f>入力シート!Z39</f>
        <v>0</v>
      </c>
      <c r="Q23" s="168">
        <f>入力シート!AF39</f>
        <v>0</v>
      </c>
      <c r="R23" s="166"/>
      <c r="S23" s="153"/>
      <c r="T23" s="153"/>
    </row>
    <row r="24" spans="4:21">
      <c r="D24" s="140"/>
      <c r="E24" s="140"/>
      <c r="F24" s="30" t="s">
        <v>3338</v>
      </c>
      <c r="G24" s="166">
        <f>入力シート!H40</f>
        <v>0</v>
      </c>
      <c r="H24" s="166">
        <f>入力シート!I335</f>
        <v>0</v>
      </c>
      <c r="I24" s="140"/>
      <c r="J24" s="30" t="s">
        <v>3339</v>
      </c>
      <c r="K24" s="167">
        <f>入力シート!N40</f>
        <v>0</v>
      </c>
      <c r="L24" s="168">
        <f>入力シート!T40</f>
        <v>0</v>
      </c>
      <c r="M24" s="166">
        <f>入力シート!P335</f>
        <v>0</v>
      </c>
      <c r="O24" s="30" t="s">
        <v>3339</v>
      </c>
      <c r="P24" s="167">
        <f>入力シート!Z40</f>
        <v>0</v>
      </c>
      <c r="Q24" s="168">
        <f>入力シート!AF40</f>
        <v>0</v>
      </c>
      <c r="R24" s="166">
        <f>入力シート!W335</f>
        <v>0</v>
      </c>
      <c r="S24" s="153"/>
      <c r="T24" s="153"/>
    </row>
    <row r="25" spans="4:21" ht="15" thickBot="1">
      <c r="D25" s="140"/>
      <c r="E25" s="140"/>
      <c r="F25" s="30" t="s">
        <v>3340</v>
      </c>
      <c r="G25" s="169">
        <f>入力シート!H41</f>
        <v>0</v>
      </c>
      <c r="H25" s="169">
        <f>入力シート!I336</f>
        <v>0</v>
      </c>
      <c r="I25" s="140"/>
      <c r="J25" s="30" t="s">
        <v>3341</v>
      </c>
      <c r="K25" s="167">
        <f>入力シート!N42</f>
        <v>0</v>
      </c>
      <c r="L25" s="168">
        <f>入力シート!T42</f>
        <v>0</v>
      </c>
      <c r="M25" s="764">
        <f>入力シート!P337</f>
        <v>0</v>
      </c>
      <c r="O25" s="30" t="s">
        <v>3341</v>
      </c>
      <c r="P25" s="167">
        <f>入力シート!Z42</f>
        <v>0</v>
      </c>
      <c r="Q25" s="168">
        <f>入力シート!AF42</f>
        <v>0</v>
      </c>
      <c r="R25" s="764">
        <f>入力シート!W337</f>
        <v>0</v>
      </c>
      <c r="S25" s="153"/>
      <c r="T25" s="153"/>
    </row>
    <row r="26" spans="4:21" ht="15.75" thickTop="1" thickBot="1">
      <c r="F26" s="30" t="s">
        <v>3342</v>
      </c>
      <c r="G26" s="170">
        <f>IF(入力シート!AD48="あり",ROUNDUP(G25/2,0),G25)</f>
        <v>0</v>
      </c>
      <c r="H26" s="171">
        <f>入力シート!AD48</f>
        <v>0</v>
      </c>
      <c r="I26" s="140"/>
      <c r="J26" s="30" t="s">
        <v>3343</v>
      </c>
      <c r="K26" s="167">
        <f>入力シート!N43</f>
        <v>0</v>
      </c>
      <c r="L26" s="168">
        <f>入力シート!T43</f>
        <v>0</v>
      </c>
      <c r="M26" s="166"/>
      <c r="O26" s="30" t="s">
        <v>3343</v>
      </c>
      <c r="P26" s="167">
        <f>入力シート!Z43</f>
        <v>0</v>
      </c>
      <c r="Q26" s="168">
        <f>入力シート!AF43</f>
        <v>0</v>
      </c>
      <c r="R26" s="166"/>
      <c r="S26" s="153"/>
      <c r="T26" s="153"/>
    </row>
    <row r="27" spans="4:21" ht="15.75" thickTop="1" thickBot="1">
      <c r="F27" s="165"/>
      <c r="G27" s="165"/>
      <c r="H27" s="165" t="s">
        <v>3829</v>
      </c>
      <c r="I27" s="140"/>
      <c r="J27" s="30" t="s">
        <v>3344</v>
      </c>
      <c r="K27" s="147">
        <f>入力シート!N44</f>
        <v>0</v>
      </c>
      <c r="L27" s="148">
        <f>入力シート!T44</f>
        <v>0</v>
      </c>
      <c r="M27" s="765">
        <f>入力シート!P338</f>
        <v>0</v>
      </c>
      <c r="O27" s="30" t="s">
        <v>3344</v>
      </c>
      <c r="P27" s="147">
        <f>入力シート!Z44</f>
        <v>0</v>
      </c>
      <c r="Q27" s="148">
        <f>入力シート!AF44</f>
        <v>0</v>
      </c>
      <c r="R27" s="765">
        <f>入力シート!W338</f>
        <v>0</v>
      </c>
      <c r="S27" s="153"/>
      <c r="T27" s="153"/>
    </row>
    <row r="28" spans="4:21" ht="15" thickTop="1">
      <c r="D28" s="110"/>
      <c r="E28" s="110"/>
      <c r="F28" s="172"/>
      <c r="G28" s="146"/>
      <c r="H28" s="165"/>
      <c r="J28" s="145"/>
      <c r="K28" s="145"/>
      <c r="L28" s="145"/>
      <c r="M28" s="145"/>
      <c r="O28" s="146"/>
      <c r="P28" s="165"/>
      <c r="S28" s="146"/>
      <c r="T28" s="165"/>
    </row>
    <row r="29" spans="4:21">
      <c r="D29" s="113"/>
      <c r="E29" s="113"/>
      <c r="F29" s="30" t="s">
        <v>3345</v>
      </c>
      <c r="G29" s="150">
        <f>SUM(G22:G24,G26)</f>
        <v>0</v>
      </c>
      <c r="H29" s="124"/>
      <c r="I29" s="165"/>
    </row>
    <row r="30" spans="4:21">
      <c r="D30" s="113"/>
      <c r="E30" s="113"/>
      <c r="F30" s="173"/>
      <c r="G30" s="174" t="s">
        <v>3321</v>
      </c>
      <c r="H30" s="127" t="s">
        <v>3322</v>
      </c>
      <c r="I30" s="165" t="s">
        <v>3323</v>
      </c>
      <c r="J30" s="175"/>
    </row>
    <row r="31" spans="4:21">
      <c r="D31" s="140"/>
      <c r="E31" s="140"/>
      <c r="F31" s="30" t="s">
        <v>3346</v>
      </c>
      <c r="G31" s="150">
        <f>H31+I31</f>
        <v>0</v>
      </c>
      <c r="H31" s="150">
        <f>SUM(K22:L24)</f>
        <v>0</v>
      </c>
      <c r="I31" s="150">
        <f>SUM(P22:Q24)</f>
        <v>0</v>
      </c>
      <c r="J31" s="145"/>
      <c r="K31" s="145"/>
      <c r="L31" s="145"/>
      <c r="M31" s="145"/>
      <c r="O31" s="146"/>
      <c r="P31" s="127"/>
      <c r="S31" s="146"/>
      <c r="T31" s="127"/>
    </row>
    <row r="32" spans="4:21">
      <c r="D32" s="140"/>
      <c r="E32" s="140"/>
      <c r="F32" s="30" t="s">
        <v>3347</v>
      </c>
      <c r="G32" s="150">
        <f>H32+I32</f>
        <v>0</v>
      </c>
      <c r="H32" s="150">
        <f>SUM(K25:L27)</f>
        <v>0</v>
      </c>
      <c r="I32" s="150">
        <f>SUM(P25:Q27)</f>
        <v>0</v>
      </c>
      <c r="J32" s="145"/>
      <c r="K32" s="145"/>
      <c r="L32" s="145"/>
      <c r="M32" s="145"/>
      <c r="O32" s="146"/>
      <c r="P32" s="127"/>
      <c r="S32" s="146"/>
      <c r="T32" s="127"/>
    </row>
    <row r="33" spans="5:21">
      <c r="E33" s="113"/>
      <c r="F33" s="30" t="s">
        <v>3348</v>
      </c>
      <c r="G33" s="150">
        <f>G29+G31</f>
        <v>0</v>
      </c>
      <c r="H33" s="141"/>
      <c r="I33" s="176"/>
      <c r="J33" s="127"/>
    </row>
    <row r="34" spans="5:21">
      <c r="E34" s="140"/>
      <c r="F34" s="30" t="s">
        <v>3349</v>
      </c>
      <c r="G34" s="150">
        <f>H34+I34</f>
        <v>0</v>
      </c>
      <c r="H34" s="150">
        <f>H31+H32</f>
        <v>0</v>
      </c>
      <c r="I34" s="150">
        <f>I31+I32</f>
        <v>0</v>
      </c>
      <c r="K34" s="144"/>
      <c r="L34" s="144"/>
      <c r="M34" s="144"/>
      <c r="O34" s="153"/>
      <c r="P34" s="129"/>
      <c r="Q34" s="110"/>
      <c r="S34" s="153"/>
      <c r="T34" s="129"/>
      <c r="U34" s="110"/>
    </row>
    <row r="35" spans="5:21">
      <c r="E35" s="113"/>
      <c r="F35" s="177" t="s">
        <v>3350</v>
      </c>
      <c r="G35" s="150">
        <f>G29+G31+G32</f>
        <v>0</v>
      </c>
      <c r="H35" s="178"/>
      <c r="I35" s="146"/>
    </row>
    <row r="36" spans="5:21">
      <c r="E36" s="113"/>
      <c r="F36" s="174"/>
      <c r="G36" s="146"/>
      <c r="H36" s="127"/>
    </row>
    <row r="37" spans="5:21">
      <c r="E37" s="113"/>
      <c r="F37" s="144" t="s">
        <v>3351</v>
      </c>
      <c r="G37" s="179" t="s">
        <v>272</v>
      </c>
      <c r="H37" s="180" t="s">
        <v>271</v>
      </c>
      <c r="I37" s="181" t="s">
        <v>270</v>
      </c>
      <c r="J37" s="181" t="s">
        <v>269</v>
      </c>
    </row>
    <row r="38" spans="5:21">
      <c r="E38" s="113"/>
      <c r="F38" s="182" t="s">
        <v>3352</v>
      </c>
      <c r="G38" s="149">
        <f>ROUND(
ROUNDDOWN(SUM(G22:G23,K22:L23)/30,1)
+ROUNDDOWN(SUM(G24,G26,K24:L24)/20,1)
+ROUNDDOWN(SUM(K25:L26)/6,1)
+ROUNDDOWN(SUM(K27:L27)/3,1),0)
+ROUND(
ROUNDDOWN(SUM(P22:Q23)/30,1)
+ROUNDDOWN(SUM(P24:Q24)/20,1)
+ROUNDDOWN(SUM(P25:Q26)/6,1)
+ROUNDDOWN(SUM(P27:Q27)/3,1),0)</f>
        <v>0</v>
      </c>
      <c r="H38" s="149">
        <f>ROUND(
ROUNDDOWN(SUM(G22:G23,K22:L23)/30,1)
+ROUNDDOWN(SUM(G24,G26,K24:L24)/20,1)
+ROUNDDOWN(SUM(K25:L26)/6,1)
+ROUNDDOWN(SUM(K27:L27)/3,1),0)</f>
        <v>0</v>
      </c>
      <c r="I38" s="149">
        <f>ROUND(
ROUNDDOWN(SUM(P22:Q23)/30,1)
+ROUNDDOWN(SUM(P24:Q24)/20,1)
+ROUNDDOWN(SUM(P25:Q26)/6,1)
+ROUNDDOWN(SUM(P27:Q27)/3,1),0)</f>
        <v>0</v>
      </c>
      <c r="J38" s="156">
        <f>IF(G38&lt;2,2,G38)</f>
        <v>2</v>
      </c>
      <c r="K38" s="110" t="s">
        <v>3353</v>
      </c>
      <c r="L38" s="38" t="s">
        <v>268</v>
      </c>
      <c r="N38" s="183"/>
    </row>
    <row r="39" spans="5:21">
      <c r="E39" s="113"/>
      <c r="F39" s="182" t="s">
        <v>3354</v>
      </c>
      <c r="G39" s="149">
        <f>ROUND(
ROUNDDOWN(SUM(G22:G23,K22:L23)/30,1)
+ROUNDDOWN(SUM(G24,K24:L24)/15,1)
+ROUNDDOWN(SUM(G26,K25:L26)/6,1)
+ROUNDDOWN(SUM(K27:L27)/3,1),0)
+ROUND(
ROUNDDOWN(SUM(P22:Q23)/30,1)
+ROUNDDOWN(SUM(P24:Q24)/15,1)
+ROUNDDOWN(SUM(P25:Q26)/6,1)
+ROUNDDOWN(SUM(P27:Q27)/3,1),0)</f>
        <v>0</v>
      </c>
      <c r="H39" s="184">
        <f>ROUND(
ROUNDDOWN(SUM(G22:G23,K22:L23)/30,1)
+ROUNDDOWN(SUM(G24,K24:L24)/15,1)
+ROUNDDOWN(SUM(G26,K25:L26)/6,1)
+ROUNDDOWN(SUM(K27:L27)/3,1),0)</f>
        <v>0</v>
      </c>
      <c r="I39" s="184">
        <f>ROUND(
ROUNDDOWN(SUM(P22:Q23)/30,1)
+ROUNDDOWN(SUM(P24:Q24)/15,1)
+ROUNDDOWN(SUM(P25:Q26)/6,1)
+ROUNDDOWN(SUM(P27:Q27)/3,1),0)</f>
        <v>0</v>
      </c>
      <c r="J39" s="155">
        <f>IF(G39&lt;2,2,G39)</f>
        <v>2</v>
      </c>
      <c r="K39" s="134">
        <f>IF(OR(SUM(G24,K24:L24,P24:Q24)=0,G26=0),0,IF(H61=0,0,IF(J39+H73+G44&lt;=入力シート!D70,1,0)))</f>
        <v>0</v>
      </c>
      <c r="L39" s="134">
        <f>IF(H77=0,0,IF(OR(SUM(G24,K24:L24,P24:Q24)=0,G26=0),0,IF(H61=0,0,IF(J39+H73+G44&lt;=入力シート!D70,1,0))))</f>
        <v>0</v>
      </c>
    </row>
    <row r="40" spans="5:21">
      <c r="E40" s="113"/>
      <c r="F40" s="182" t="s">
        <v>3355</v>
      </c>
      <c r="G40" s="149">
        <f>ROUND(
ROUNDDOWN(SUM(G22:G23,K22:L23)/30,1)
+ROUNDDOWN(SUM(G24,G26,K24:L24)/15,1)
+ROUNDDOWN(SUM(K25:L26)/6,1)
+ROUNDDOWN(SUM(K27:L27)/3,1),0)
+ROUND(
ROUNDDOWN(SUM(P22:Q23)/30,1)
+ROUNDDOWN(SUM(P24:Q24)/15,1)
+ROUNDDOWN(SUM(P25:Q26)/6,1)
+ROUNDDOWN(SUM(P27:Q27)/3,1),0)</f>
        <v>0</v>
      </c>
      <c r="H40" s="184">
        <f>ROUND(
ROUNDDOWN(SUM(G22:G23,K22:L23)/30,1)
+ROUNDDOWN(SUM(G24,G26,K24:L24)/15,1)
+ROUNDDOWN(SUM(K25:L26)/6,1)
+ROUNDDOWN(SUM(K27:L27)/3,1),0)</f>
        <v>0</v>
      </c>
      <c r="I40" s="184">
        <f>ROUND(
ROUNDDOWN(SUM(P22:Q23)/30,1)
+ROUNDDOWN(SUM(P24:Q24)/15,1)
+ROUNDDOWN(SUM(P25:Q26)/6,1)
+ROUNDDOWN(SUM(P27:Q27)/3,1),0)</f>
        <v>0</v>
      </c>
      <c r="J40" s="155">
        <f>IF(G40&lt;2,2,G40)</f>
        <v>2</v>
      </c>
      <c r="K40" s="134">
        <f>IF(SUM(G24,K24:L24,P24:Q24)=0,0,IF(H61=0,0,IF(K39=0,IF(J40+H73+G44&lt;=入力シート!D70,1,0),0)))</f>
        <v>0</v>
      </c>
      <c r="L40" s="134">
        <f>IF(SUM(G24,K24:L24,P24:Q24)=0,0,IF(H61=0,0,IF(L39=0,IF(J40+H73+G44&lt;=入力シート!D70,1,0),0)))</f>
        <v>0</v>
      </c>
    </row>
    <row r="41" spans="5:21">
      <c r="E41" s="113"/>
      <c r="F41" s="182" t="s">
        <v>3356</v>
      </c>
      <c r="G41" s="149">
        <f>ROUND(
ROUNDDOWN(SUM(G22:G23,K22:L23)/30,1)
+ROUNDDOWN(SUM(G24,K24:L24)/20,1)
+ROUNDDOWN(SUM(G26,K25:L26)/6,1)
+ROUNDDOWN(SUM(K27:L27)/3,1),0)
+ROUND(
ROUNDDOWN(SUM(P22:Q23)/30,1)
+ROUNDDOWN(SUM(P24:Q24)/20,1)
+ROUNDDOWN(SUM(P25:Q26)/6,1)
+ROUNDDOWN(SUM(P27:Q27)/3,1),0)</f>
        <v>0</v>
      </c>
      <c r="H41" s="184">
        <f>ROUND(
ROUNDDOWN(SUM(G22:G23,K22:L23)/30,1)
+ROUNDDOWN(SUM(G24,K24:L24)/20,1)
+ROUNDDOWN(SUM(G26,K25:L26)/6,1)
+ROUNDDOWN(SUM(K27:L27)/3,1),0)</f>
        <v>0</v>
      </c>
      <c r="I41" s="184">
        <f>ROUND(
ROUNDDOWN(SUM(P22:Q23)/30,1)
+ROUNDDOWN(SUM(P24:Q24)/20,1)
+ROUNDDOWN(SUM(P25:Q26)/6,1)
+ROUNDDOWN(SUM(P27:Q27)/3,1),0)</f>
        <v>0</v>
      </c>
      <c r="J41" s="155">
        <f>IF(G41&lt;2,2,G41)</f>
        <v>2</v>
      </c>
      <c r="K41" s="134">
        <f>IF(G26=0,0,IF(AND(K39=0,K40=0),IF(J41+H73+G44&lt;=入力シート!D70,1,0),0))</f>
        <v>0</v>
      </c>
      <c r="L41" s="134">
        <f>IF(H77=0,0,IF(G26=0,0,IF(AND(L39=0,L40=0),IF(J41+H73+G44&lt;=入力シート!D70,1,0),0)))</f>
        <v>0</v>
      </c>
    </row>
    <row r="42" spans="5:21">
      <c r="E42" s="113"/>
      <c r="F42" s="182" t="s">
        <v>3357</v>
      </c>
      <c r="G42" s="153"/>
      <c r="H42" s="153"/>
      <c r="I42" s="153"/>
      <c r="J42" s="129"/>
      <c r="K42" s="134">
        <f>IF(AND(K39=0,K40=0,K41=0),1,0)</f>
        <v>1</v>
      </c>
      <c r="L42" s="134">
        <f>IF(AND(L39=0,L40=0,L41=0),1,0)</f>
        <v>1</v>
      </c>
    </row>
    <row r="43" spans="5:21">
      <c r="E43" s="113"/>
      <c r="F43" s="144"/>
      <c r="G43" s="153"/>
      <c r="H43" s="153"/>
      <c r="I43" s="153"/>
      <c r="J43" s="185" t="s">
        <v>267</v>
      </c>
      <c r="K43" s="149">
        <f>IF(K39=1,J39,IF(K40=1,J40,IF(K41=1,J41,IF(K42=1,J38))))+H73+G44</f>
        <v>3</v>
      </c>
      <c r="L43" s="110"/>
    </row>
    <row r="44" spans="5:21">
      <c r="E44" s="113"/>
      <c r="F44" s="186" t="s">
        <v>3358</v>
      </c>
      <c r="G44" s="149">
        <f>IF(H16&lt;=90,1,0)+IF(AND(H102=1,I16&lt;=90),1,0)</f>
        <v>1</v>
      </c>
      <c r="H44" s="153"/>
      <c r="I44" s="153"/>
      <c r="J44" s="185" t="s">
        <v>266</v>
      </c>
      <c r="K44" s="187">
        <f>IF(入力シート!D70-K43&lt;0,0,MIN(IF(入力シート!D70-K43&lt;3,ROUND(入力シート!D70-K43,0),IF(MOD(入力シート!D70-K43,1)&lt;0.3,ROUNDDOWN(入力シート!D70-K43,0),IF(MOD(入力シート!D70-K43,1)&lt;0.5, ROUNDDOWN(入力シート!D70-K43,0)+0.5,ROUNDUP(入力シート!D70-K43,0)))),G45))</f>
        <v>0</v>
      </c>
      <c r="L44" s="188"/>
    </row>
    <row r="45" spans="5:21">
      <c r="E45" s="113"/>
      <c r="F45" s="186" t="s">
        <v>265</v>
      </c>
      <c r="G45" s="187">
        <f>LOOKUP(G15,'１～３号対応表'!O:O,'１～３号対応表'!P:P)</f>
        <v>1</v>
      </c>
      <c r="H45" s="129"/>
      <c r="I45" s="188"/>
      <c r="J45" s="110"/>
    </row>
    <row r="46" spans="5:21">
      <c r="E46" s="113"/>
      <c r="F46" s="454" t="s">
        <v>3649</v>
      </c>
      <c r="G46" s="149">
        <f>IF((SUM(K22:K27)&gt;1),1,0)</f>
        <v>0</v>
      </c>
      <c r="H46" s="129"/>
      <c r="I46" s="188"/>
      <c r="J46" s="110"/>
    </row>
    <row r="47" spans="5:21">
      <c r="F47" s="112"/>
      <c r="G47" s="146"/>
      <c r="H47" s="127"/>
    </row>
    <row r="48" spans="5:21" ht="15" thickBot="1">
      <c r="F48" s="112" t="s">
        <v>3359</v>
      </c>
      <c r="G48" s="146"/>
      <c r="H48" s="127"/>
    </row>
    <row r="49" spans="1:27" ht="15.75" thickTop="1" thickBot="1">
      <c r="E49" s="113" t="s">
        <v>264</v>
      </c>
      <c r="F49" s="32" t="s">
        <v>3360</v>
      </c>
      <c r="G49" s="189">
        <f>入力シート!V143</f>
        <v>0</v>
      </c>
      <c r="H49" s="190"/>
    </row>
    <row r="50" spans="1:27" ht="15.75" thickTop="1" thickBot="1">
      <c r="E50" s="113" t="s">
        <v>3199</v>
      </c>
      <c r="F50" s="191" t="s">
        <v>3361</v>
      </c>
      <c r="G50" s="192">
        <f>G49*72</f>
        <v>0</v>
      </c>
      <c r="H50" s="119">
        <f>IF(G50&lt;'１～３号対応表'!K3,0,LOOKUP(G50,'１～３号対応表'!K3:K16,'１～３号対応表'!B3:B16))</f>
        <v>0</v>
      </c>
    </row>
    <row r="51" spans="1:27" ht="15" thickTop="1">
      <c r="D51" s="140"/>
      <c r="E51" s="140"/>
      <c r="F51" s="131" t="s">
        <v>3362</v>
      </c>
      <c r="G51" s="455">
        <f>IF(AND(SUM(G22:G25)=0,SUM(K22:L27)=0,SUM(P22:Q27)=0),0,IF(J38+H73+G44+G46&gt;入力シート!D70,J38+H73+G44+G46-入力シート!D70,0))</f>
        <v>0</v>
      </c>
      <c r="H51" s="139"/>
    </row>
    <row r="52" spans="1:27" ht="15" thickBot="1">
      <c r="F52" s="32" t="s">
        <v>3363</v>
      </c>
      <c r="G52" s="169">
        <f>入力シート!Q224</f>
        <v>0</v>
      </c>
    </row>
    <row r="53" spans="1:27" ht="15" thickTop="1">
      <c r="F53" s="165"/>
      <c r="G53" s="153"/>
    </row>
    <row r="54" spans="1:27">
      <c r="F54" s="193" t="s">
        <v>263</v>
      </c>
      <c r="G54" s="153"/>
      <c r="H54" s="110" t="s">
        <v>3364</v>
      </c>
      <c r="J54" s="175"/>
    </row>
    <row r="55" spans="1:27">
      <c r="F55" s="194" t="s">
        <v>262</v>
      </c>
      <c r="G55" s="187" t="e">
        <f>ROUND((((IF(L39=1,H39,IF(L40=1,H40,IF(L41=1,H41,IF(L42=1,H38))))+IF(H16&lt;91,1,0.8)+IF(H16&lt;41,1,IF(H16&lt;151,2,3))+IF(SUM(K22:K27)&gt;0,1.4,0)+IF(H73=1,1,0)+IF(H79=1,0.8,0)+H81+IF(H83=0,0,IF(G11&lt;151,0.8,1.5))+IF(H86=0,0,IF(H86=1,IF(G11&lt;151,2,3),IF(G11&lt;151,1,1.5)))+IF(H87=1,0.5,0)+IF(H120=1,0.8,0)+IF(H122=1,0.8,0)+IF(H124=1,0.8,0)+IF(H133=1,0.6,0)+IF(SUM(G11,H16)&lt;91,1.4,2.2)-IF(H71=1,1,0)-入力シート!D326-G51))+IF(入力シート!D21="なし",0, ((IF(L39=1,I39,IF(L40=1,I40,IF(L41=1,I41,IF(L42=1,I38))))+IF(G11&lt;36,0.8,IF(G11&gt;120,0.8,0))+IF(I16&lt;91,1,0.8)+IF(I16&lt;41,1,IF(I16&lt;151,2,3))+IF(SUM(P22:P27)&gt;0,1.4,0)+IF(SUM(I16)&lt;91,1.4,2.2))))),0)</f>
        <v>#N/A</v>
      </c>
      <c r="H55" s="195"/>
      <c r="J55" s="196"/>
      <c r="K55" s="196"/>
    </row>
    <row r="56" spans="1:27">
      <c r="F56" s="194" t="s">
        <v>261</v>
      </c>
      <c r="G56" s="187" t="e">
        <f>G55/3</f>
        <v>#N/A</v>
      </c>
      <c r="H56" s="149" t="e">
        <f>IF(G56&lt;0.5,1,G56)</f>
        <v>#N/A</v>
      </c>
      <c r="J56" s="197"/>
    </row>
    <row r="57" spans="1:27">
      <c r="F57" s="194" t="s">
        <v>260</v>
      </c>
      <c r="G57" s="187" t="e">
        <f>G55/5</f>
        <v>#N/A</v>
      </c>
      <c r="H57" s="149" t="e">
        <f>IF(G57&lt;0.5,1,G57)</f>
        <v>#N/A</v>
      </c>
    </row>
    <row r="58" spans="1:27">
      <c r="G58" s="153"/>
    </row>
    <row r="59" spans="1:27">
      <c r="A59" s="1121" t="s">
        <v>3319</v>
      </c>
      <c r="B59" s="1121"/>
      <c r="C59" s="1121" t="s">
        <v>3365</v>
      </c>
      <c r="D59" s="1121"/>
      <c r="E59" s="198"/>
      <c r="F59" s="199" t="s">
        <v>259</v>
      </c>
      <c r="G59" s="200"/>
      <c r="H59" s="201"/>
      <c r="I59" s="202"/>
      <c r="J59" s="202"/>
      <c r="K59" s="1113" t="s">
        <v>3366</v>
      </c>
      <c r="L59" s="1114"/>
      <c r="M59" s="1115"/>
      <c r="N59" s="203"/>
      <c r="O59" s="1113" t="s">
        <v>3367</v>
      </c>
      <c r="P59" s="1114"/>
      <c r="Q59" s="1114"/>
      <c r="R59" s="1115"/>
      <c r="S59" s="1113" t="s">
        <v>3368</v>
      </c>
      <c r="T59" s="1114"/>
      <c r="U59" s="1114"/>
      <c r="V59" s="1115"/>
    </row>
    <row r="60" spans="1:27" ht="15" thickBot="1">
      <c r="A60" s="204" t="s">
        <v>258</v>
      </c>
      <c r="B60" s="204" t="s">
        <v>257</v>
      </c>
      <c r="C60" s="204" t="s">
        <v>258</v>
      </c>
      <c r="D60" s="204" t="s">
        <v>257</v>
      </c>
      <c r="E60" s="110"/>
      <c r="F60" s="115" t="s">
        <v>3369</v>
      </c>
      <c r="G60" s="205" t="s">
        <v>3314</v>
      </c>
      <c r="H60" s="206" t="s">
        <v>3315</v>
      </c>
      <c r="I60" s="115" t="s">
        <v>3370</v>
      </c>
      <c r="J60" s="207" t="s">
        <v>3371</v>
      </c>
      <c r="K60" s="208" t="s">
        <v>3372</v>
      </c>
      <c r="L60" s="209" t="s">
        <v>3373</v>
      </c>
      <c r="M60" s="209" t="s">
        <v>3374</v>
      </c>
      <c r="N60" s="210" t="s">
        <v>3375</v>
      </c>
      <c r="O60" s="208" t="s">
        <v>3372</v>
      </c>
      <c r="P60" s="209" t="s">
        <v>3373</v>
      </c>
      <c r="Q60" s="209" t="s">
        <v>3376</v>
      </c>
      <c r="R60" s="209" t="s">
        <v>3377</v>
      </c>
      <c r="S60" s="208" t="s">
        <v>3378</v>
      </c>
      <c r="T60" s="209" t="s">
        <v>3373</v>
      </c>
      <c r="U60" s="209" t="s">
        <v>3376</v>
      </c>
      <c r="V60" s="209" t="s">
        <v>3377</v>
      </c>
      <c r="W60" s="115" t="s">
        <v>3375</v>
      </c>
      <c r="X60" s="211" t="s">
        <v>3379</v>
      </c>
      <c r="Y60" s="212"/>
      <c r="Z60" s="212"/>
      <c r="AA60" s="213"/>
    </row>
    <row r="61" spans="1:27" ht="15.75" thickTop="1" thickBot="1">
      <c r="A61" s="34"/>
      <c r="B61" s="34"/>
      <c r="C61" s="34"/>
      <c r="D61" s="34"/>
      <c r="F61" s="214"/>
      <c r="G61" s="460" t="str">
        <f>入力シート!N344</f>
        <v>令和４年度（当初）</v>
      </c>
      <c r="H61" s="215">
        <f>IF(G61="令和４年度（当初）",1,0)</f>
        <v>1</v>
      </c>
      <c r="I61" s="205"/>
      <c r="J61" s="216"/>
      <c r="K61" s="217"/>
      <c r="L61" s="218"/>
      <c r="M61" s="218"/>
      <c r="N61" s="219"/>
      <c r="O61" s="217"/>
      <c r="P61" s="218"/>
      <c r="Q61" s="218"/>
      <c r="R61" s="218"/>
      <c r="S61" s="217"/>
      <c r="T61" s="218"/>
      <c r="U61" s="218"/>
      <c r="V61" s="218"/>
      <c r="W61" s="205"/>
      <c r="X61" s="1051" t="s">
        <v>256</v>
      </c>
      <c r="Y61" s="1052"/>
      <c r="Z61" s="1052"/>
      <c r="AA61" s="1053"/>
    </row>
    <row r="62" spans="1:27" ht="15" thickTop="1">
      <c r="A62" s="34"/>
      <c r="B62" s="34"/>
      <c r="C62" s="34"/>
      <c r="D62" s="34"/>
      <c r="F62" s="37" t="s">
        <v>255</v>
      </c>
      <c r="G62" s="461"/>
      <c r="H62" s="220"/>
      <c r="I62" s="221"/>
      <c r="J62" s="222"/>
      <c r="K62" s="223"/>
      <c r="L62" s="224"/>
      <c r="M62" s="225"/>
      <c r="N62" s="226"/>
      <c r="O62" s="227"/>
      <c r="P62" s="228"/>
      <c r="Q62" s="228"/>
      <c r="R62" s="228"/>
      <c r="S62" s="227"/>
      <c r="T62" s="228"/>
      <c r="U62" s="228"/>
      <c r="V62" s="228"/>
      <c r="W62" s="229"/>
      <c r="X62" s="1043"/>
      <c r="Y62" s="1044"/>
      <c r="Z62" s="1044"/>
      <c r="AA62" s="1045"/>
    </row>
    <row r="63" spans="1:27">
      <c r="A63" s="34"/>
      <c r="B63" s="34"/>
      <c r="C63" s="34"/>
      <c r="D63" s="34"/>
      <c r="F63" s="36" t="s">
        <v>252</v>
      </c>
      <c r="G63" s="323" t="s">
        <v>3380</v>
      </c>
      <c r="H63" s="230" t="s">
        <v>3380</v>
      </c>
      <c r="I63" s="231" t="s">
        <v>3381</v>
      </c>
      <c r="J63" s="106" t="s">
        <v>3382</v>
      </c>
      <c r="K63" s="232">
        <f ca="1">INDIRECT($G$187)</f>
        <v>75150</v>
      </c>
      <c r="L63" s="225">
        <f ca="1">OFFSET(INDIRECT($G$187),1,0)</f>
        <v>81890</v>
      </c>
      <c r="M63" s="233">
        <f ca="1">L63</f>
        <v>81890</v>
      </c>
      <c r="N63" s="234" t="s">
        <v>3380</v>
      </c>
      <c r="O63" s="235" t="s">
        <v>3380</v>
      </c>
      <c r="P63" s="236" t="s">
        <v>3380</v>
      </c>
      <c r="Q63" s="237" t="s">
        <v>3380</v>
      </c>
      <c r="R63" s="237" t="s">
        <v>3383</v>
      </c>
      <c r="S63" s="235" t="s">
        <v>3383</v>
      </c>
      <c r="T63" s="236" t="s">
        <v>3383</v>
      </c>
      <c r="U63" s="237" t="s">
        <v>3380</v>
      </c>
      <c r="V63" s="237" t="s">
        <v>3384</v>
      </c>
      <c r="W63" s="238" t="s">
        <v>3380</v>
      </c>
      <c r="X63" s="1057"/>
      <c r="Y63" s="1058"/>
      <c r="Z63" s="1058"/>
      <c r="AA63" s="1059"/>
    </row>
    <row r="64" spans="1:27">
      <c r="A64" s="34">
        <v>3</v>
      </c>
      <c r="B64" s="34">
        <v>3</v>
      </c>
      <c r="C64" s="34">
        <v>5</v>
      </c>
      <c r="D64" s="34">
        <v>5</v>
      </c>
      <c r="E64" s="110"/>
      <c r="F64" s="31" t="s">
        <v>251</v>
      </c>
      <c r="G64" s="462" t="s">
        <v>3380</v>
      </c>
      <c r="H64" s="239" t="s">
        <v>3380</v>
      </c>
      <c r="I64" s="240" t="s">
        <v>3381</v>
      </c>
      <c r="J64" s="241" t="s">
        <v>228</v>
      </c>
      <c r="K64" s="232" t="e">
        <f ca="1">OFFSET(INDIRECT($G$187),0,IF(H61=1,A64,B64))*G8*100</f>
        <v>#N/A</v>
      </c>
      <c r="L64" s="225" t="e">
        <f ca="1">OFFSET(INDIRECT($G$187),1,IF(H61=1,A64,B64))*G8*100</f>
        <v>#N/A</v>
      </c>
      <c r="M64" s="233" t="e">
        <f ca="1">L64</f>
        <v>#N/A</v>
      </c>
      <c r="N64" s="242" t="s">
        <v>3384</v>
      </c>
      <c r="O64" s="243" t="s">
        <v>3380</v>
      </c>
      <c r="P64" s="244" t="s">
        <v>3380</v>
      </c>
      <c r="Q64" s="237" t="s">
        <v>3384</v>
      </c>
      <c r="R64" s="237" t="s">
        <v>3383</v>
      </c>
      <c r="S64" s="243" t="s">
        <v>3380</v>
      </c>
      <c r="T64" s="244" t="s">
        <v>3383</v>
      </c>
      <c r="U64" s="237" t="s">
        <v>3380</v>
      </c>
      <c r="V64" s="237" t="s">
        <v>3380</v>
      </c>
      <c r="W64" s="245" t="s">
        <v>3380</v>
      </c>
      <c r="X64" s="1046"/>
      <c r="Y64" s="1047"/>
      <c r="Z64" s="1047"/>
      <c r="AA64" s="1048"/>
    </row>
    <row r="65" spans="1:27">
      <c r="A65" s="34"/>
      <c r="B65" s="34"/>
      <c r="C65" s="34"/>
      <c r="D65" s="34"/>
      <c r="E65" s="110"/>
      <c r="F65" s="37" t="s">
        <v>254</v>
      </c>
      <c r="G65" s="463"/>
      <c r="H65" s="220"/>
      <c r="I65" s="221"/>
      <c r="J65" s="222"/>
      <c r="K65" s="232"/>
      <c r="L65" s="225"/>
      <c r="M65" s="225"/>
      <c r="N65" s="226"/>
      <c r="O65" s="227"/>
      <c r="P65" s="228"/>
      <c r="Q65" s="228"/>
      <c r="R65" s="228"/>
      <c r="S65" s="227"/>
      <c r="T65" s="228"/>
      <c r="U65" s="228"/>
      <c r="V65" s="228"/>
      <c r="W65" s="246"/>
      <c r="X65" s="1043"/>
      <c r="Y65" s="1044"/>
      <c r="Z65" s="1044"/>
      <c r="AA65" s="1045"/>
    </row>
    <row r="66" spans="1:27">
      <c r="A66" s="34"/>
      <c r="B66" s="34"/>
      <c r="C66" s="34"/>
      <c r="D66" s="34"/>
      <c r="F66" s="36" t="s">
        <v>252</v>
      </c>
      <c r="G66" s="323" t="s">
        <v>3383</v>
      </c>
      <c r="H66" s="230" t="s">
        <v>3380</v>
      </c>
      <c r="I66" s="231" t="s">
        <v>3381</v>
      </c>
      <c r="J66" s="106" t="s">
        <v>3382</v>
      </c>
      <c r="K66" s="247" t="s">
        <v>3380</v>
      </c>
      <c r="L66" s="244" t="s">
        <v>3380</v>
      </c>
      <c r="M66" s="236" t="s">
        <v>3384</v>
      </c>
      <c r="N66" s="248" t="s">
        <v>3380</v>
      </c>
      <c r="O66" s="249">
        <f ca="1">IF($H$102=0,INDIRECT($I$187),INDIRECT($K$187))</f>
        <v>210500</v>
      </c>
      <c r="P66" s="250">
        <f ca="1">OFFSET(IF($H$102=0,INDIRECT($I$187),INDIRECT($K$187)),1,0)</f>
        <v>217070</v>
      </c>
      <c r="Q66" s="251">
        <f ca="1">OFFSET(IF($H$102=0,INDIRECT($I$187),INDIRECT($K$187)),2,0)</f>
        <v>271170</v>
      </c>
      <c r="R66" s="251">
        <f ca="1">OFFSET(IF($H$102=0,INDIRECT($I$187),INDIRECT($K$187)),3,0)</f>
        <v>336920</v>
      </c>
      <c r="S66" s="249">
        <f ca="1">IF($H$102=0,0,INDIRECT($M$187))</f>
        <v>0</v>
      </c>
      <c r="T66" s="250">
        <f ca="1">IF($H$102=0,0,OFFSET(INDIRECT($M$187),1,0))</f>
        <v>0</v>
      </c>
      <c r="U66" s="251">
        <f ca="1">IF($H$102=0,0,OFFSET(INDIRECT($M$187),2,0))</f>
        <v>0</v>
      </c>
      <c r="V66" s="251">
        <f ca="1">IF($H$102=0,0,OFFSET(INDIRECT($M$187),3,0))</f>
        <v>0</v>
      </c>
      <c r="W66" s="230" t="s">
        <v>3385</v>
      </c>
      <c r="X66" s="1057"/>
      <c r="Y66" s="1058"/>
      <c r="Z66" s="1058"/>
      <c r="AA66" s="1059"/>
    </row>
    <row r="67" spans="1:27">
      <c r="A67" s="34"/>
      <c r="B67" s="34"/>
      <c r="C67" s="34">
        <v>5</v>
      </c>
      <c r="D67" s="34">
        <v>5</v>
      </c>
      <c r="F67" s="31" t="s">
        <v>251</v>
      </c>
      <c r="G67" s="462" t="s">
        <v>3380</v>
      </c>
      <c r="H67" s="239" t="s">
        <v>3380</v>
      </c>
      <c r="I67" s="240" t="s">
        <v>3381</v>
      </c>
      <c r="J67" s="241" t="s">
        <v>228</v>
      </c>
      <c r="K67" s="247" t="s">
        <v>3383</v>
      </c>
      <c r="L67" s="244" t="s">
        <v>3383</v>
      </c>
      <c r="M67" s="236" t="s">
        <v>3380</v>
      </c>
      <c r="N67" s="252" t="s">
        <v>3383</v>
      </c>
      <c r="O67" s="253" t="e">
        <f ca="1">OFFSET(IF($H$102=0,INDIRECT($I$187),INDIRECT($K$187)),0,IF(H61=1,C67,D67))*G8*100</f>
        <v>#N/A</v>
      </c>
      <c r="P67" s="254" t="e">
        <f ca="1">OFFSET(IF($H$102=0,INDIRECT($I$187),INDIRECT($K$187)),1,IF(H61=1,C67,D67))*G8*100</f>
        <v>#N/A</v>
      </c>
      <c r="Q67" s="251" t="e">
        <f ca="1">OFFSET(IF($H$102=0,INDIRECT($I$187),INDIRECT($K$187)),2,IF(H61=1,C67,D67))*G8*100</f>
        <v>#N/A</v>
      </c>
      <c r="R67" s="251" t="e">
        <f ca="1">OFFSET(IF($H$102=0,INDIRECT($I$187),INDIRECT($K$187)),3,IF(H61=1,C67,D67))*G8*100</f>
        <v>#N/A</v>
      </c>
      <c r="S67" s="253">
        <f ca="1">IF($H$102=0,0,OFFSET(INDIRECT($M$187),0,IF(H61=1,C67,D67))*G8*100)</f>
        <v>0</v>
      </c>
      <c r="T67" s="254">
        <f ca="1">IF($H$102=0,0,OFFSET(INDIRECT($M$187),1,IF(H61=1,C67,D67))*G8*100)</f>
        <v>0</v>
      </c>
      <c r="U67" s="251">
        <f ca="1">IF($H$102=0,0,OFFSET(INDIRECT($M$187),2,IF(H61=1,C67,D67))*G8*100)</f>
        <v>0</v>
      </c>
      <c r="V67" s="251">
        <f ca="1">IF($H$102=0,0,OFFSET(INDIRECT($M$187),3,IF(H61=1,C67,D67))*G8*100)</f>
        <v>0</v>
      </c>
      <c r="W67" s="255" t="s">
        <v>3380</v>
      </c>
      <c r="X67" s="1046"/>
      <c r="Y67" s="1047"/>
      <c r="Z67" s="1047"/>
      <c r="AA67" s="1048"/>
    </row>
    <row r="68" spans="1:27">
      <c r="A68" s="34"/>
      <c r="B68" s="34"/>
      <c r="C68" s="34"/>
      <c r="D68" s="34"/>
      <c r="E68" s="110"/>
      <c r="F68" s="37" t="s">
        <v>253</v>
      </c>
      <c r="G68" s="463"/>
      <c r="H68" s="220"/>
      <c r="I68" s="221"/>
      <c r="J68" s="222"/>
      <c r="K68" s="232"/>
      <c r="L68" s="225"/>
      <c r="M68" s="233"/>
      <c r="N68" s="226"/>
      <c r="O68" s="256"/>
      <c r="P68" s="257"/>
      <c r="Q68" s="257"/>
      <c r="R68" s="257"/>
      <c r="S68" s="256"/>
      <c r="T68" s="257"/>
      <c r="U68" s="257"/>
      <c r="V68" s="257"/>
      <c r="W68" s="246"/>
      <c r="X68" s="1043"/>
      <c r="Y68" s="1044"/>
      <c r="Z68" s="1044"/>
      <c r="AA68" s="1045"/>
    </row>
    <row r="69" spans="1:27">
      <c r="A69" s="34"/>
      <c r="B69" s="34"/>
      <c r="C69" s="34">
        <v>2</v>
      </c>
      <c r="D69" s="34">
        <v>2</v>
      </c>
      <c r="E69" s="110"/>
      <c r="F69" s="36" t="s">
        <v>252</v>
      </c>
      <c r="G69" s="464" t="s">
        <v>3380</v>
      </c>
      <c r="H69" s="230" t="s">
        <v>3380</v>
      </c>
      <c r="I69" s="231" t="s">
        <v>3381</v>
      </c>
      <c r="J69" s="106" t="s">
        <v>3382</v>
      </c>
      <c r="K69" s="247" t="s">
        <v>3384</v>
      </c>
      <c r="L69" s="244" t="s">
        <v>3380</v>
      </c>
      <c r="M69" s="236" t="s">
        <v>3380</v>
      </c>
      <c r="N69" s="248" t="s">
        <v>3380</v>
      </c>
      <c r="O69" s="258">
        <f ca="1">IF(H61=0,O66,OFFSET(IF($H$102=0,INDIRECT($I$187),INDIRECT($K$187)),0,IF(H61=1,C69,D69)))</f>
        <v>165490</v>
      </c>
      <c r="P69" s="250">
        <f ca="1">IF(H61=0,P66,OFFSET(IF($H$102=0,INDIRECT($I$187),INDIRECT($K$187)),1,IF(H61=1,C69,D69)))</f>
        <v>172060</v>
      </c>
      <c r="Q69" s="250">
        <f ca="1">IF(H61=0,Q66,OFFSET(IF($H$102=0,INDIRECT($I$187),INDIRECT($K$187)),2,IF(H61=1,C69,D69)))</f>
        <v>226160</v>
      </c>
      <c r="R69" s="250">
        <f ca="1">IF(H61=0,R66,OFFSET(IF($H$102=0,INDIRECT($I$187),INDIRECT($K$187)),3,IF(H61=1,C69,D69)))</f>
        <v>291910</v>
      </c>
      <c r="S69" s="258">
        <f ca="1">IF($H$102=0,0,IF(H61=0,S66,OFFSET(INDIRECT($M$187),0,IF(H61=1,C69,D69))))</f>
        <v>0</v>
      </c>
      <c r="T69" s="250">
        <f ca="1">IF($H$102=0,0,IF(H61=0,S66,OFFSET(INDIRECT($M$187),1,IF(H61=1,C69,D69))))</f>
        <v>0</v>
      </c>
      <c r="U69" s="250">
        <f ca="1">IF($H$102=0,0,IF(H61=0,S66,OFFSET(INDIRECT($M$187),2,IF(H61=1,C69,D69))))</f>
        <v>0</v>
      </c>
      <c r="V69" s="250">
        <f ca="1">IF($H$102=0,0,IF(H61=0,S66,OFFSET(INDIRECT($M$187),3,IF(H61=1,C69,D69))))</f>
        <v>0</v>
      </c>
      <c r="W69" s="230" t="s">
        <v>3380</v>
      </c>
      <c r="X69" s="1057"/>
      <c r="Y69" s="1058"/>
      <c r="Z69" s="1058"/>
      <c r="AA69" s="1059"/>
    </row>
    <row r="70" spans="1:27" ht="15" thickBot="1">
      <c r="A70" s="34"/>
      <c r="B70" s="34"/>
      <c r="C70" s="34">
        <v>8</v>
      </c>
      <c r="D70" s="34">
        <v>8</v>
      </c>
      <c r="E70" s="110"/>
      <c r="F70" s="31" t="s">
        <v>251</v>
      </c>
      <c r="G70" s="465" t="s">
        <v>3385</v>
      </c>
      <c r="H70" s="239" t="s">
        <v>3380</v>
      </c>
      <c r="I70" s="240" t="s">
        <v>3381</v>
      </c>
      <c r="J70" s="241" t="s">
        <v>228</v>
      </c>
      <c r="K70" s="247" t="s">
        <v>3383</v>
      </c>
      <c r="L70" s="244" t="s">
        <v>3380</v>
      </c>
      <c r="M70" s="236" t="s">
        <v>3380</v>
      </c>
      <c r="N70" s="252" t="s">
        <v>3380</v>
      </c>
      <c r="O70" s="259" t="e">
        <f ca="1">IF(H61=0,O67,OFFSET(IF($H$102=0,INDIRECT($I$187),INDIRECT($K$187)),0,IF(H61=1,C70,D70))*G8*100)</f>
        <v>#N/A</v>
      </c>
      <c r="P70" s="254" t="e">
        <f ca="1">IF(H61=0,P67,OFFSET(IF($H$102=0,INDIRECT($I$187),INDIRECT($K$187)),1,IF(H61=1,C70,D70))*G8*100)</f>
        <v>#N/A</v>
      </c>
      <c r="Q70" s="250" t="e">
        <f ca="1">IF(H61=0,Q67,OFFSET(IF($H$102=0,INDIRECT($I$187),INDIRECT($K$187)),2,IF(H61=1,C70,D70))*G8*100)</f>
        <v>#N/A</v>
      </c>
      <c r="R70" s="250" t="e">
        <f ca="1">IF(H61=0,R67,OFFSET(IF($H$102=0,INDIRECT($I$187),INDIRECT($K$187)),3,IF(H61=1,C70,D70))*G8*100)</f>
        <v>#N/A</v>
      </c>
      <c r="S70" s="259">
        <f ca="1">IF($H$102=0,0,IF(H61=0,S67,OFFSET(INDIRECT($M$187),0,IF(H61=1,C70,D70)))*G8*100)</f>
        <v>0</v>
      </c>
      <c r="T70" s="254">
        <f ca="1">IF($H$102=0,0,IF(H61=0,S67,OFFSET(INDIRECT($M$187),1,IF(H61=1,C70,D70)))*G8*100)</f>
        <v>0</v>
      </c>
      <c r="U70" s="250">
        <f ca="1">IF($H$102=0,0,IF(H61=0,S67,OFFSET(INDIRECT($M$187),2,IF(H61=1,C70,D70)))*G8*100)</f>
        <v>0</v>
      </c>
      <c r="V70" s="250">
        <f ca="1">IF($H$102=0,0,IF(H61=0,S67,OFFSET(INDIRECT($M$187),3,IF(H61=1,C70,D70)))*G8*100)</f>
        <v>0</v>
      </c>
      <c r="W70" s="255" t="s">
        <v>3380</v>
      </c>
      <c r="X70" s="1046"/>
      <c r="Y70" s="1047"/>
      <c r="Z70" s="1047"/>
      <c r="AA70" s="1048"/>
    </row>
    <row r="71" spans="1:27" ht="14.45" customHeight="1" thickTop="1">
      <c r="A71" s="34">
        <v>7</v>
      </c>
      <c r="B71" s="34">
        <v>7</v>
      </c>
      <c r="C71" s="34"/>
      <c r="D71" s="34"/>
      <c r="E71" s="1026" t="s">
        <v>3386</v>
      </c>
      <c r="F71" s="1109" t="s">
        <v>250</v>
      </c>
      <c r="G71" s="1129">
        <f>入力シート!D89</f>
        <v>0</v>
      </c>
      <c r="H71" s="1036">
        <f>IF(G71="あり",1,0)</f>
        <v>0</v>
      </c>
      <c r="I71" s="1040" t="s">
        <v>3381</v>
      </c>
      <c r="J71" s="106" t="s">
        <v>3382</v>
      </c>
      <c r="K71" s="232">
        <f ca="1">IF(H71=0,0,OFFSET(INDIRECT($G$187),0,IF(H61=1,A71,B71)))</f>
        <v>0</v>
      </c>
      <c r="L71" s="225">
        <f t="shared" ref="L71:M74" ca="1" si="0">K71</f>
        <v>0</v>
      </c>
      <c r="M71" s="233">
        <f t="shared" ca="1" si="0"/>
        <v>0</v>
      </c>
      <c r="N71" s="242" t="s">
        <v>3380</v>
      </c>
      <c r="O71" s="260" t="s">
        <v>3384</v>
      </c>
      <c r="P71" s="244" t="s">
        <v>3380</v>
      </c>
      <c r="Q71" s="236" t="s">
        <v>3383</v>
      </c>
      <c r="R71" s="236" t="str">
        <f>Q71</f>
        <v>－</v>
      </c>
      <c r="S71" s="260" t="s">
        <v>3384</v>
      </c>
      <c r="T71" s="244" t="s">
        <v>3380</v>
      </c>
      <c r="U71" s="236" t="s">
        <v>3380</v>
      </c>
      <c r="V71" s="236" t="str">
        <f>U71</f>
        <v>－</v>
      </c>
      <c r="W71" s="245" t="s">
        <v>3383</v>
      </c>
      <c r="X71" s="1060"/>
      <c r="Y71" s="1061"/>
      <c r="Z71" s="1061"/>
      <c r="AA71" s="1062"/>
    </row>
    <row r="72" spans="1:27" ht="15" thickBot="1">
      <c r="A72" s="34">
        <v>9</v>
      </c>
      <c r="B72" s="34">
        <v>9</v>
      </c>
      <c r="C72" s="34"/>
      <c r="D72" s="34"/>
      <c r="E72" s="1027"/>
      <c r="F72" s="1110"/>
      <c r="G72" s="1138"/>
      <c r="H72" s="1146"/>
      <c r="I72" s="1041"/>
      <c r="J72" s="241" t="s">
        <v>228</v>
      </c>
      <c r="K72" s="232">
        <f ca="1">IF(H71=0,0,OFFSET(INDIRECT($G$187),0,IF(H61=1,A72,B72))*$G$8*100)</f>
        <v>0</v>
      </c>
      <c r="L72" s="225">
        <f t="shared" ca="1" si="0"/>
        <v>0</v>
      </c>
      <c r="M72" s="233">
        <f t="shared" ca="1" si="0"/>
        <v>0</v>
      </c>
      <c r="N72" s="242" t="s">
        <v>3380</v>
      </c>
      <c r="O72" s="260" t="s">
        <v>3380</v>
      </c>
      <c r="P72" s="244" t="s">
        <v>3380</v>
      </c>
      <c r="Q72" s="236" t="s">
        <v>3383</v>
      </c>
      <c r="R72" s="236" t="str">
        <f>Q72</f>
        <v>－</v>
      </c>
      <c r="S72" s="260" t="s">
        <v>3380</v>
      </c>
      <c r="T72" s="244" t="s">
        <v>3380</v>
      </c>
      <c r="U72" s="236" t="s">
        <v>3380</v>
      </c>
      <c r="V72" s="236" t="str">
        <f>U72</f>
        <v>－</v>
      </c>
      <c r="W72" s="245" t="s">
        <v>3380</v>
      </c>
      <c r="X72" s="1063"/>
      <c r="Y72" s="1064"/>
      <c r="Z72" s="1064"/>
      <c r="AA72" s="1065"/>
    </row>
    <row r="73" spans="1:27" ht="15" thickTop="1">
      <c r="A73" s="34">
        <v>12</v>
      </c>
      <c r="B73" s="34">
        <v>12</v>
      </c>
      <c r="C73" s="34"/>
      <c r="D73" s="34"/>
      <c r="E73" s="1027"/>
      <c r="F73" s="1111" t="s">
        <v>249</v>
      </c>
      <c r="G73" s="1129">
        <f>入力シート!D95</f>
        <v>0</v>
      </c>
      <c r="H73" s="1139">
        <f>IF(AND(36&lt;=G15,G15&lt;=300),IF(G73="あり",1,0),0)</f>
        <v>0</v>
      </c>
      <c r="I73" s="1040" t="s">
        <v>3381</v>
      </c>
      <c r="J73" s="106" t="s">
        <v>3382</v>
      </c>
      <c r="K73" s="232">
        <f ca="1">IF(H73=0,0,OFFSET(INDIRECT($G$187),0,IF(H61=1,A73,B73)))</f>
        <v>0</v>
      </c>
      <c r="L73" s="225">
        <f t="shared" ca="1" si="0"/>
        <v>0</v>
      </c>
      <c r="M73" s="233">
        <f t="shared" ca="1" si="0"/>
        <v>0</v>
      </c>
      <c r="N73" s="242" t="s">
        <v>3380</v>
      </c>
      <c r="O73" s="260" t="s">
        <v>3383</v>
      </c>
      <c r="P73" s="244" t="s">
        <v>3383</v>
      </c>
      <c r="Q73" s="236" t="s">
        <v>3383</v>
      </c>
      <c r="R73" s="236" t="str">
        <f>Q73</f>
        <v>－</v>
      </c>
      <c r="S73" s="260" t="s">
        <v>3380</v>
      </c>
      <c r="T73" s="244" t="s">
        <v>3380</v>
      </c>
      <c r="U73" s="236" t="s">
        <v>3383</v>
      </c>
      <c r="V73" s="236" t="str">
        <f>U73</f>
        <v>－</v>
      </c>
      <c r="W73" s="245" t="s">
        <v>3380</v>
      </c>
      <c r="X73" s="1060" t="s">
        <v>3387</v>
      </c>
      <c r="Y73" s="1061"/>
      <c r="Z73" s="1061"/>
      <c r="AA73" s="1062"/>
    </row>
    <row r="74" spans="1:27" ht="15" thickBot="1">
      <c r="A74" s="34">
        <v>14</v>
      </c>
      <c r="B74" s="34">
        <v>14</v>
      </c>
      <c r="C74" s="34"/>
      <c r="D74" s="34"/>
      <c r="E74" s="1027"/>
      <c r="F74" s="1112"/>
      <c r="G74" s="1138"/>
      <c r="H74" s="1127"/>
      <c r="I74" s="1041"/>
      <c r="J74" s="241" t="s">
        <v>228</v>
      </c>
      <c r="K74" s="232">
        <f ca="1">IF(H73=0,0,OFFSET(INDIRECT($G$187),0,IF(H61=1,A74,B74))*$G$8*100)</f>
        <v>0</v>
      </c>
      <c r="L74" s="225">
        <f t="shared" ca="1" si="0"/>
        <v>0</v>
      </c>
      <c r="M74" s="233">
        <f t="shared" ca="1" si="0"/>
        <v>0</v>
      </c>
      <c r="N74" s="242" t="s">
        <v>3380</v>
      </c>
      <c r="O74" s="260" t="s">
        <v>3380</v>
      </c>
      <c r="P74" s="244" t="s">
        <v>3380</v>
      </c>
      <c r="Q74" s="236" t="s">
        <v>3383</v>
      </c>
      <c r="R74" s="236" t="str">
        <f>Q74</f>
        <v>－</v>
      </c>
      <c r="S74" s="260" t="s">
        <v>3380</v>
      </c>
      <c r="T74" s="244" t="s">
        <v>3380</v>
      </c>
      <c r="U74" s="236" t="s">
        <v>3380</v>
      </c>
      <c r="V74" s="236" t="str">
        <f>U74</f>
        <v>－</v>
      </c>
      <c r="W74" s="245" t="s">
        <v>3380</v>
      </c>
      <c r="X74" s="1063"/>
      <c r="Y74" s="1064"/>
      <c r="Z74" s="1064"/>
      <c r="AA74" s="1065"/>
    </row>
    <row r="75" spans="1:27" ht="15" thickTop="1">
      <c r="A75" s="34">
        <v>17</v>
      </c>
      <c r="B75" s="34">
        <v>17</v>
      </c>
      <c r="C75" s="34">
        <v>12</v>
      </c>
      <c r="D75" s="34">
        <v>12</v>
      </c>
      <c r="E75" s="1027"/>
      <c r="F75" s="1111" t="s">
        <v>248</v>
      </c>
      <c r="G75" s="1152" t="s">
        <v>3380</v>
      </c>
      <c r="H75" s="1094">
        <f>IF($H$61=0,0,IF(OR(K39=1,K40=1),1,0))</f>
        <v>0</v>
      </c>
      <c r="I75" s="1040" t="s">
        <v>3381</v>
      </c>
      <c r="J75" s="106" t="s">
        <v>3382</v>
      </c>
      <c r="K75" s="260" t="s">
        <v>3385</v>
      </c>
      <c r="L75" s="225">
        <f ca="1">IF(H75=0,0,OFFSET(INDIRECT($G$187),1,IF(H61=1,A75,B75)))</f>
        <v>0</v>
      </c>
      <c r="M75" s="233">
        <f ca="1">L75</f>
        <v>0</v>
      </c>
      <c r="N75" s="242" t="s">
        <v>3380</v>
      </c>
      <c r="O75" s="260" t="s">
        <v>3380</v>
      </c>
      <c r="P75" s="261">
        <f ca="1">IF(H75=0,0,OFFSET(INDIRECT($I$187),1,IF(H61=1,C75,D75)))</f>
        <v>0</v>
      </c>
      <c r="Q75" s="236" t="s">
        <v>3384</v>
      </c>
      <c r="R75" s="236" t="s">
        <v>3380</v>
      </c>
      <c r="S75" s="260" t="s">
        <v>3383</v>
      </c>
      <c r="T75" s="261">
        <f ca="1">IF($H$102=0,0,IF(H75=0,0,OFFSET(INDIRECT($M$187),1,IF(H61=1,C75,D75))))</f>
        <v>0</v>
      </c>
      <c r="U75" s="236" t="s">
        <v>3380</v>
      </c>
      <c r="V75" s="236" t="s">
        <v>3385</v>
      </c>
      <c r="W75" s="245" t="s">
        <v>3384</v>
      </c>
      <c r="X75" s="1060"/>
      <c r="Y75" s="1061"/>
      <c r="Z75" s="1061"/>
      <c r="AA75" s="1062"/>
    </row>
    <row r="76" spans="1:27" ht="15" thickBot="1">
      <c r="A76" s="34">
        <v>18</v>
      </c>
      <c r="B76" s="34">
        <v>18</v>
      </c>
      <c r="C76" s="34">
        <v>13</v>
      </c>
      <c r="D76" s="34">
        <v>13</v>
      </c>
      <c r="E76" s="1027"/>
      <c r="F76" s="1112"/>
      <c r="G76" s="1153"/>
      <c r="H76" s="1140"/>
      <c r="I76" s="1092"/>
      <c r="J76" s="241" t="s">
        <v>228</v>
      </c>
      <c r="K76" s="260" t="s">
        <v>3380</v>
      </c>
      <c r="L76" s="225">
        <f ca="1">IF(H75=0,0,OFFSET(INDIRECT($G$187),1,IF(H61=1,A76,B76))*$G$8*100)</f>
        <v>0</v>
      </c>
      <c r="M76" s="233">
        <f ca="1">L76</f>
        <v>0</v>
      </c>
      <c r="N76" s="242" t="s">
        <v>3380</v>
      </c>
      <c r="O76" s="260" t="s">
        <v>3380</v>
      </c>
      <c r="P76" s="261">
        <f ca="1">IF(H75=0,0,OFFSET(INDIRECT($I$187),1,IF(H61=1,C76,D76))*$G$8*100)</f>
        <v>0</v>
      </c>
      <c r="Q76" s="236" t="s">
        <v>3380</v>
      </c>
      <c r="R76" s="236" t="s">
        <v>3383</v>
      </c>
      <c r="S76" s="260" t="s">
        <v>3384</v>
      </c>
      <c r="T76" s="261">
        <f ca="1">IF($H$102=0,0,IF(H75=0,0,OFFSET(INDIRECT($M$187),1,IF(H61=1,C76,D76)))*$G$8*100)</f>
        <v>0</v>
      </c>
      <c r="U76" s="236" t="s">
        <v>3380</v>
      </c>
      <c r="V76" s="236" t="s">
        <v>3380</v>
      </c>
      <c r="W76" s="245" t="s">
        <v>3383</v>
      </c>
      <c r="X76" s="1063"/>
      <c r="Y76" s="1064"/>
      <c r="Z76" s="1064"/>
      <c r="AA76" s="1065"/>
    </row>
    <row r="77" spans="1:27" ht="13.5" customHeight="1">
      <c r="A77" s="34">
        <v>21</v>
      </c>
      <c r="B77" s="34">
        <v>21</v>
      </c>
      <c r="C77" s="34"/>
      <c r="D77" s="34"/>
      <c r="E77" s="1027"/>
      <c r="F77" s="1111" t="s">
        <v>247</v>
      </c>
      <c r="G77" s="1154">
        <f>入力シート!D106</f>
        <v>0</v>
      </c>
      <c r="H77" s="1150">
        <f>IF(G77="あり",1,0)</f>
        <v>0</v>
      </c>
      <c r="I77" s="1151" t="s">
        <v>3381</v>
      </c>
      <c r="J77" s="106" t="s">
        <v>3382</v>
      </c>
      <c r="K77" s="260" t="s">
        <v>3380</v>
      </c>
      <c r="L77" s="245" t="s">
        <v>3380</v>
      </c>
      <c r="M77" s="233">
        <f ca="1">IF($H77=0,0,IF($H$61=1,IF($H75=0,OFFSET(INDIRECT($G$187),1,A77),OFFSET(INDIRECT($G$187),1,A77+5)),IF($H75=0,OFFSET(INDIRECT($G$187),1,B77),OFFSET(INDIRECT($G$187),1,B77+5))))</f>
        <v>0</v>
      </c>
      <c r="N77" s="242" t="s">
        <v>3380</v>
      </c>
      <c r="O77" s="260" t="s">
        <v>3380</v>
      </c>
      <c r="P77" s="245" t="s">
        <v>3384</v>
      </c>
      <c r="Q77" s="236" t="s">
        <v>3384</v>
      </c>
      <c r="R77" s="236" t="s">
        <v>3380</v>
      </c>
      <c r="S77" s="260" t="s">
        <v>3380</v>
      </c>
      <c r="T77" s="245" t="s">
        <v>3384</v>
      </c>
      <c r="U77" s="236" t="s">
        <v>3383</v>
      </c>
      <c r="V77" s="236" t="s">
        <v>3380</v>
      </c>
      <c r="W77" s="245" t="s">
        <v>3383</v>
      </c>
      <c r="X77" s="1060"/>
      <c r="Y77" s="1061"/>
      <c r="Z77" s="1061"/>
      <c r="AA77" s="1062"/>
    </row>
    <row r="78" spans="1:27" ht="13.5" customHeight="1">
      <c r="A78" s="34">
        <v>23</v>
      </c>
      <c r="B78" s="34">
        <v>23</v>
      </c>
      <c r="C78" s="34"/>
      <c r="D78" s="34"/>
      <c r="E78" s="1027"/>
      <c r="F78" s="1112"/>
      <c r="G78" s="1142"/>
      <c r="H78" s="1150"/>
      <c r="I78" s="1151"/>
      <c r="J78" s="241" t="s">
        <v>228</v>
      </c>
      <c r="K78" s="260" t="s">
        <v>3380</v>
      </c>
      <c r="L78" s="245" t="s">
        <v>3380</v>
      </c>
      <c r="M78" s="250">
        <f ca="1">IF(H77=0,0,IF(H61=1,IF(H75=0,OFFSET(INDIRECT($G$187),1,A78)*$G$8*100,OFFSET(INDIRECT($G$187),1,A78+5)*$G$8*100),IF(H75=0,OFFSET(INDIRECT($G$187),1,B78)*$G$8*100,OFFSET(INDIRECT($G$187),1,B78+5)*$G$8*100)))</f>
        <v>0</v>
      </c>
      <c r="N78" s="242" t="s">
        <v>3380</v>
      </c>
      <c r="O78" s="260" t="s">
        <v>3380</v>
      </c>
      <c r="P78" s="245" t="s">
        <v>3380</v>
      </c>
      <c r="Q78" s="236" t="s">
        <v>3380</v>
      </c>
      <c r="R78" s="236" t="s">
        <v>3384</v>
      </c>
      <c r="S78" s="260" t="s">
        <v>3380</v>
      </c>
      <c r="T78" s="245" t="s">
        <v>3383</v>
      </c>
      <c r="U78" s="236" t="s">
        <v>3380</v>
      </c>
      <c r="V78" s="236" t="s">
        <v>3380</v>
      </c>
      <c r="W78" s="245" t="s">
        <v>3384</v>
      </c>
      <c r="X78" s="1063"/>
      <c r="Y78" s="1064"/>
      <c r="Z78" s="1064"/>
      <c r="AA78" s="1065"/>
    </row>
    <row r="79" spans="1:27" ht="13.5" customHeight="1">
      <c r="A79" s="34">
        <v>31</v>
      </c>
      <c r="B79" s="34">
        <v>31</v>
      </c>
      <c r="C79" s="34"/>
      <c r="D79" s="34"/>
      <c r="E79" s="1027"/>
      <c r="F79" s="1163" t="s">
        <v>3119</v>
      </c>
      <c r="G79" s="1149">
        <f>入力シート!D114</f>
        <v>0</v>
      </c>
      <c r="H79" s="1150">
        <f>IF(G79="あり",1,0)</f>
        <v>0</v>
      </c>
      <c r="I79" s="1165" t="s">
        <v>3381</v>
      </c>
      <c r="J79" s="108" t="s">
        <v>3382</v>
      </c>
      <c r="K79" s="262">
        <f ca="1">ROUNDDOWN(IF(H79=0,0,OFFSET(INDIRECT($G$187),0,IF(H79=1,A79,B79))),-1)</f>
        <v>0</v>
      </c>
      <c r="L79" s="261">
        <f t="shared" ref="L79:L87" ca="1" si="1">K79</f>
        <v>0</v>
      </c>
      <c r="M79" s="250">
        <f ca="1">K79</f>
        <v>0</v>
      </c>
      <c r="N79" s="263">
        <f ca="1">K79</f>
        <v>0</v>
      </c>
      <c r="O79" s="260"/>
      <c r="P79" s="245"/>
      <c r="Q79" s="236"/>
      <c r="R79" s="236"/>
      <c r="S79" s="260"/>
      <c r="T79" s="245"/>
      <c r="U79" s="236"/>
      <c r="V79" s="236"/>
      <c r="W79" s="245"/>
      <c r="X79" s="1069" t="s">
        <v>3388</v>
      </c>
      <c r="Y79" s="1070"/>
      <c r="Z79" s="1070"/>
      <c r="AA79" s="1071"/>
    </row>
    <row r="80" spans="1:27" ht="13.5" customHeight="1">
      <c r="A80" s="34">
        <v>33</v>
      </c>
      <c r="B80" s="34">
        <v>33</v>
      </c>
      <c r="C80" s="34"/>
      <c r="D80" s="34"/>
      <c r="E80" s="1027"/>
      <c r="F80" s="1164"/>
      <c r="G80" s="1141"/>
      <c r="H80" s="1150"/>
      <c r="I80" s="1165"/>
      <c r="J80" s="264" t="s">
        <v>228</v>
      </c>
      <c r="K80" s="262">
        <f ca="1">ROUNDDOWN(IF(H79=0,0,OFFSET(INDIRECT($G$187),0,IF(H79=1,A80,B80))*G8*100),-1)</f>
        <v>0</v>
      </c>
      <c r="L80" s="261">
        <f t="shared" ca="1" si="1"/>
        <v>0</v>
      </c>
      <c r="M80" s="250">
        <f t="shared" ref="M80:M87" ca="1" si="2">L80</f>
        <v>0</v>
      </c>
      <c r="N80" s="263">
        <f ca="1">K80</f>
        <v>0</v>
      </c>
      <c r="O80" s="260"/>
      <c r="P80" s="245"/>
      <c r="Q80" s="236"/>
      <c r="R80" s="236"/>
      <c r="S80" s="260"/>
      <c r="T80" s="245"/>
      <c r="U80" s="236"/>
      <c r="V80" s="236"/>
      <c r="W80" s="245"/>
      <c r="X80" s="1072"/>
      <c r="Y80" s="1073"/>
      <c r="Z80" s="1073"/>
      <c r="AA80" s="1074"/>
    </row>
    <row r="81" spans="1:27" ht="14.25" customHeight="1">
      <c r="A81" s="34"/>
      <c r="B81" s="34"/>
      <c r="C81" s="34"/>
      <c r="D81" s="34"/>
      <c r="E81" s="1027"/>
      <c r="F81" s="1168" t="s">
        <v>246</v>
      </c>
      <c r="G81" s="1141">
        <f>入力シート!D122</f>
        <v>0</v>
      </c>
      <c r="H81" s="1140">
        <f>INDEX('１～３号対応表'!$P:$P,MATCH(計算シート!$G81,'１～３号対応表'!N:N,0))</f>
        <v>0</v>
      </c>
      <c r="I81" s="1147" t="s">
        <v>3381</v>
      </c>
      <c r="J81" s="106" t="s">
        <v>3382</v>
      </c>
      <c r="K81" s="259">
        <f ca="1">ROUNDDOWN(IF(H81=0,0,IF(H61=1,OFFSET('１号単価表①'!AP8,H6*34+L15*2,0)*H81)),-1)</f>
        <v>0</v>
      </c>
      <c r="L81" s="254">
        <f t="shared" ca="1" si="1"/>
        <v>0</v>
      </c>
      <c r="M81" s="250">
        <f ca="1">K81</f>
        <v>0</v>
      </c>
      <c r="N81" s="265" t="s">
        <v>3383</v>
      </c>
      <c r="O81" s="259">
        <f ca="1">K81</f>
        <v>0</v>
      </c>
      <c r="P81" s="261">
        <f ca="1">K81</f>
        <v>0</v>
      </c>
      <c r="Q81" s="236" t="s">
        <v>3380</v>
      </c>
      <c r="R81" s="236" t="s">
        <v>3380</v>
      </c>
      <c r="S81" s="259">
        <f ca="1">K81</f>
        <v>0</v>
      </c>
      <c r="T81" s="261">
        <f ca="1">K81</f>
        <v>0</v>
      </c>
      <c r="U81" s="236" t="s">
        <v>3383</v>
      </c>
      <c r="V81" s="236" t="s">
        <v>3380</v>
      </c>
      <c r="W81" s="245" t="s">
        <v>3383</v>
      </c>
      <c r="X81" s="1075" t="s">
        <v>245</v>
      </c>
      <c r="Y81" s="1076"/>
      <c r="Z81" s="1076"/>
      <c r="AA81" s="1077"/>
    </row>
    <row r="82" spans="1:27" ht="14.25" customHeight="1">
      <c r="A82" s="34"/>
      <c r="B82" s="34"/>
      <c r="C82" s="34"/>
      <c r="D82" s="34"/>
      <c r="E82" s="1027"/>
      <c r="F82" s="1169"/>
      <c r="G82" s="1142"/>
      <c r="H82" s="1095"/>
      <c r="I82" s="1148"/>
      <c r="J82" s="241" t="s">
        <v>228</v>
      </c>
      <c r="K82" s="259">
        <f ca="1">ROUNDDOWN(IF(H81=0,0,IF(H61=1,OFFSET('１号単価表①'!AR7,H6*34+L15*2,0)*H81*G8*100)),-1)</f>
        <v>0</v>
      </c>
      <c r="L82" s="254">
        <f t="shared" ref="L82" ca="1" si="3">K82</f>
        <v>0</v>
      </c>
      <c r="M82" s="250">
        <f ca="1">K82</f>
        <v>0</v>
      </c>
      <c r="N82" s="265" t="s">
        <v>3380</v>
      </c>
      <c r="O82" s="259">
        <f ca="1">K82</f>
        <v>0</v>
      </c>
      <c r="P82" s="261">
        <f ca="1">K82</f>
        <v>0</v>
      </c>
      <c r="Q82" s="236" t="s">
        <v>3380</v>
      </c>
      <c r="R82" s="236" t="s">
        <v>3383</v>
      </c>
      <c r="S82" s="259">
        <f ca="1">K82</f>
        <v>0</v>
      </c>
      <c r="T82" s="261">
        <f ca="1">K82</f>
        <v>0</v>
      </c>
      <c r="U82" s="236" t="s">
        <v>3380</v>
      </c>
      <c r="V82" s="236" t="s">
        <v>3380</v>
      </c>
      <c r="W82" s="245" t="s">
        <v>3383</v>
      </c>
      <c r="X82" s="1078"/>
      <c r="Y82" s="1079"/>
      <c r="Z82" s="1079"/>
      <c r="AA82" s="1080"/>
    </row>
    <row r="83" spans="1:27" ht="14.25" customHeight="1">
      <c r="A83" s="34">
        <v>41</v>
      </c>
      <c r="B83" s="34">
        <v>41</v>
      </c>
      <c r="C83" s="34"/>
      <c r="D83" s="34"/>
      <c r="E83" s="1027"/>
      <c r="F83" s="1089" t="s">
        <v>244</v>
      </c>
      <c r="G83" s="1142">
        <f>入力シート!D132</f>
        <v>0</v>
      </c>
      <c r="H83" s="1127">
        <f>IF(G83="あり",1,0)</f>
        <v>0</v>
      </c>
      <c r="I83" s="1040" t="s">
        <v>3381</v>
      </c>
      <c r="J83" s="106" t="s">
        <v>3382</v>
      </c>
      <c r="K83" s="259">
        <f ca="1">IF(H83=0,0,IF(H61=1,OFFSET(INDIRECT($G$187),0,A83),OFFSET(INDIRECT($G$187),0,B83)))</f>
        <v>0</v>
      </c>
      <c r="L83" s="225">
        <f t="shared" ca="1" si="1"/>
        <v>0</v>
      </c>
      <c r="M83" s="233">
        <f t="shared" ca="1" si="2"/>
        <v>0</v>
      </c>
      <c r="N83" s="242" t="s">
        <v>3383</v>
      </c>
      <c r="O83" s="247" t="s">
        <v>3384</v>
      </c>
      <c r="P83" s="244" t="str">
        <f t="shared" ref="P83:R86" si="4">O83</f>
        <v>－</v>
      </c>
      <c r="Q83" s="236" t="str">
        <f t="shared" si="4"/>
        <v>－</v>
      </c>
      <c r="R83" s="236" t="str">
        <f t="shared" si="4"/>
        <v>－</v>
      </c>
      <c r="S83" s="247" t="s">
        <v>3383</v>
      </c>
      <c r="T83" s="244" t="str">
        <f t="shared" ref="T83:V86" si="5">S83</f>
        <v>－</v>
      </c>
      <c r="U83" s="236" t="str">
        <f t="shared" si="5"/>
        <v>－</v>
      </c>
      <c r="V83" s="236" t="str">
        <f t="shared" si="5"/>
        <v>－</v>
      </c>
      <c r="W83" s="245" t="s">
        <v>3380</v>
      </c>
      <c r="X83" s="1043"/>
      <c r="Y83" s="1044"/>
      <c r="Z83" s="1044"/>
      <c r="AA83" s="1045"/>
    </row>
    <row r="84" spans="1:27" ht="13.5" customHeight="1">
      <c r="A84" s="34">
        <v>43</v>
      </c>
      <c r="B84" s="34">
        <v>43</v>
      </c>
      <c r="C84" s="34"/>
      <c r="D84" s="34"/>
      <c r="E84" s="1027"/>
      <c r="F84" s="1091"/>
      <c r="G84" s="1142"/>
      <c r="H84" s="1128"/>
      <c r="I84" s="1041"/>
      <c r="J84" s="241" t="s">
        <v>228</v>
      </c>
      <c r="K84" s="259">
        <f ca="1">IF(H83=0,0,IF(H61=1,OFFSET(INDIRECT($G$187),0,A84)*$G$8*100,OFFSET(INDIRECT($G$187),0,B84)*$G$8*100))</f>
        <v>0</v>
      </c>
      <c r="L84" s="225">
        <f t="shared" ca="1" si="1"/>
        <v>0</v>
      </c>
      <c r="M84" s="233">
        <f t="shared" ca="1" si="2"/>
        <v>0</v>
      </c>
      <c r="N84" s="242" t="s">
        <v>3380</v>
      </c>
      <c r="O84" s="247" t="s">
        <v>3380</v>
      </c>
      <c r="P84" s="244" t="str">
        <f t="shared" si="4"/>
        <v>－</v>
      </c>
      <c r="Q84" s="236" t="str">
        <f t="shared" si="4"/>
        <v>－</v>
      </c>
      <c r="R84" s="236" t="str">
        <f t="shared" si="4"/>
        <v>－</v>
      </c>
      <c r="S84" s="247" t="s">
        <v>3384</v>
      </c>
      <c r="T84" s="244" t="str">
        <f t="shared" si="5"/>
        <v>－</v>
      </c>
      <c r="U84" s="236" t="str">
        <f t="shared" si="5"/>
        <v>－</v>
      </c>
      <c r="V84" s="236" t="str">
        <f t="shared" si="5"/>
        <v>－</v>
      </c>
      <c r="W84" s="245" t="s">
        <v>3384</v>
      </c>
      <c r="X84" s="1046"/>
      <c r="Y84" s="1047"/>
      <c r="Z84" s="1047"/>
      <c r="AA84" s="1048"/>
    </row>
    <row r="85" spans="1:27">
      <c r="A85" s="34">
        <v>46</v>
      </c>
      <c r="B85" s="34">
        <v>46</v>
      </c>
      <c r="C85" s="34"/>
      <c r="D85" s="34"/>
      <c r="E85" s="1027"/>
      <c r="F85" s="1166" t="s">
        <v>243</v>
      </c>
      <c r="G85" s="466">
        <f>入力シート!D137</f>
        <v>0</v>
      </c>
      <c r="H85" s="266" t="e">
        <f>INDEX('１～３号対応表'!$B:$B,MATCH(計算シート!$G85,'１～３号対応表'!L:L,0))</f>
        <v>#N/A</v>
      </c>
      <c r="I85" s="1040" t="s">
        <v>3381</v>
      </c>
      <c r="J85" s="106" t="s">
        <v>3382</v>
      </c>
      <c r="K85" s="259" t="e">
        <f ca="1">IF($H$86=0,0,OFFSET(INDIRECT($G$187),0,IF($H$61=1,$A$85+4*($H$86-1),$B$85+4*($H$86-1)))*$H$85)</f>
        <v>#N/A</v>
      </c>
      <c r="L85" s="254" t="e">
        <f t="shared" ca="1" si="1"/>
        <v>#N/A</v>
      </c>
      <c r="M85" s="250" t="e">
        <f t="shared" ca="1" si="2"/>
        <v>#N/A</v>
      </c>
      <c r="N85" s="265" t="s">
        <v>3385</v>
      </c>
      <c r="O85" s="247" t="s">
        <v>3380</v>
      </c>
      <c r="P85" s="244" t="str">
        <f t="shared" si="4"/>
        <v>－</v>
      </c>
      <c r="Q85" s="236" t="str">
        <f t="shared" si="4"/>
        <v>－</v>
      </c>
      <c r="R85" s="236" t="str">
        <f t="shared" si="4"/>
        <v>－</v>
      </c>
      <c r="S85" s="247" t="s">
        <v>3380</v>
      </c>
      <c r="T85" s="244" t="str">
        <f t="shared" si="5"/>
        <v>－</v>
      </c>
      <c r="U85" s="236" t="str">
        <f t="shared" si="5"/>
        <v>－</v>
      </c>
      <c r="V85" s="236" t="str">
        <f t="shared" si="5"/>
        <v>－</v>
      </c>
      <c r="W85" s="245" t="s">
        <v>3380</v>
      </c>
      <c r="X85" s="1043" t="s">
        <v>3389</v>
      </c>
      <c r="Y85" s="1044"/>
      <c r="Z85" s="1044"/>
      <c r="AA85" s="1045"/>
    </row>
    <row r="86" spans="1:27">
      <c r="A86" s="34">
        <v>48</v>
      </c>
      <c r="B86" s="34">
        <v>48</v>
      </c>
      <c r="C86" s="34"/>
      <c r="D86" s="34"/>
      <c r="E86" s="1027"/>
      <c r="F86" s="1167"/>
      <c r="G86" s="467">
        <f>入力シート!J137</f>
        <v>0</v>
      </c>
      <c r="H86" s="267" t="e">
        <f>INDEX('１～３号対応表'!B:B,MATCH(計算シート!G86,'１～３号対応表'!AF:AF,0))</f>
        <v>#N/A</v>
      </c>
      <c r="I86" s="1041"/>
      <c r="J86" s="241" t="s">
        <v>228</v>
      </c>
      <c r="K86" s="259" t="e">
        <f ca="1">IF($H$86=0,0,OFFSET(INDIRECT($G$187),0,IF($H$61=1,$A$86+4*($H$86-1),$B$86+4*($H$86-1)))*$H$85*G8*100)</f>
        <v>#N/A</v>
      </c>
      <c r="L86" s="254" t="e">
        <f t="shared" ca="1" si="1"/>
        <v>#N/A</v>
      </c>
      <c r="M86" s="250" t="e">
        <f t="shared" ca="1" si="2"/>
        <v>#N/A</v>
      </c>
      <c r="N86" s="265" t="s">
        <v>3380</v>
      </c>
      <c r="O86" s="247" t="s">
        <v>3384</v>
      </c>
      <c r="P86" s="244" t="str">
        <f t="shared" si="4"/>
        <v>－</v>
      </c>
      <c r="Q86" s="236" t="str">
        <f t="shared" si="4"/>
        <v>－</v>
      </c>
      <c r="R86" s="236" t="str">
        <f t="shared" si="4"/>
        <v>－</v>
      </c>
      <c r="S86" s="247" t="s">
        <v>3380</v>
      </c>
      <c r="T86" s="244" t="str">
        <f t="shared" si="5"/>
        <v>－</v>
      </c>
      <c r="U86" s="236" t="str">
        <f t="shared" si="5"/>
        <v>－</v>
      </c>
      <c r="V86" s="236" t="str">
        <f t="shared" si="5"/>
        <v>－</v>
      </c>
      <c r="W86" s="245" t="s">
        <v>3383</v>
      </c>
      <c r="X86" s="1046"/>
      <c r="Y86" s="1047"/>
      <c r="Z86" s="1047"/>
      <c r="AA86" s="1048"/>
    </row>
    <row r="87" spans="1:27" s="110" customFormat="1">
      <c r="A87" s="34"/>
      <c r="B87" s="34"/>
      <c r="C87" s="34">
        <v>17</v>
      </c>
      <c r="D87" s="34">
        <v>17</v>
      </c>
      <c r="E87" s="1027"/>
      <c r="F87" s="1122" t="s">
        <v>242</v>
      </c>
      <c r="G87" s="1142">
        <f>入力シート!I143</f>
        <v>0</v>
      </c>
      <c r="H87" s="1094">
        <f>IF(G87="あり",1,0)</f>
        <v>0</v>
      </c>
      <c r="I87" s="1096" t="s">
        <v>3381</v>
      </c>
      <c r="J87" s="106" t="s">
        <v>3382</v>
      </c>
      <c r="K87" s="1086" t="s">
        <v>3380</v>
      </c>
      <c r="L87" s="1102" t="str">
        <f t="shared" si="1"/>
        <v>－</v>
      </c>
      <c r="M87" s="1102" t="str">
        <f t="shared" si="2"/>
        <v>－</v>
      </c>
      <c r="N87" s="1098" t="s">
        <v>3383</v>
      </c>
      <c r="O87" s="1106" t="e">
        <f ca="1">ROUNDDOWN((W87+W88)/G34,-1)</f>
        <v>#DIV/0!</v>
      </c>
      <c r="P87" s="1049" t="e">
        <f ca="1">O87</f>
        <v>#DIV/0!</v>
      </c>
      <c r="Q87" s="1049" t="e">
        <f ca="1">O87</f>
        <v>#DIV/0!</v>
      </c>
      <c r="R87" s="1049" t="e">
        <f ca="1">O87</f>
        <v>#DIV/0!</v>
      </c>
      <c r="S87" s="1106">
        <f>IF(H102=0,0,O87)</f>
        <v>0</v>
      </c>
      <c r="T87" s="1049">
        <f>S87</f>
        <v>0</v>
      </c>
      <c r="U87" s="1049">
        <f>S87</f>
        <v>0</v>
      </c>
      <c r="V87" s="1049">
        <f>S87</f>
        <v>0</v>
      </c>
      <c r="W87" s="268">
        <f ca="1">IF(H87=0,0,OFFSET(INDIRECT($I$185&amp;7),16+18*4*H6+3*H50,IF(H61=1,C87,D87)))</f>
        <v>0</v>
      </c>
      <c r="X87" s="1060"/>
      <c r="Y87" s="1061"/>
      <c r="Z87" s="1061"/>
      <c r="AA87" s="1062"/>
    </row>
    <row r="88" spans="1:27" s="110" customFormat="1">
      <c r="A88" s="34"/>
      <c r="B88" s="34"/>
      <c r="C88" s="34">
        <v>19</v>
      </c>
      <c r="D88" s="34">
        <v>19</v>
      </c>
      <c r="E88" s="1027"/>
      <c r="F88" s="1123"/>
      <c r="G88" s="1142"/>
      <c r="H88" s="1140"/>
      <c r="I88" s="1097"/>
      <c r="J88" s="241" t="s">
        <v>229</v>
      </c>
      <c r="K88" s="1087"/>
      <c r="L88" s="1103"/>
      <c r="M88" s="1103"/>
      <c r="N88" s="1099"/>
      <c r="O88" s="1108"/>
      <c r="P88" s="1050"/>
      <c r="Q88" s="1050"/>
      <c r="R88" s="1050"/>
      <c r="S88" s="1108"/>
      <c r="T88" s="1050"/>
      <c r="U88" s="1050"/>
      <c r="V88" s="1050"/>
      <c r="W88" s="268">
        <f ca="1">IF(H87=0,0,OFFSET(INDIRECT($I$185&amp;7),16+18*4*H6+3*H50,IF(H61=1,C88,D88))*G8*100)</f>
        <v>0</v>
      </c>
      <c r="X88" s="1063"/>
      <c r="Y88" s="1064"/>
      <c r="Z88" s="1064"/>
      <c r="AA88" s="1065"/>
    </row>
    <row r="89" spans="1:27" s="110" customFormat="1">
      <c r="A89" s="34"/>
      <c r="B89" s="34"/>
      <c r="C89" s="34">
        <v>24</v>
      </c>
      <c r="D89" s="34">
        <v>24</v>
      </c>
      <c r="E89" s="1027"/>
      <c r="F89" s="1122" t="s">
        <v>241</v>
      </c>
      <c r="G89" s="1142">
        <f>入力シート!D148</f>
        <v>0</v>
      </c>
      <c r="H89" s="1094">
        <f>IF(G89="あり",1,0)</f>
        <v>0</v>
      </c>
      <c r="I89" s="1096" t="s">
        <v>3381</v>
      </c>
      <c r="J89" s="106" t="s">
        <v>3382</v>
      </c>
      <c r="K89" s="1086" t="s">
        <v>3380</v>
      </c>
      <c r="L89" s="1102" t="s">
        <v>3380</v>
      </c>
      <c r="M89" s="1102" t="s">
        <v>3380</v>
      </c>
      <c r="N89" s="1098" t="s">
        <v>3380</v>
      </c>
      <c r="O89" s="269">
        <f ca="1">IF(H89=0,0,OFFSET(INDIRECT($I$187),0,IF(H61=1,C89,D89)))</f>
        <v>0</v>
      </c>
      <c r="P89" s="268">
        <f ca="1">O89</f>
        <v>0</v>
      </c>
      <c r="Q89" s="268">
        <f ca="1">IF(H89=0,0,OFFSET(INDIRECT($I$187),2,IF(H61=1,C89,D89)))</f>
        <v>0</v>
      </c>
      <c r="R89" s="268">
        <f ca="1">Q89</f>
        <v>0</v>
      </c>
      <c r="S89" s="269">
        <f>IF(H102=0,0,O89)</f>
        <v>0</v>
      </c>
      <c r="T89" s="268">
        <f>S89</f>
        <v>0</v>
      </c>
      <c r="U89" s="268">
        <f>IF(H102=0,0,Q89)</f>
        <v>0</v>
      </c>
      <c r="V89" s="268">
        <f>U89</f>
        <v>0</v>
      </c>
      <c r="W89" s="268" t="s">
        <v>3380</v>
      </c>
      <c r="X89" s="1060"/>
      <c r="Y89" s="1061"/>
      <c r="Z89" s="1061"/>
      <c r="AA89" s="1062"/>
    </row>
    <row r="90" spans="1:27" s="110" customFormat="1">
      <c r="A90" s="34"/>
      <c r="B90" s="34"/>
      <c r="C90" s="34">
        <v>27</v>
      </c>
      <c r="D90" s="34">
        <v>27</v>
      </c>
      <c r="E90" s="1027"/>
      <c r="F90" s="1123"/>
      <c r="G90" s="1142"/>
      <c r="H90" s="1140"/>
      <c r="I90" s="1097"/>
      <c r="J90" s="241" t="s">
        <v>16</v>
      </c>
      <c r="K90" s="1088"/>
      <c r="L90" s="1104"/>
      <c r="M90" s="1104"/>
      <c r="N90" s="1099"/>
      <c r="O90" s="270">
        <f ca="1">IF(H89=0,0,OFFSET(INDIRECT($I$187),0,IF(H61=1,C90,D90))*G8*100)</f>
        <v>0</v>
      </c>
      <c r="P90" s="268">
        <f ca="1">O90</f>
        <v>0</v>
      </c>
      <c r="Q90" s="268">
        <f ca="1">O90</f>
        <v>0</v>
      </c>
      <c r="R90" s="268">
        <f ca="1">O90</f>
        <v>0</v>
      </c>
      <c r="S90" s="270">
        <f ca="1">IF(H102=0,0,IF(H89=0,0,OFFSET(INDIRECT($I$187),0,IF(H61=1,C90,D90))*G8*100))</f>
        <v>0</v>
      </c>
      <c r="T90" s="268">
        <f ca="1">S90</f>
        <v>0</v>
      </c>
      <c r="U90" s="268">
        <f ca="1">S90</f>
        <v>0</v>
      </c>
      <c r="V90" s="268">
        <f ca="1">S90</f>
        <v>0</v>
      </c>
      <c r="W90" s="268" t="s">
        <v>3380</v>
      </c>
      <c r="X90" s="1063"/>
      <c r="Y90" s="1064"/>
      <c r="Z90" s="1064"/>
      <c r="AA90" s="1065"/>
    </row>
    <row r="91" spans="1:27">
      <c r="A91" s="271"/>
      <c r="B91" s="271"/>
      <c r="C91" s="34">
        <v>36</v>
      </c>
      <c r="D91" s="34">
        <v>36</v>
      </c>
      <c r="E91" s="1027"/>
      <c r="F91" s="1166" t="s">
        <v>240</v>
      </c>
      <c r="G91" s="468">
        <f>入力シート!D155</f>
        <v>0</v>
      </c>
      <c r="H91" s="239">
        <f>IF(G91="あり",1,0)</f>
        <v>0</v>
      </c>
      <c r="I91" s="1040" t="s">
        <v>3381</v>
      </c>
      <c r="J91" s="1116" t="s">
        <v>3382</v>
      </c>
      <c r="K91" s="1086" t="s">
        <v>3380</v>
      </c>
      <c r="L91" s="1102" t="s">
        <v>3380</v>
      </c>
      <c r="M91" s="1102" t="s">
        <v>3380</v>
      </c>
      <c r="N91" s="1098" t="s">
        <v>3380</v>
      </c>
      <c r="O91" s="1106">
        <f ca="1">IF(H91=0,0,OFFSET(INDIRECT($I$187),0,D91+2*H92+H93))</f>
        <v>0</v>
      </c>
      <c r="P91" s="1049">
        <f ca="1">O91</f>
        <v>0</v>
      </c>
      <c r="Q91" s="1049">
        <f ca="1">P91</f>
        <v>0</v>
      </c>
      <c r="R91" s="1118">
        <f ca="1">Q91</f>
        <v>0</v>
      </c>
      <c r="S91" s="1106">
        <f>IF(H102=0,0,R91)</f>
        <v>0</v>
      </c>
      <c r="T91" s="1049">
        <f>S91</f>
        <v>0</v>
      </c>
      <c r="U91" s="1049">
        <f>T91</f>
        <v>0</v>
      </c>
      <c r="V91" s="1049">
        <f>U91</f>
        <v>0</v>
      </c>
      <c r="W91" s="1032" t="s">
        <v>3380</v>
      </c>
      <c r="X91" s="1043"/>
      <c r="Y91" s="1044"/>
      <c r="Z91" s="1044"/>
      <c r="AA91" s="1045"/>
    </row>
    <row r="92" spans="1:27">
      <c r="A92" s="271"/>
      <c r="B92" s="271"/>
      <c r="C92" s="34"/>
      <c r="D92" s="34"/>
      <c r="E92" s="1027"/>
      <c r="F92" s="1175"/>
      <c r="G92" s="468">
        <f>入力シート!V155</f>
        <v>0</v>
      </c>
      <c r="H92" s="239" t="e">
        <f>INDEX('１～３号対応表'!$B:$B,MATCH(計算シート!$G92,'１～３号対応表'!S:S,0))</f>
        <v>#N/A</v>
      </c>
      <c r="I92" s="1092"/>
      <c r="J92" s="1117"/>
      <c r="K92" s="1087"/>
      <c r="L92" s="1103"/>
      <c r="M92" s="1103"/>
      <c r="N92" s="1105"/>
      <c r="O92" s="1107"/>
      <c r="P92" s="1120"/>
      <c r="Q92" s="1120"/>
      <c r="R92" s="1119"/>
      <c r="S92" s="1107"/>
      <c r="T92" s="1120"/>
      <c r="U92" s="1120"/>
      <c r="V92" s="1120"/>
      <c r="W92" s="1155"/>
      <c r="X92" s="1057"/>
      <c r="Y92" s="1058"/>
      <c r="Z92" s="1058"/>
      <c r="AA92" s="1059"/>
    </row>
    <row r="93" spans="1:27">
      <c r="A93" s="271"/>
      <c r="B93" s="271"/>
      <c r="C93" s="34"/>
      <c r="D93" s="34"/>
      <c r="E93" s="1027"/>
      <c r="F93" s="1175"/>
      <c r="G93" s="468">
        <f>入力シート!P155</f>
        <v>0</v>
      </c>
      <c r="H93" s="239" t="e">
        <f>INDEX('１～３号対応表'!$B:$B,MATCH(計算シート!$G93,'１～３号対応表'!V:V,0))</f>
        <v>#N/A</v>
      </c>
      <c r="I93" s="1092"/>
      <c r="J93" s="1117"/>
      <c r="K93" s="1087"/>
      <c r="L93" s="1103"/>
      <c r="M93" s="1103"/>
      <c r="N93" s="1105"/>
      <c r="O93" s="1107"/>
      <c r="P93" s="1120"/>
      <c r="Q93" s="1120"/>
      <c r="R93" s="1119"/>
      <c r="S93" s="1107"/>
      <c r="T93" s="1120"/>
      <c r="U93" s="1120"/>
      <c r="V93" s="1120"/>
      <c r="W93" s="1155"/>
      <c r="X93" s="1057"/>
      <c r="Y93" s="1058"/>
      <c r="Z93" s="1058"/>
      <c r="AA93" s="1059"/>
    </row>
    <row r="94" spans="1:27">
      <c r="A94" s="271"/>
      <c r="B94" s="271"/>
      <c r="C94" s="34">
        <v>42</v>
      </c>
      <c r="D94" s="34">
        <v>42</v>
      </c>
      <c r="E94" s="1027"/>
      <c r="F94" s="1089" t="s">
        <v>239</v>
      </c>
      <c r="G94" s="468">
        <f>入力シート!D162</f>
        <v>0</v>
      </c>
      <c r="H94" s="239">
        <f>IF(G94="あり",1,0)</f>
        <v>0</v>
      </c>
      <c r="I94" s="1040" t="s">
        <v>3381</v>
      </c>
      <c r="J94" s="1089" t="s">
        <v>3382</v>
      </c>
      <c r="K94" s="1086" t="s">
        <v>3380</v>
      </c>
      <c r="L94" s="1102" t="s">
        <v>3383</v>
      </c>
      <c r="M94" s="1102" t="s">
        <v>3380</v>
      </c>
      <c r="N94" s="1098" t="s">
        <v>3383</v>
      </c>
      <c r="O94" s="1106">
        <f ca="1">IF(H94=0,0,OFFSET(INDIRECT($I$187),H96,D94+2*H95+H97))</f>
        <v>0</v>
      </c>
      <c r="P94" s="1049">
        <f ca="1">O94</f>
        <v>0</v>
      </c>
      <c r="Q94" s="1049">
        <f ca="1">P94</f>
        <v>0</v>
      </c>
      <c r="R94" s="1049">
        <f ca="1">Q94</f>
        <v>0</v>
      </c>
      <c r="S94" s="1106">
        <f>IF(H102=0,0,R94)</f>
        <v>0</v>
      </c>
      <c r="T94" s="1049">
        <f>S94</f>
        <v>0</v>
      </c>
      <c r="U94" s="1049">
        <f>T94</f>
        <v>0</v>
      </c>
      <c r="V94" s="1049">
        <f>U94</f>
        <v>0</v>
      </c>
      <c r="W94" s="1032" t="s">
        <v>3380</v>
      </c>
      <c r="X94" s="1043"/>
      <c r="Y94" s="1044"/>
      <c r="Z94" s="1044"/>
      <c r="AA94" s="1045"/>
    </row>
    <row r="95" spans="1:27">
      <c r="A95" s="271"/>
      <c r="B95" s="271"/>
      <c r="C95" s="34"/>
      <c r="D95" s="34"/>
      <c r="E95" s="1027"/>
      <c r="F95" s="1090"/>
      <c r="G95" s="468">
        <f>入力シート!AB162</f>
        <v>0</v>
      </c>
      <c r="H95" s="239" t="e">
        <f>INDEX('１～３号対応表'!$B:$B,MATCH(計算シート!$G95,'１～３号対応表'!S:S,0))</f>
        <v>#N/A</v>
      </c>
      <c r="I95" s="1092"/>
      <c r="J95" s="1090"/>
      <c r="K95" s="1087"/>
      <c r="L95" s="1103"/>
      <c r="M95" s="1103"/>
      <c r="N95" s="1105"/>
      <c r="O95" s="1107"/>
      <c r="P95" s="1120"/>
      <c r="Q95" s="1120"/>
      <c r="R95" s="1120"/>
      <c r="S95" s="1107"/>
      <c r="T95" s="1120"/>
      <c r="U95" s="1120"/>
      <c r="V95" s="1120"/>
      <c r="W95" s="1155"/>
      <c r="X95" s="1057"/>
      <c r="Y95" s="1058"/>
      <c r="Z95" s="1058"/>
      <c r="AA95" s="1059"/>
    </row>
    <row r="96" spans="1:27">
      <c r="A96" s="271"/>
      <c r="B96" s="271"/>
      <c r="C96" s="34"/>
      <c r="D96" s="34"/>
      <c r="E96" s="1027"/>
      <c r="F96" s="1090"/>
      <c r="G96" s="468">
        <f>入力シート!P162</f>
        <v>0</v>
      </c>
      <c r="H96" s="239" t="e">
        <f>INDEX('１～３号対応表'!$B:$B,MATCH(計算シート!$G96,'１～３号対応表'!U:U,0))</f>
        <v>#N/A</v>
      </c>
      <c r="I96" s="1092"/>
      <c r="J96" s="1090"/>
      <c r="K96" s="1087"/>
      <c r="L96" s="1103"/>
      <c r="M96" s="1103"/>
      <c r="N96" s="1105"/>
      <c r="O96" s="1107"/>
      <c r="P96" s="1120"/>
      <c r="Q96" s="1120"/>
      <c r="R96" s="1120"/>
      <c r="S96" s="1107"/>
      <c r="T96" s="1120"/>
      <c r="U96" s="1120"/>
      <c r="V96" s="1120"/>
      <c r="W96" s="1155"/>
      <c r="X96" s="1057"/>
      <c r="Y96" s="1058"/>
      <c r="Z96" s="1058"/>
      <c r="AA96" s="1059"/>
    </row>
    <row r="97" spans="1:27">
      <c r="A97" s="271"/>
      <c r="B97" s="271"/>
      <c r="C97" s="34"/>
      <c r="D97" s="34"/>
      <c r="E97" s="1027"/>
      <c r="F97" s="1091"/>
      <c r="G97" s="468">
        <f>入力シート!V162</f>
        <v>0</v>
      </c>
      <c r="H97" s="239" t="e">
        <f>INDEX('１～３号対応表'!$B:$B,MATCH(計算シート!$G97,'１～３号対応表'!V:V,0))</f>
        <v>#N/A</v>
      </c>
      <c r="I97" s="1041"/>
      <c r="J97" s="1091"/>
      <c r="K97" s="1088"/>
      <c r="L97" s="1104"/>
      <c r="M97" s="1104"/>
      <c r="N97" s="1099"/>
      <c r="O97" s="1108"/>
      <c r="P97" s="1050"/>
      <c r="Q97" s="1050"/>
      <c r="R97" s="1050"/>
      <c r="S97" s="1108"/>
      <c r="T97" s="1050"/>
      <c r="U97" s="1050"/>
      <c r="V97" s="1050"/>
      <c r="W97" s="1033"/>
      <c r="X97" s="1046"/>
      <c r="Y97" s="1047"/>
      <c r="Z97" s="1047"/>
      <c r="AA97" s="1048"/>
    </row>
    <row r="98" spans="1:27" ht="29.25" customHeight="1" thickBot="1">
      <c r="A98" s="34">
        <v>54</v>
      </c>
      <c r="B98" s="34">
        <v>54</v>
      </c>
      <c r="C98" s="34">
        <v>47</v>
      </c>
      <c r="D98" s="34">
        <v>47</v>
      </c>
      <c r="E98" s="1027"/>
      <c r="F98" s="30" t="s">
        <v>238</v>
      </c>
      <c r="G98" s="469">
        <f>入力シート!D171</f>
        <v>0</v>
      </c>
      <c r="H98" s="239">
        <f>IF(G98="あり",1,0)</f>
        <v>0</v>
      </c>
      <c r="I98" s="240" t="s">
        <v>3390</v>
      </c>
      <c r="J98" s="106" t="s">
        <v>3382</v>
      </c>
      <c r="K98" s="232">
        <f ca="1">IF(H98=0,0,IF($H$61=1,OFFSET(INDIRECT($G$185&amp;7),17*2*$H$6+1+2*$H$18,A98),OFFSET(INDIRECT($G$185&amp;7),17*2*$H$6+1+2*$H$18,B98)))</f>
        <v>0</v>
      </c>
      <c r="L98" s="225">
        <f ca="1">K98</f>
        <v>0</v>
      </c>
      <c r="M98" s="233">
        <f ca="1">L98</f>
        <v>0</v>
      </c>
      <c r="N98" s="242" t="s">
        <v>3383</v>
      </c>
      <c r="O98" s="259">
        <f ca="1">IF(H98=0,0,OFFSET(INDIRECT($I$185&amp;7),13+18*4*H6+3*H18,IF(H61=1,C98,D98)))</f>
        <v>0</v>
      </c>
      <c r="P98" s="254">
        <f t="shared" ref="P98:R101" ca="1" si="6">O98</f>
        <v>0</v>
      </c>
      <c r="Q98" s="250">
        <f t="shared" ca="1" si="6"/>
        <v>0</v>
      </c>
      <c r="R98" s="250">
        <f t="shared" ca="1" si="6"/>
        <v>0</v>
      </c>
      <c r="S98" s="259">
        <f>IF(H102=0,0,R98)</f>
        <v>0</v>
      </c>
      <c r="T98" s="254">
        <f t="shared" ref="T98:V101" si="7">S98</f>
        <v>0</v>
      </c>
      <c r="U98" s="250">
        <f t="shared" si="7"/>
        <v>0</v>
      </c>
      <c r="V98" s="250">
        <f t="shared" si="7"/>
        <v>0</v>
      </c>
      <c r="W98" s="272" t="s">
        <v>3380</v>
      </c>
      <c r="X98" s="1066" t="s">
        <v>3650</v>
      </c>
      <c r="Y98" s="1067"/>
      <c r="Z98" s="1067"/>
      <c r="AA98" s="1068"/>
    </row>
    <row r="99" spans="1:27" ht="14.25" customHeight="1">
      <c r="E99" s="1028"/>
      <c r="F99" s="76" t="s">
        <v>3130</v>
      </c>
      <c r="G99" s="470">
        <f>入力シート!D176</f>
        <v>0</v>
      </c>
      <c r="H99" s="273">
        <f>IF($H$61=0,0,IF(G99="あり",1,0))</f>
        <v>0</v>
      </c>
      <c r="I99" s="274" t="s">
        <v>3381</v>
      </c>
      <c r="J99" s="107" t="s">
        <v>3382</v>
      </c>
      <c r="K99" s="275" t="s">
        <v>11</v>
      </c>
      <c r="L99" s="275" t="s">
        <v>11</v>
      </c>
      <c r="M99" s="275" t="s">
        <v>11</v>
      </c>
      <c r="N99" s="276">
        <f>IF(H99=0,0,ROUNDDOWN(225*入力シート!D179,-1)*入力シート!D182)</f>
        <v>0</v>
      </c>
      <c r="O99" s="275" t="s">
        <v>11</v>
      </c>
      <c r="P99" s="275" t="s">
        <v>11</v>
      </c>
      <c r="Q99" s="277" t="s">
        <v>3131</v>
      </c>
      <c r="R99" s="277" t="s">
        <v>3</v>
      </c>
      <c r="S99" s="275" t="s">
        <v>11</v>
      </c>
      <c r="T99" s="275" t="s">
        <v>11</v>
      </c>
      <c r="U99" s="277" t="s">
        <v>3164</v>
      </c>
      <c r="V99" s="277" t="s">
        <v>3164</v>
      </c>
      <c r="W99" s="278">
        <f>IF(H99=0,0,入力シート!D186*4500)</f>
        <v>0</v>
      </c>
      <c r="X99" s="279" t="s">
        <v>3391</v>
      </c>
      <c r="Y99" s="280"/>
      <c r="Z99" s="280"/>
      <c r="AA99" s="281"/>
    </row>
    <row r="100" spans="1:27" ht="14.25" customHeight="1">
      <c r="A100" s="34"/>
      <c r="B100" s="34"/>
      <c r="C100" s="34">
        <v>51</v>
      </c>
      <c r="D100" s="34">
        <v>51</v>
      </c>
      <c r="E100" s="1026" t="s">
        <v>3392</v>
      </c>
      <c r="F100" s="1124" t="s">
        <v>3665</v>
      </c>
      <c r="G100" s="1125" t="s">
        <v>3380</v>
      </c>
      <c r="H100" s="1127">
        <f>IF(I11=2,1,0)</f>
        <v>1</v>
      </c>
      <c r="I100" s="1040" t="s">
        <v>3381</v>
      </c>
      <c r="J100" s="106" t="s">
        <v>3382</v>
      </c>
      <c r="K100" s="1086" t="s">
        <v>3380</v>
      </c>
      <c r="L100" s="1102" t="s">
        <v>3380</v>
      </c>
      <c r="M100" s="1102" t="s">
        <v>3380</v>
      </c>
      <c r="N100" s="1098" t="s">
        <v>3384</v>
      </c>
      <c r="O100" s="262">
        <f ca="1">IF(H100=0,0,OFFSET(INDIRECT($I$187),0,IF(H61=1,C100,D100)))</f>
        <v>20960</v>
      </c>
      <c r="P100" s="261">
        <f t="shared" ca="1" si="6"/>
        <v>20960</v>
      </c>
      <c r="Q100" s="268">
        <f t="shared" ca="1" si="6"/>
        <v>20960</v>
      </c>
      <c r="R100" s="268">
        <f t="shared" ca="1" si="6"/>
        <v>20960</v>
      </c>
      <c r="S100" s="262">
        <f>IF(H102=0,0,R100)</f>
        <v>0</v>
      </c>
      <c r="T100" s="261">
        <f t="shared" si="7"/>
        <v>0</v>
      </c>
      <c r="U100" s="268">
        <f t="shared" si="7"/>
        <v>0</v>
      </c>
      <c r="V100" s="268">
        <f t="shared" si="7"/>
        <v>0</v>
      </c>
      <c r="W100" s="1157" t="s">
        <v>3380</v>
      </c>
      <c r="X100" s="1043"/>
      <c r="Y100" s="1044"/>
      <c r="Z100" s="1044"/>
      <c r="AA100" s="1045"/>
    </row>
    <row r="101" spans="1:27" ht="13.5" customHeight="1" thickBot="1">
      <c r="A101" s="34"/>
      <c r="B101" s="34"/>
      <c r="C101" s="34">
        <v>53</v>
      </c>
      <c r="D101" s="34">
        <v>53</v>
      </c>
      <c r="E101" s="1027"/>
      <c r="F101" s="1091"/>
      <c r="G101" s="1126"/>
      <c r="H101" s="1128"/>
      <c r="I101" s="1041"/>
      <c r="J101" s="241" t="s">
        <v>229</v>
      </c>
      <c r="K101" s="1088"/>
      <c r="L101" s="1104"/>
      <c r="M101" s="1104"/>
      <c r="N101" s="1099"/>
      <c r="O101" s="262" t="e">
        <f ca="1">IF(H100=0,0,OFFSET(INDIRECT($I$187),0,IF(H61=1,C101,D101))*G8*100)</f>
        <v>#N/A</v>
      </c>
      <c r="P101" s="261" t="e">
        <f t="shared" ca="1" si="6"/>
        <v>#N/A</v>
      </c>
      <c r="Q101" s="268" t="e">
        <f t="shared" ca="1" si="6"/>
        <v>#N/A</v>
      </c>
      <c r="R101" s="268" t="e">
        <f t="shared" ca="1" si="6"/>
        <v>#N/A</v>
      </c>
      <c r="S101" s="262">
        <f>IF(H102=0,0,R101)</f>
        <v>0</v>
      </c>
      <c r="T101" s="261">
        <f t="shared" si="7"/>
        <v>0</v>
      </c>
      <c r="U101" s="268">
        <f t="shared" si="7"/>
        <v>0</v>
      </c>
      <c r="V101" s="268">
        <f t="shared" si="7"/>
        <v>0</v>
      </c>
      <c r="W101" s="1158"/>
      <c r="X101" s="1046"/>
      <c r="Y101" s="1047"/>
      <c r="Z101" s="1047"/>
      <c r="AA101" s="1048"/>
    </row>
    <row r="102" spans="1:27" ht="21" customHeight="1" thickTop="1">
      <c r="A102" s="34"/>
      <c r="B102" s="34"/>
      <c r="C102" s="34">
        <v>56</v>
      </c>
      <c r="D102" s="34">
        <v>56</v>
      </c>
      <c r="E102" s="1027"/>
      <c r="F102" s="91" t="s">
        <v>237</v>
      </c>
      <c r="G102" s="471">
        <f>入力シート!D21</f>
        <v>0</v>
      </c>
      <c r="H102" s="282">
        <f>IF(G102="あり",1,0)</f>
        <v>0</v>
      </c>
      <c r="I102" s="283" t="s">
        <v>3381</v>
      </c>
      <c r="J102" s="284" t="s">
        <v>231</v>
      </c>
      <c r="K102" s="285" t="s">
        <v>3383</v>
      </c>
      <c r="L102" s="286" t="s">
        <v>3383</v>
      </c>
      <c r="M102" s="286" t="s">
        <v>3380</v>
      </c>
      <c r="N102" s="287" t="s">
        <v>3380</v>
      </c>
      <c r="O102" s="247" t="s">
        <v>3380</v>
      </c>
      <c r="P102" s="244" t="s">
        <v>3380</v>
      </c>
      <c r="Q102" s="244" t="s">
        <v>3380</v>
      </c>
      <c r="R102" s="244" t="s">
        <v>3380</v>
      </c>
      <c r="S102" s="288">
        <f ca="1">ROUNDDOWN(IF($H102=0,0,-(S$66+$S$67)*OFFSET(INDIRECT($I$185&amp;7),36+18*4*$H$6,IF($H$61=1,$C102,$D102))),-1)</f>
        <v>0</v>
      </c>
      <c r="T102" s="289">
        <f ca="1">ROUNDDOWN(IF($H102=0,0,-(T$66+$T$67)*OFFSET(INDIRECT($I$185&amp;7),36+18*4*$H$6,IF($H$61=1,$C102,$D102))),-1)</f>
        <v>0</v>
      </c>
      <c r="U102" s="289">
        <f ca="1">ROUNDDOWN(IF($H102=0,0,-(U$66+$U$67)*OFFSET(INDIRECT($I$185&amp;7),36+18*4*$H$6,IF($H$61=1,$C102,$D102))),-1)</f>
        <v>0</v>
      </c>
      <c r="V102" s="289">
        <f ca="1">ROUNDDOWN(IF($H102=0,0,-(V$66+$V$67)*OFFSET(INDIRECT($I$185&amp;7),36+18*4*$H$6,IF($H$61=1,$C102,$D102))),-1)</f>
        <v>0</v>
      </c>
      <c r="W102" s="272" t="s">
        <v>3380</v>
      </c>
      <c r="X102" s="1054" t="s">
        <v>254</v>
      </c>
      <c r="Y102" s="1055"/>
      <c r="Z102" s="1055"/>
      <c r="AA102" s="1056"/>
    </row>
    <row r="103" spans="1:27" ht="21" customHeight="1">
      <c r="A103" s="34"/>
      <c r="B103" s="34"/>
      <c r="C103" s="34">
        <v>56</v>
      </c>
      <c r="D103" s="34">
        <v>56</v>
      </c>
      <c r="E103" s="1027"/>
      <c r="F103" s="91" t="s">
        <v>236</v>
      </c>
      <c r="G103" s="471">
        <f>入力シート!D21</f>
        <v>0</v>
      </c>
      <c r="H103" s="282">
        <f>IF(G103="あり",1,0)</f>
        <v>0</v>
      </c>
      <c r="I103" s="283" t="s">
        <v>3381</v>
      </c>
      <c r="J103" s="284" t="s">
        <v>231</v>
      </c>
      <c r="K103" s="290"/>
      <c r="L103" s="291"/>
      <c r="M103" s="291"/>
      <c r="N103" s="292"/>
      <c r="O103" s="247" t="s">
        <v>3380</v>
      </c>
      <c r="P103" s="244" t="s">
        <v>3380</v>
      </c>
      <c r="Q103" s="244" t="s">
        <v>3384</v>
      </c>
      <c r="R103" s="244" t="s">
        <v>3383</v>
      </c>
      <c r="S103" s="288">
        <f ca="1">ROUNDDOWN(IF($H103=0,0,-($S$69+$S$70)*OFFSET(INDIRECT($I$185&amp;7),36+18*4*$H$6,IF($H$61=1,$C103,$D103))),-1)</f>
        <v>0</v>
      </c>
      <c r="T103" s="289">
        <f ca="1">ROUNDDOWN(IF($H103=0,0,-($T$69+$T$70)*OFFSET(INDIRECT($I$185&amp;7),36+18*4*$H$6,IF($H$61=1,$C103,$D103))),-1)</f>
        <v>0</v>
      </c>
      <c r="U103" s="289">
        <f ca="1">ROUNDDOWN(IF($H103=0,0,-($U$69+$U$70)*OFFSET(INDIRECT($I$185&amp;7),36+18*4*$H$6,IF($H$61=1,$C103,$D103))),-1)</f>
        <v>0</v>
      </c>
      <c r="V103" s="289">
        <f ca="1">ROUNDDOWN(IF($H103=0,0,-(V69+V70)*OFFSET(INDIRECT($I$185&amp;7),36+18*4*$H$6,IF($H$61=1,$C103,$D103))),-1)</f>
        <v>0</v>
      </c>
      <c r="W103" s="272"/>
      <c r="X103" s="293" t="s">
        <v>235</v>
      </c>
      <c r="Y103" s="294"/>
      <c r="Z103" s="294"/>
      <c r="AA103" s="295"/>
    </row>
    <row r="104" spans="1:27" ht="26.25" customHeight="1">
      <c r="A104" s="34"/>
      <c r="B104" s="34"/>
      <c r="C104" s="34">
        <v>58</v>
      </c>
      <c r="D104" s="34">
        <v>58</v>
      </c>
      <c r="E104" s="1027"/>
      <c r="F104" s="95" t="s">
        <v>3433</v>
      </c>
      <c r="G104" s="470">
        <f>入力シート!$D$206</f>
        <v>0</v>
      </c>
      <c r="H104" s="296">
        <f>IF(G104="あり",1,0)</f>
        <v>0</v>
      </c>
      <c r="I104" s="1040" t="s">
        <v>3381</v>
      </c>
      <c r="J104" s="1190" t="s">
        <v>3278</v>
      </c>
      <c r="K104" s="1192" t="s">
        <v>3380</v>
      </c>
      <c r="L104" s="1160" t="s">
        <v>3380</v>
      </c>
      <c r="M104" s="1160" t="s">
        <v>3380</v>
      </c>
      <c r="N104" s="1098" t="s">
        <v>3380</v>
      </c>
      <c r="O104" s="297">
        <f ca="1">ROUNDDOWN(IF(H104=0,0,-SUM(O66:O67,O89:O90)*OFFSET(INDIRECT($K$187),2,IF(H61=0,C104+H105,D104+H105))),-1)</f>
        <v>0</v>
      </c>
      <c r="P104" s="298">
        <f ca="1">ROUNDDOWN(IF($H$104=0,0,-SUM(P66:P67,P75:P76,P89:P90)*OFFSET(INDIRECT($K$187),2,IF($H$61=0,$C$104+$H$105,$D$104+$H$105))),-1)</f>
        <v>0</v>
      </c>
      <c r="Q104" s="298">
        <f ca="1">ROUNDDOWN(IF($H$104=0,0,-SUM(Q66:Q67,Q89:Q90)*OFFSET(INDIRECT($K$187),2,IF($H$61=0,$C$104+$H$105,$D$104+$H$105))),-1)</f>
        <v>0</v>
      </c>
      <c r="R104" s="299">
        <f ca="1">ROUNDDOWN(IF($H$104=0,0,-SUM(R66:R67,R89:R90)*OFFSET(INDIRECT($K$187),2,IF($H$61=0,$C$104+$H$105,$D$104+$H$105))),-1)</f>
        <v>0</v>
      </c>
      <c r="S104" s="297">
        <f ca="1">ROUNDDOWN(IF($H$104=0,0,-SUM(S66:S67,S89:S90)*OFFSET(INDIRECT($K$187),2,IF($L$61=0,$C$104+$H$105,$D$104+$H$105))),-1)</f>
        <v>0</v>
      </c>
      <c r="T104" s="298">
        <f ca="1">ROUNDDOWN(IF($H$104=0,0,-SUM(T66:T67,T75:T76,T89:T90)*OFFSET(INDIRECT($K$187),2,IF($L$61=0,$C$104+$H$105,$D$104+$H$105))),-1)</f>
        <v>0</v>
      </c>
      <c r="U104" s="298">
        <f ca="1">ROUNDDOWN(IF($H$104=0,0,-SUM(U66:U67,U89:U90)*OFFSET(INDIRECT($K$187),2,IF($L$61=0,$C$104+$H$105,$D$104+$H$105))),-1)</f>
        <v>0</v>
      </c>
      <c r="V104" s="254">
        <f ca="1">ROUNDDOWN(IF($H$104=0,0,-SUM(V66:V67,V89:V90)*OFFSET(INDIRECT($K$187),2,IF($L$61=0,$C$104+$H$105,$D$104+$H$105))),-1)</f>
        <v>0</v>
      </c>
      <c r="W104" s="272" t="s">
        <v>3384</v>
      </c>
      <c r="X104" s="1054" t="s">
        <v>254</v>
      </c>
      <c r="Y104" s="1055"/>
      <c r="Z104" s="1055"/>
      <c r="AA104" s="1056"/>
    </row>
    <row r="105" spans="1:27" ht="26.25" customHeight="1">
      <c r="A105" s="34"/>
      <c r="B105" s="34"/>
      <c r="C105" s="34"/>
      <c r="D105" s="34"/>
      <c r="E105" s="1027"/>
      <c r="F105" s="96" t="s">
        <v>3434</v>
      </c>
      <c r="G105" s="472">
        <f>入力シート!$Q$206</f>
        <v>0</v>
      </c>
      <c r="H105" s="300" t="e">
        <f>INDEX('１～３号対応表'!$B:$B,MATCH(入力シート!Q206,'１～３号対応表'!$AD:$AD,0))</f>
        <v>#N/A</v>
      </c>
      <c r="I105" s="1041"/>
      <c r="J105" s="1191"/>
      <c r="K105" s="1193"/>
      <c r="L105" s="1161"/>
      <c r="M105" s="1161"/>
      <c r="N105" s="1099"/>
      <c r="O105" s="297">
        <f ca="1">ROUNDDOWN(IF(H104=0,0,-SUM(O69:O70,O89:O90)*OFFSET(INDIRECT($K$187),2,IF(H62=0,C104+H105,D104+H105))),-1)</f>
        <v>0</v>
      </c>
      <c r="P105" s="298">
        <f ca="1">ROUNDDOWN(IF($H$104=0,0,-SUM(P69:P70,P75:P76,P89:P90)*OFFSET(INDIRECT($K$187),2,IF($H$61=0,$C$104+$H$105,$D$104+$H$105))),-1)</f>
        <v>0</v>
      </c>
      <c r="Q105" s="298">
        <f ca="1">ROUNDDOWN(IF($H$104=0,0,-SUM(Q69:Q70,Q89:Q90)*OFFSET(INDIRECT($K$187),2,IF($H$61=0,$C$104+$H$105,$D$104+$H$105))),-1)</f>
        <v>0</v>
      </c>
      <c r="R105" s="299">
        <f ca="1">ROUNDDOWN(IF($H$104=0,0,-SUM(R69:R70,R89:R90)*OFFSET(INDIRECT($K$187),2,IF($H$61=0,$C$104+$H$105,$D$104+$H$105))),-1)</f>
        <v>0</v>
      </c>
      <c r="S105" s="297">
        <f ca="1">ROUNDDOWN(IF($H$104=0,0,-SUM(S69:S70,S89:S90)*OFFSET(INDIRECT($K$187),2,IF($L$61=0,$C$104+$H$105,$D$104+$H$105))),-1)</f>
        <v>0</v>
      </c>
      <c r="T105" s="298">
        <f ca="1">ROUNDDOWN(IF($H$104=0,0,-SUM(T69:T70,T75:T76,T89:T90)*OFFSET(INDIRECT($K$187),2,IF($L$61=0,$C$104+$H$105,$D$104+$H$105))),-1)</f>
        <v>0</v>
      </c>
      <c r="U105" s="298">
        <f ca="1">ROUNDDOWN(IF($H$104=0,0,-SUM(U69:U70,U89:U90)*OFFSET(INDIRECT($K$187),2,IF($L$61=0,$C$104+$H$105,$D$104+$H$105))),-1)</f>
        <v>0</v>
      </c>
      <c r="V105" s="254">
        <f ca="1">ROUNDDOWN(IF($H$104=0,0,-SUM(V69:V70,V89:V90)*OFFSET(INDIRECT($K$187),2,IF($L$61=0,$C$104+$H$105,$D$104+$H$105))),-1)</f>
        <v>0</v>
      </c>
      <c r="W105" s="272" t="s">
        <v>3380</v>
      </c>
      <c r="X105" s="1162" t="s">
        <v>3277</v>
      </c>
      <c r="Y105" s="1055"/>
      <c r="Z105" s="1055"/>
      <c r="AA105" s="1056"/>
    </row>
    <row r="106" spans="1:27" ht="14.25" customHeight="1">
      <c r="A106" s="34">
        <v>69</v>
      </c>
      <c r="B106" s="34">
        <v>58</v>
      </c>
      <c r="C106" s="34">
        <v>63</v>
      </c>
      <c r="D106" s="34">
        <v>63</v>
      </c>
      <c r="E106" s="1027"/>
      <c r="F106" s="1132" t="s">
        <v>3393</v>
      </c>
      <c r="G106" s="1038">
        <f>入力シート!D211</f>
        <v>0</v>
      </c>
      <c r="H106" s="1036">
        <f>IF(G106="あり",1,0)</f>
        <v>0</v>
      </c>
      <c r="I106" s="1040" t="s">
        <v>3381</v>
      </c>
      <c r="J106" s="106" t="s">
        <v>3382</v>
      </c>
      <c r="K106" s="301">
        <f ca="1">IF(H106=0,0,-OFFSET(INDIRECT($G$187),0,IF(H61=1,A106,B106)))</f>
        <v>0</v>
      </c>
      <c r="L106" s="302">
        <f t="shared" ref="L106:M112" ca="1" si="8">K106</f>
        <v>0</v>
      </c>
      <c r="M106" s="303">
        <f t="shared" ca="1" si="8"/>
        <v>0</v>
      </c>
      <c r="N106" s="303" t="s">
        <v>3380</v>
      </c>
      <c r="O106" s="262">
        <f ca="1">IF(H106=0,0,-OFFSET(INDIRECT($I$187),1,IF(H61=1,C106,D106)))</f>
        <v>0</v>
      </c>
      <c r="P106" s="261">
        <f t="shared" ref="P106:R111" ca="1" si="9">O106</f>
        <v>0</v>
      </c>
      <c r="Q106" s="268">
        <f t="shared" ca="1" si="9"/>
        <v>0</v>
      </c>
      <c r="R106" s="268">
        <f t="shared" ca="1" si="9"/>
        <v>0</v>
      </c>
      <c r="S106" s="262">
        <f>IF(H102=0,0,R106)</f>
        <v>0</v>
      </c>
      <c r="T106" s="261">
        <f t="shared" ref="T106:V111" si="10">S106</f>
        <v>0</v>
      </c>
      <c r="U106" s="268">
        <f t="shared" si="10"/>
        <v>0</v>
      </c>
      <c r="V106" s="268">
        <f t="shared" si="10"/>
        <v>0</v>
      </c>
      <c r="W106" s="1157" t="s">
        <v>3383</v>
      </c>
      <c r="X106" s="1043"/>
      <c r="Y106" s="1044"/>
      <c r="Z106" s="1044"/>
      <c r="AA106" s="1045"/>
    </row>
    <row r="107" spans="1:27" ht="13.5" customHeight="1" thickBot="1">
      <c r="A107" s="34">
        <v>71</v>
      </c>
      <c r="B107" s="34"/>
      <c r="C107" s="34">
        <v>65</v>
      </c>
      <c r="D107" s="34">
        <v>65</v>
      </c>
      <c r="E107" s="1027"/>
      <c r="F107" s="1133"/>
      <c r="G107" s="1134"/>
      <c r="H107" s="1037"/>
      <c r="I107" s="1041"/>
      <c r="J107" s="241" t="s">
        <v>228</v>
      </c>
      <c r="K107" s="262">
        <f ca="1">IF(H106=0,0,-OFFSET(INDIRECT($G$187),0,IF(H61=1,A107,B107))*G8*100)</f>
        <v>0</v>
      </c>
      <c r="L107" s="302">
        <f t="shared" ca="1" si="8"/>
        <v>0</v>
      </c>
      <c r="M107" s="303">
        <f t="shared" ca="1" si="8"/>
        <v>0</v>
      </c>
      <c r="N107" s="303" t="s">
        <v>3380</v>
      </c>
      <c r="O107" s="262">
        <f ca="1">IF(H106=0,0,-OFFSET(INDIRECT($I$187),1,IF(H61=1,C107,D107))*G8*100)</f>
        <v>0</v>
      </c>
      <c r="P107" s="261">
        <f t="shared" ca="1" si="9"/>
        <v>0</v>
      </c>
      <c r="Q107" s="268">
        <f t="shared" ca="1" si="9"/>
        <v>0</v>
      </c>
      <c r="R107" s="268">
        <f t="shared" ca="1" si="9"/>
        <v>0</v>
      </c>
      <c r="S107" s="262">
        <f>IF(H102=0,0,R107)</f>
        <v>0</v>
      </c>
      <c r="T107" s="261">
        <f t="shared" si="10"/>
        <v>0</v>
      </c>
      <c r="U107" s="268">
        <f t="shared" si="10"/>
        <v>0</v>
      </c>
      <c r="V107" s="268">
        <f t="shared" si="10"/>
        <v>0</v>
      </c>
      <c r="W107" s="1158"/>
      <c r="X107" s="1046"/>
      <c r="Y107" s="1047"/>
      <c r="Z107" s="1047"/>
      <c r="AA107" s="1048"/>
    </row>
    <row r="108" spans="1:27" ht="14.25" customHeight="1" thickTop="1">
      <c r="A108" s="34">
        <v>74</v>
      </c>
      <c r="B108" s="34">
        <v>74</v>
      </c>
      <c r="C108" s="34">
        <v>68</v>
      </c>
      <c r="D108" s="34">
        <v>68</v>
      </c>
      <c r="E108" s="1027"/>
      <c r="F108" s="1089" t="s">
        <v>3394</v>
      </c>
      <c r="G108" s="1130" t="s">
        <v>3380</v>
      </c>
      <c r="H108" s="1094">
        <f>IF(G51=0,0,1)</f>
        <v>0</v>
      </c>
      <c r="I108" s="1040" t="s">
        <v>3381</v>
      </c>
      <c r="J108" s="106" t="s">
        <v>3382</v>
      </c>
      <c r="K108" s="262">
        <f ca="1">IF(H108=0,0,ROUNDDOWN(-OFFSET(INDIRECT($G$187),0,IF(H61=1,A108,B108))*G51/2,-1))</f>
        <v>0</v>
      </c>
      <c r="L108" s="302">
        <f t="shared" ca="1" si="8"/>
        <v>0</v>
      </c>
      <c r="M108" s="303">
        <f t="shared" ca="1" si="8"/>
        <v>0</v>
      </c>
      <c r="N108" s="303" t="s">
        <v>3380</v>
      </c>
      <c r="O108" s="448">
        <f ca="1">IF(H108=0,0,ROUNDDOWN(-OFFSET(INDIRECT($I$187),1,IF(H61=1,C108,D108))*G51/2,-1))</f>
        <v>0</v>
      </c>
      <c r="P108" s="261">
        <f t="shared" ca="1" si="9"/>
        <v>0</v>
      </c>
      <c r="Q108" s="268">
        <f t="shared" ca="1" si="9"/>
        <v>0</v>
      </c>
      <c r="R108" s="268">
        <f t="shared" ca="1" si="9"/>
        <v>0</v>
      </c>
      <c r="S108" s="262">
        <f>IF(H102=0,0,R108)</f>
        <v>0</v>
      </c>
      <c r="T108" s="261">
        <f t="shared" si="10"/>
        <v>0</v>
      </c>
      <c r="U108" s="268">
        <f t="shared" si="10"/>
        <v>0</v>
      </c>
      <c r="V108" s="268">
        <f t="shared" si="10"/>
        <v>0</v>
      </c>
      <c r="W108" s="1157" t="s">
        <v>3384</v>
      </c>
      <c r="X108" s="1043"/>
      <c r="Y108" s="1044"/>
      <c r="Z108" s="1044"/>
      <c r="AA108" s="1045"/>
    </row>
    <row r="109" spans="1:27" ht="13.5" customHeight="1" thickBot="1">
      <c r="A109" s="34">
        <v>76</v>
      </c>
      <c r="B109" s="34">
        <v>76</v>
      </c>
      <c r="C109" s="34">
        <v>70</v>
      </c>
      <c r="D109" s="34"/>
      <c r="E109" s="1027"/>
      <c r="F109" s="1091"/>
      <c r="G109" s="1131"/>
      <c r="H109" s="1095"/>
      <c r="I109" s="1041"/>
      <c r="J109" s="241" t="s">
        <v>228</v>
      </c>
      <c r="K109" s="262">
        <f ca="1">IF(H108=0,0,ROUNDDOWN(-OFFSET(INDIRECT($G$187),0,IF(H61=1,A109,B109))*G51/2*G8*100,-1))</f>
        <v>0</v>
      </c>
      <c r="L109" s="302">
        <f t="shared" ca="1" si="8"/>
        <v>0</v>
      </c>
      <c r="M109" s="303">
        <f t="shared" ca="1" si="8"/>
        <v>0</v>
      </c>
      <c r="N109" s="303" t="s">
        <v>3383</v>
      </c>
      <c r="O109" s="262">
        <f ca="1">IF(H108=0,0,ROUNDDOWN(-OFFSET(INDIRECT($I$187),1,IF(H61=1,C109,D108))*G51/2*G8*100,-1))</f>
        <v>0</v>
      </c>
      <c r="P109" s="261">
        <f t="shared" ca="1" si="9"/>
        <v>0</v>
      </c>
      <c r="Q109" s="268">
        <f t="shared" ca="1" si="9"/>
        <v>0</v>
      </c>
      <c r="R109" s="268">
        <f t="shared" ca="1" si="9"/>
        <v>0</v>
      </c>
      <c r="S109" s="262">
        <f>IF(H102=0,0,R109)</f>
        <v>0</v>
      </c>
      <c r="T109" s="261">
        <f t="shared" si="10"/>
        <v>0</v>
      </c>
      <c r="U109" s="268">
        <f t="shared" si="10"/>
        <v>0</v>
      </c>
      <c r="V109" s="268">
        <f t="shared" si="10"/>
        <v>0</v>
      </c>
      <c r="W109" s="1158"/>
      <c r="X109" s="1046"/>
      <c r="Y109" s="1047"/>
      <c r="Z109" s="1047"/>
      <c r="AA109" s="1048"/>
    </row>
    <row r="110" spans="1:27" ht="13.9" customHeight="1" thickTop="1">
      <c r="A110" s="34">
        <v>80</v>
      </c>
      <c r="B110" s="34">
        <v>69</v>
      </c>
      <c r="C110" s="34">
        <v>74</v>
      </c>
      <c r="D110" s="34">
        <v>74</v>
      </c>
      <c r="E110" s="1027"/>
      <c r="F110" s="1089" t="s">
        <v>3395</v>
      </c>
      <c r="G110" s="1038">
        <f>入力シート!D224</f>
        <v>0</v>
      </c>
      <c r="H110" s="1036">
        <f>IF(G110="あり",1,0)</f>
        <v>0</v>
      </c>
      <c r="I110" s="1040" t="s">
        <v>3381</v>
      </c>
      <c r="J110" s="106" t="s">
        <v>3382</v>
      </c>
      <c r="K110" s="262">
        <f ca="1">IF(H110=0,0,ROUNDDOWN(-OFFSET(INDIRECT($G$187),0,IF(H61=1,A110,B110))*G52/2,-1))</f>
        <v>0</v>
      </c>
      <c r="L110" s="302">
        <f t="shared" ca="1" si="8"/>
        <v>0</v>
      </c>
      <c r="M110" s="303">
        <f t="shared" ca="1" si="8"/>
        <v>0</v>
      </c>
      <c r="N110" s="303" t="s">
        <v>3380</v>
      </c>
      <c r="O110" s="262">
        <f ca="1">IF(H110=0,0,ROUNDDOWN(-OFFSET(INDIRECT($I$187),1,IF(H61=1,C110,D110))*G52/2,-1))</f>
        <v>0</v>
      </c>
      <c r="P110" s="261">
        <f t="shared" ca="1" si="9"/>
        <v>0</v>
      </c>
      <c r="Q110" s="268">
        <f t="shared" ca="1" si="9"/>
        <v>0</v>
      </c>
      <c r="R110" s="268">
        <f t="shared" ca="1" si="9"/>
        <v>0</v>
      </c>
      <c r="S110" s="262">
        <f>IF(H102=0,0,R110)</f>
        <v>0</v>
      </c>
      <c r="T110" s="261">
        <f t="shared" si="10"/>
        <v>0</v>
      </c>
      <c r="U110" s="268">
        <f t="shared" si="10"/>
        <v>0</v>
      </c>
      <c r="V110" s="268">
        <f t="shared" si="10"/>
        <v>0</v>
      </c>
      <c r="W110" s="1157" t="s">
        <v>3380</v>
      </c>
      <c r="X110" s="1043"/>
      <c r="Y110" s="1044"/>
      <c r="Z110" s="1044"/>
      <c r="AA110" s="1045"/>
    </row>
    <row r="111" spans="1:27" ht="13.5" customHeight="1">
      <c r="A111" s="34">
        <v>82</v>
      </c>
      <c r="B111" s="34"/>
      <c r="C111" s="34">
        <v>76</v>
      </c>
      <c r="D111" s="34"/>
      <c r="E111" s="1027"/>
      <c r="F111" s="1091"/>
      <c r="G111" s="1159"/>
      <c r="H111" s="1037"/>
      <c r="I111" s="1041"/>
      <c r="J111" s="241" t="s">
        <v>228</v>
      </c>
      <c r="K111" s="262">
        <f ca="1">IF(H110=0,0,ROUNDDOWN(-OFFSET(INDIRECT($G$187),0,IF(H61=1,A111,B111))*G52/2*G8*100,-1))</f>
        <v>0</v>
      </c>
      <c r="L111" s="302">
        <f t="shared" ca="1" si="8"/>
        <v>0</v>
      </c>
      <c r="M111" s="303">
        <f t="shared" ca="1" si="8"/>
        <v>0</v>
      </c>
      <c r="N111" s="303" t="s">
        <v>3383</v>
      </c>
      <c r="O111" s="262">
        <f ca="1">IF(H110=0,0,ROUNDDOWN(-OFFSET(INDIRECT($I$187),1,IF(H61=1,C111,D110))*G52/2*G8*100,-1))</f>
        <v>0</v>
      </c>
      <c r="P111" s="261">
        <f t="shared" ca="1" si="9"/>
        <v>0</v>
      </c>
      <c r="Q111" s="268">
        <f t="shared" ca="1" si="9"/>
        <v>0</v>
      </c>
      <c r="R111" s="268">
        <f t="shared" ca="1" si="9"/>
        <v>0</v>
      </c>
      <c r="S111" s="262">
        <f>IF(H102=0,0,R111)</f>
        <v>0</v>
      </c>
      <c r="T111" s="261">
        <f t="shared" si="10"/>
        <v>0</v>
      </c>
      <c r="U111" s="268">
        <f t="shared" si="10"/>
        <v>0</v>
      </c>
      <c r="V111" s="268">
        <f t="shared" si="10"/>
        <v>0</v>
      </c>
      <c r="W111" s="1158"/>
      <c r="X111" s="1046"/>
      <c r="Y111" s="1047"/>
      <c r="Z111" s="1047"/>
      <c r="AA111" s="1048"/>
    </row>
    <row r="112" spans="1:27" ht="14.25" customHeight="1">
      <c r="A112" s="34">
        <v>86</v>
      </c>
      <c r="B112" s="34">
        <v>75</v>
      </c>
      <c r="C112" s="34"/>
      <c r="D112" s="34"/>
      <c r="E112" s="1027"/>
      <c r="F112" s="35" t="s">
        <v>234</v>
      </c>
      <c r="G112" s="473">
        <f>入力シート!D231</f>
        <v>0</v>
      </c>
      <c r="H112" s="215">
        <f>IF(G112="あり",1,0)</f>
        <v>0</v>
      </c>
      <c r="I112" s="304" t="s">
        <v>3381</v>
      </c>
      <c r="J112" s="305" t="s">
        <v>3396</v>
      </c>
      <c r="K112" s="306">
        <f ca="1">IF(H112=0,1,OFFSET(INDIRECT($G$187),1,IF(H61=1,A112,B112)))</f>
        <v>1</v>
      </c>
      <c r="L112" s="307">
        <f t="shared" ca="1" si="8"/>
        <v>1</v>
      </c>
      <c r="M112" s="308">
        <f t="shared" ca="1" si="8"/>
        <v>1</v>
      </c>
      <c r="N112" s="303" t="s">
        <v>3380</v>
      </c>
      <c r="O112" s="247" t="s">
        <v>3380</v>
      </c>
      <c r="P112" s="244" t="s">
        <v>3380</v>
      </c>
      <c r="Q112" s="244" t="s">
        <v>3385</v>
      </c>
      <c r="R112" s="244" t="s">
        <v>3380</v>
      </c>
      <c r="S112" s="309" t="str">
        <f t="shared" ref="S112:T114" si="11">R112</f>
        <v>－</v>
      </c>
      <c r="T112" s="310" t="str">
        <f t="shared" si="11"/>
        <v>－</v>
      </c>
      <c r="U112" s="311" t="str">
        <f t="shared" ref="U112:V114" si="12">T112</f>
        <v>－</v>
      </c>
      <c r="V112" s="311" t="str">
        <f t="shared" si="12"/>
        <v>－</v>
      </c>
      <c r="W112" s="312" t="s">
        <v>3380</v>
      </c>
      <c r="X112" s="313"/>
      <c r="Y112" s="314"/>
      <c r="Z112" s="314"/>
      <c r="AA112" s="315"/>
    </row>
    <row r="113" spans="1:27" ht="27">
      <c r="A113" s="34"/>
      <c r="B113" s="34"/>
      <c r="C113" s="34">
        <v>80</v>
      </c>
      <c r="D113" s="34">
        <v>80</v>
      </c>
      <c r="E113" s="1027"/>
      <c r="F113" s="33" t="s">
        <v>233</v>
      </c>
      <c r="G113" s="473">
        <f>入力シート!Q231</f>
        <v>0</v>
      </c>
      <c r="H113" s="215">
        <f>IF(G113="あり",1,0)</f>
        <v>0</v>
      </c>
      <c r="I113" s="304" t="s">
        <v>3381</v>
      </c>
      <c r="J113" s="33" t="s">
        <v>231</v>
      </c>
      <c r="K113" s="247" t="s">
        <v>3380</v>
      </c>
      <c r="L113" s="244" t="s">
        <v>3380</v>
      </c>
      <c r="M113" s="236" t="s">
        <v>3380</v>
      </c>
      <c r="N113" s="252" t="s">
        <v>3380</v>
      </c>
      <c r="O113" s="316">
        <f ca="1">IF(H113=0,1,OFFSET(INDIRECT($I$187),2,IF(H$61=1,C113,D113)))</f>
        <v>1</v>
      </c>
      <c r="P113" s="317">
        <f t="shared" ref="P113:R114" ca="1" si="13">O113</f>
        <v>1</v>
      </c>
      <c r="Q113" s="318">
        <f t="shared" ca="1" si="13"/>
        <v>1</v>
      </c>
      <c r="R113" s="318">
        <f t="shared" ca="1" si="13"/>
        <v>1</v>
      </c>
      <c r="S113" s="316">
        <f t="shared" ca="1" si="11"/>
        <v>1</v>
      </c>
      <c r="T113" s="317">
        <f t="shared" ca="1" si="11"/>
        <v>1</v>
      </c>
      <c r="U113" s="318">
        <f t="shared" ca="1" si="12"/>
        <v>1</v>
      </c>
      <c r="V113" s="318">
        <f t="shared" ca="1" si="12"/>
        <v>1</v>
      </c>
      <c r="W113" s="312" t="s">
        <v>3380</v>
      </c>
      <c r="X113" s="313"/>
      <c r="Y113" s="314"/>
      <c r="Z113" s="314"/>
      <c r="AA113" s="315"/>
    </row>
    <row r="114" spans="1:27" ht="27.75" thickBot="1">
      <c r="A114" s="34"/>
      <c r="B114" s="34"/>
      <c r="C114" s="34">
        <v>80</v>
      </c>
      <c r="D114" s="34">
        <v>80</v>
      </c>
      <c r="E114" s="1028"/>
      <c r="F114" s="33" t="s">
        <v>232</v>
      </c>
      <c r="G114" s="474">
        <f>入力シート!Q231</f>
        <v>0</v>
      </c>
      <c r="H114" s="215">
        <f>IF(G114="あり",1,0)</f>
        <v>0</v>
      </c>
      <c r="I114" s="304" t="s">
        <v>3381</v>
      </c>
      <c r="J114" s="33" t="s">
        <v>231</v>
      </c>
      <c r="K114" s="247" t="s">
        <v>3380</v>
      </c>
      <c r="L114" s="244" t="s">
        <v>3384</v>
      </c>
      <c r="M114" s="236" t="s">
        <v>3380</v>
      </c>
      <c r="N114" s="252" t="s">
        <v>3384</v>
      </c>
      <c r="O114" s="316">
        <f ca="1">IF(H114=0,1,OFFSET(INDIRECT($I$187),2,IF(H$61=1,C114,D114)))</f>
        <v>1</v>
      </c>
      <c r="P114" s="317">
        <f t="shared" ca="1" si="13"/>
        <v>1</v>
      </c>
      <c r="Q114" s="318">
        <f t="shared" ca="1" si="13"/>
        <v>1</v>
      </c>
      <c r="R114" s="318">
        <f t="shared" ca="1" si="13"/>
        <v>1</v>
      </c>
      <c r="S114" s="316">
        <f t="shared" ca="1" si="11"/>
        <v>1</v>
      </c>
      <c r="T114" s="317">
        <f t="shared" ca="1" si="11"/>
        <v>1</v>
      </c>
      <c r="U114" s="318">
        <f t="shared" ca="1" si="12"/>
        <v>1</v>
      </c>
      <c r="V114" s="318">
        <f t="shared" ca="1" si="12"/>
        <v>1</v>
      </c>
      <c r="W114" s="312"/>
      <c r="X114" s="313"/>
      <c r="Y114" s="314"/>
      <c r="Z114" s="314"/>
      <c r="AA114" s="315"/>
    </row>
    <row r="115" spans="1:27" ht="15" customHeight="1" thickTop="1" thickBot="1">
      <c r="E115" s="319" t="s">
        <v>3397</v>
      </c>
      <c r="F115" s="32" t="s">
        <v>3398</v>
      </c>
      <c r="G115" s="475"/>
      <c r="H115" s="242"/>
      <c r="I115" s="320"/>
      <c r="J115" s="321"/>
      <c r="K115" s="322"/>
      <c r="L115" s="323"/>
      <c r="M115" s="323"/>
      <c r="N115" s="263"/>
      <c r="O115" s="322"/>
      <c r="P115" s="323"/>
      <c r="Q115" s="323"/>
      <c r="R115" s="323"/>
      <c r="S115" s="322"/>
      <c r="T115" s="323"/>
      <c r="U115" s="323"/>
      <c r="V115" s="323"/>
      <c r="W115" s="261"/>
      <c r="X115" s="120"/>
      <c r="Y115" s="294"/>
      <c r="Z115" s="294"/>
      <c r="AA115" s="295"/>
    </row>
    <row r="116" spans="1:27" ht="15" thickTop="1">
      <c r="E116" s="324"/>
      <c r="F116" s="1100" t="s">
        <v>3399</v>
      </c>
      <c r="G116" s="1129">
        <f>入力シート!S239</f>
        <v>0</v>
      </c>
      <c r="H116" s="1036">
        <f>IF($H$61=0,0,IF(AND(H106=0,G116="あり"),1,0))</f>
        <v>0</v>
      </c>
      <c r="I116" s="1040" t="s">
        <v>3400</v>
      </c>
      <c r="J116" s="106" t="s">
        <v>3382</v>
      </c>
      <c r="K116" s="1029">
        <f>IF(G29=0,0,ROUNDDOWN(($N116+$N117)/$G$29,-1))</f>
        <v>0</v>
      </c>
      <c r="L116" s="1031">
        <f>K116</f>
        <v>0</v>
      </c>
      <c r="M116" s="1032">
        <f>L116</f>
        <v>0</v>
      </c>
      <c r="N116" s="263">
        <f>IF($H116=0,0,'１号単価表②'!E8)</f>
        <v>0</v>
      </c>
      <c r="O116" s="1030" t="e">
        <f>ROUNDDOWN(($W116+$W117)/$G$34,-1)</f>
        <v>#DIV/0!</v>
      </c>
      <c r="P116" s="1042" t="e">
        <f>O116</f>
        <v>#DIV/0!</v>
      </c>
      <c r="Q116" s="1049" t="e">
        <f>P116</f>
        <v>#DIV/0!</v>
      </c>
      <c r="R116" s="1049" t="e">
        <f>Q116</f>
        <v>#DIV/0!</v>
      </c>
      <c r="S116" s="1030">
        <f>IF(H102=0,0,R116)</f>
        <v>0</v>
      </c>
      <c r="T116" s="1042">
        <f>S116</f>
        <v>0</v>
      </c>
      <c r="U116" s="1049">
        <f>T116</f>
        <v>0</v>
      </c>
      <c r="V116" s="1049">
        <f>U116</f>
        <v>0</v>
      </c>
      <c r="W116" s="261">
        <f>IF($H116=0,0,'２・３号単価表②'!E4)*I11</f>
        <v>0</v>
      </c>
      <c r="X116" s="1043" t="s">
        <v>3401</v>
      </c>
      <c r="Y116" s="1044"/>
      <c r="Z116" s="1044"/>
      <c r="AA116" s="1045"/>
    </row>
    <row r="117" spans="1:27">
      <c r="E117" s="324"/>
      <c r="F117" s="1101"/>
      <c r="G117" s="1093"/>
      <c r="H117" s="1037"/>
      <c r="I117" s="1041"/>
      <c r="J117" s="241" t="s">
        <v>228</v>
      </c>
      <c r="K117" s="1029"/>
      <c r="L117" s="1031"/>
      <c r="M117" s="1033"/>
      <c r="N117" s="263">
        <f>IF($H116=0,0,'１号単価表②'!K8*$G$8*100)</f>
        <v>0</v>
      </c>
      <c r="O117" s="1030"/>
      <c r="P117" s="1042"/>
      <c r="Q117" s="1050"/>
      <c r="R117" s="1050"/>
      <c r="S117" s="1030"/>
      <c r="T117" s="1042"/>
      <c r="U117" s="1050"/>
      <c r="V117" s="1050"/>
      <c r="W117" s="261">
        <f>IF($H116=0,0,'２・３号単価表②'!K4*$G$8*100)*I11</f>
        <v>0</v>
      </c>
      <c r="X117" s="1046"/>
      <c r="Y117" s="1047"/>
      <c r="Z117" s="1047"/>
      <c r="AA117" s="1048"/>
    </row>
    <row r="118" spans="1:27">
      <c r="E118" s="324"/>
      <c r="F118" s="1100" t="s">
        <v>3402</v>
      </c>
      <c r="G118" s="1093">
        <f>入力シート!S240</f>
        <v>0</v>
      </c>
      <c r="H118" s="1139">
        <f>IF($H$61=0,0,IF(AND(H106=0,G118="あり"),1,0))</f>
        <v>0</v>
      </c>
      <c r="I118" s="1040" t="s">
        <v>3400</v>
      </c>
      <c r="J118" s="106" t="s">
        <v>3382</v>
      </c>
      <c r="K118" s="1029">
        <f>IF(G29=0,0,ROUNDDOWN(($N118+$N119)/$G$29,-1))</f>
        <v>0</v>
      </c>
      <c r="L118" s="1031">
        <f>K118</f>
        <v>0</v>
      </c>
      <c r="M118" s="1032">
        <f>L118</f>
        <v>0</v>
      </c>
      <c r="N118" s="263">
        <f>IF($H118=0,0,'１号単価表②'!E11)</f>
        <v>0</v>
      </c>
      <c r="O118" s="1030" t="e">
        <f>ROUNDDOWN(($W118+$W119)/$G$34,-1)</f>
        <v>#DIV/0!</v>
      </c>
      <c r="P118" s="1042" t="e">
        <f>O118</f>
        <v>#DIV/0!</v>
      </c>
      <c r="Q118" s="1049" t="e">
        <f>P118</f>
        <v>#DIV/0!</v>
      </c>
      <c r="R118" s="1049" t="e">
        <f>Q118</f>
        <v>#DIV/0!</v>
      </c>
      <c r="S118" s="1030">
        <f>IF(H102=0,0,R118)</f>
        <v>0</v>
      </c>
      <c r="T118" s="1042">
        <f>S118</f>
        <v>0</v>
      </c>
      <c r="U118" s="1049">
        <f>T118</f>
        <v>0</v>
      </c>
      <c r="V118" s="1049">
        <f>U118</f>
        <v>0</v>
      </c>
      <c r="W118" s="261">
        <f>IF($H118=0,0,'２・３号単価表②'!E7)*I11</f>
        <v>0</v>
      </c>
      <c r="X118" s="1043" t="s">
        <v>3401</v>
      </c>
      <c r="Y118" s="1044"/>
      <c r="Z118" s="1044"/>
      <c r="AA118" s="1045"/>
    </row>
    <row r="119" spans="1:27">
      <c r="E119" s="324"/>
      <c r="F119" s="1101"/>
      <c r="G119" s="1038"/>
      <c r="H119" s="1128"/>
      <c r="I119" s="1041"/>
      <c r="J119" s="241" t="s">
        <v>229</v>
      </c>
      <c r="K119" s="1029"/>
      <c r="L119" s="1031"/>
      <c r="M119" s="1033"/>
      <c r="N119" s="263">
        <f>IF($H118=0,0,'１号単価表②'!K11*$G$8*100)</f>
        <v>0</v>
      </c>
      <c r="O119" s="1030"/>
      <c r="P119" s="1042"/>
      <c r="Q119" s="1050"/>
      <c r="R119" s="1050"/>
      <c r="S119" s="1030"/>
      <c r="T119" s="1042"/>
      <c r="U119" s="1050"/>
      <c r="V119" s="1050"/>
      <c r="W119" s="261">
        <f>IF($H118=0,0,'２・３号単価表②'!K7*$G$8*100)*I11</f>
        <v>0</v>
      </c>
      <c r="X119" s="1046"/>
      <c r="Y119" s="1047"/>
      <c r="Z119" s="1047"/>
      <c r="AA119" s="1048"/>
    </row>
    <row r="120" spans="1:27">
      <c r="E120" s="324"/>
      <c r="F120" s="1034" t="s">
        <v>9</v>
      </c>
      <c r="G120" s="1093">
        <f>入力シート!D245</f>
        <v>0</v>
      </c>
      <c r="H120" s="1094">
        <f>IF(H61=0,0,IF(G120="あり",1,0))</f>
        <v>0</v>
      </c>
      <c r="I120" s="1096" t="s">
        <v>3381</v>
      </c>
      <c r="J120" s="108" t="s">
        <v>3382</v>
      </c>
      <c r="K120" s="1030">
        <f>IF(G$29=0,0,ROUNDDOWN(($N120+$N121)/$G$29,-1))</f>
        <v>0</v>
      </c>
      <c r="L120" s="1042">
        <f>K120</f>
        <v>0</v>
      </c>
      <c r="M120" s="1049">
        <f>L120</f>
        <v>0</v>
      </c>
      <c r="N120" s="263">
        <f>IF($H120=0,0,'１号単価表②'!E15)</f>
        <v>0</v>
      </c>
      <c r="O120" s="1086" t="s">
        <v>3380</v>
      </c>
      <c r="P120" s="1102" t="str">
        <f>O120</f>
        <v>－</v>
      </c>
      <c r="Q120" s="1102" t="str">
        <f>P120</f>
        <v>－</v>
      </c>
      <c r="R120" s="1102" t="str">
        <f>Q120</f>
        <v>－</v>
      </c>
      <c r="S120" s="1086" t="s">
        <v>3380</v>
      </c>
      <c r="T120" s="1102" t="str">
        <f>S120</f>
        <v>－</v>
      </c>
      <c r="U120" s="1102" t="str">
        <f>T120</f>
        <v>－</v>
      </c>
      <c r="V120" s="1102" t="str">
        <f>U120</f>
        <v>－</v>
      </c>
      <c r="W120" s="244" t="s">
        <v>3380</v>
      </c>
      <c r="X120" s="1184" t="s">
        <v>230</v>
      </c>
      <c r="Y120" s="1044"/>
      <c r="Z120" s="1044"/>
      <c r="AA120" s="1045"/>
    </row>
    <row r="121" spans="1:27" ht="15" thickBot="1">
      <c r="E121" s="324"/>
      <c r="F121" s="1035"/>
      <c r="G121" s="1038"/>
      <c r="H121" s="1095"/>
      <c r="I121" s="1097"/>
      <c r="J121" s="264" t="s">
        <v>229</v>
      </c>
      <c r="K121" s="1030"/>
      <c r="L121" s="1042"/>
      <c r="M121" s="1050"/>
      <c r="N121" s="263">
        <f>IF($H120=0,0,'１号単価表②'!K15*$G$8*100)</f>
        <v>0</v>
      </c>
      <c r="O121" s="1088"/>
      <c r="P121" s="1104"/>
      <c r="Q121" s="1104"/>
      <c r="R121" s="1104"/>
      <c r="S121" s="1088"/>
      <c r="T121" s="1104"/>
      <c r="U121" s="1104"/>
      <c r="V121" s="1104"/>
      <c r="W121" s="244" t="s">
        <v>3380</v>
      </c>
      <c r="X121" s="1046"/>
      <c r="Y121" s="1047"/>
      <c r="Z121" s="1047"/>
      <c r="AA121" s="1048"/>
    </row>
    <row r="122" spans="1:27" ht="15" thickTop="1">
      <c r="E122" s="324"/>
      <c r="F122" s="1034" t="s">
        <v>5</v>
      </c>
      <c r="G122" s="1182">
        <f>入力シート!D251</f>
        <v>0</v>
      </c>
      <c r="H122" s="1036">
        <f>IF($H$61=0,0,IF(G122="あり",1,0))</f>
        <v>0</v>
      </c>
      <c r="I122" s="1040" t="s">
        <v>3381</v>
      </c>
      <c r="J122" s="106" t="s">
        <v>3382</v>
      </c>
      <c r="K122" s="1029">
        <f>IF(G$29=0,0,ROUNDDOWN(($N122+$N123)/$G$29,-1))</f>
        <v>0</v>
      </c>
      <c r="L122" s="1031">
        <f>K122</f>
        <v>0</v>
      </c>
      <c r="M122" s="1032">
        <f>L122</f>
        <v>0</v>
      </c>
      <c r="N122" s="263">
        <f>IF($H122=0,0,'１号単価表②'!E19)</f>
        <v>0</v>
      </c>
      <c r="O122" s="325"/>
      <c r="P122" s="236"/>
      <c r="Q122" s="236"/>
      <c r="R122" s="236"/>
      <c r="S122" s="325"/>
      <c r="T122" s="236"/>
      <c r="U122" s="236"/>
      <c r="V122" s="236"/>
      <c r="W122" s="244"/>
      <c r="X122" s="313"/>
      <c r="Y122" s="314"/>
      <c r="Z122" s="314"/>
      <c r="AA122" s="315"/>
    </row>
    <row r="123" spans="1:27">
      <c r="E123" s="324"/>
      <c r="F123" s="1035"/>
      <c r="G123" s="1183"/>
      <c r="H123" s="1037"/>
      <c r="I123" s="1041"/>
      <c r="J123" s="241" t="s">
        <v>228</v>
      </c>
      <c r="K123" s="1029"/>
      <c r="L123" s="1031"/>
      <c r="M123" s="1033"/>
      <c r="N123" s="263">
        <f>IF($H122=0,0,'１号単価表②'!K19*$G$8*100)</f>
        <v>0</v>
      </c>
      <c r="O123" s="325"/>
      <c r="P123" s="236"/>
      <c r="Q123" s="236"/>
      <c r="R123" s="236"/>
      <c r="S123" s="325"/>
      <c r="T123" s="236"/>
      <c r="U123" s="236"/>
      <c r="V123" s="236"/>
      <c r="W123" s="244"/>
      <c r="X123" s="313"/>
      <c r="Y123" s="314"/>
      <c r="Z123" s="314"/>
      <c r="AA123" s="315"/>
    </row>
    <row r="124" spans="1:27">
      <c r="E124" s="324"/>
      <c r="F124" s="1034" t="s">
        <v>6</v>
      </c>
      <c r="G124" s="1038">
        <f>入力シート!D257</f>
        <v>0</v>
      </c>
      <c r="H124" s="1036">
        <f>IF($H$61=0,0,IF(G124="あり",1,0))</f>
        <v>0</v>
      </c>
      <c r="I124" s="1040" t="s">
        <v>3381</v>
      </c>
      <c r="J124" s="106" t="s">
        <v>3382</v>
      </c>
      <c r="K124" s="1030">
        <f>IF(G$29=0,0,ROUNDDOWN(($N124+$N125)/$G$29,-1))</f>
        <v>0</v>
      </c>
      <c r="L124" s="1031">
        <f>K124</f>
        <v>0</v>
      </c>
      <c r="M124" s="1032">
        <f>L124</f>
        <v>0</v>
      </c>
      <c r="N124" s="263">
        <f>IF($H124=0,0,'１号単価表②'!E23)</f>
        <v>0</v>
      </c>
      <c r="O124" s="325"/>
      <c r="P124" s="236"/>
      <c r="Q124" s="236"/>
      <c r="R124" s="236"/>
      <c r="S124" s="325"/>
      <c r="T124" s="236"/>
      <c r="U124" s="236"/>
      <c r="V124" s="236"/>
      <c r="W124" s="244"/>
      <c r="X124" s="313"/>
      <c r="Y124" s="314"/>
      <c r="Z124" s="314"/>
      <c r="AA124" s="315"/>
    </row>
    <row r="125" spans="1:27">
      <c r="E125" s="324"/>
      <c r="F125" s="1035"/>
      <c r="G125" s="1039"/>
      <c r="H125" s="1037"/>
      <c r="I125" s="1041"/>
      <c r="J125" s="241" t="s">
        <v>228</v>
      </c>
      <c r="K125" s="1030"/>
      <c r="L125" s="1031"/>
      <c r="M125" s="1033"/>
      <c r="N125" s="263">
        <f>IF($H124=0,0,'１号単価表②'!K23*$G$8*100)</f>
        <v>0</v>
      </c>
      <c r="O125" s="325"/>
      <c r="P125" s="236"/>
      <c r="Q125" s="236"/>
      <c r="R125" s="236"/>
      <c r="S125" s="325"/>
      <c r="T125" s="236"/>
      <c r="U125" s="236"/>
      <c r="V125" s="236"/>
      <c r="W125" s="244"/>
      <c r="X125" s="313"/>
      <c r="Y125" s="314"/>
      <c r="Z125" s="314"/>
      <c r="AA125" s="315"/>
    </row>
    <row r="126" spans="1:27">
      <c r="E126" s="324"/>
      <c r="F126" s="32" t="s">
        <v>3403</v>
      </c>
      <c r="G126" s="472" t="str">
        <f>入力シート!D262</f>
        <v>その他の地域</v>
      </c>
      <c r="H126" s="215">
        <f>INDEX('１～３号対応表'!$B:$B,MATCH(計算シート!$G126,'１～３号対応表'!M:M,0))</f>
        <v>4</v>
      </c>
      <c r="I126" s="240" t="s">
        <v>3381</v>
      </c>
      <c r="J126" s="106" t="s">
        <v>3382</v>
      </c>
      <c r="K126" s="259">
        <f ca="1">IF($H$126&lt;3,OFFSET('１号単価表②'!H33,H126,0),OFFSET('１号単価表②'!R33,H126-3,0))</f>
        <v>110</v>
      </c>
      <c r="L126" s="326">
        <f t="shared" ref="L126:M129" ca="1" si="14">K126</f>
        <v>110</v>
      </c>
      <c r="M126" s="326">
        <f t="shared" ca="1" si="14"/>
        <v>110</v>
      </c>
      <c r="N126" s="265" t="s">
        <v>3384</v>
      </c>
      <c r="O126" s="259">
        <f ca="1">IF($H$126&lt;3,OFFSET('２・３号単価表②'!H17,H126,0),OFFSET('２・３号単価表②'!R17,H126-3,0))</f>
        <v>110</v>
      </c>
      <c r="P126" s="261">
        <f t="shared" ref="P126:R136" ca="1" si="15">O126</f>
        <v>110</v>
      </c>
      <c r="Q126" s="261">
        <f t="shared" ca="1" si="15"/>
        <v>110</v>
      </c>
      <c r="R126" s="261">
        <f t="shared" ca="1" si="15"/>
        <v>110</v>
      </c>
      <c r="S126" s="259">
        <f>IF(H102=0,0,R126)</f>
        <v>0</v>
      </c>
      <c r="T126" s="261">
        <f t="shared" ref="T126:V136" si="16">S126</f>
        <v>0</v>
      </c>
      <c r="U126" s="261">
        <f t="shared" si="16"/>
        <v>0</v>
      </c>
      <c r="V126" s="261">
        <f t="shared" si="16"/>
        <v>0</v>
      </c>
      <c r="W126" s="272" t="s">
        <v>3380</v>
      </c>
      <c r="X126" s="120" t="s">
        <v>3404</v>
      </c>
      <c r="Y126" s="294"/>
      <c r="Z126" s="294"/>
      <c r="AA126" s="295"/>
    </row>
    <row r="127" spans="1:27">
      <c r="E127" s="324"/>
      <c r="F127" s="31" t="s">
        <v>3191</v>
      </c>
      <c r="G127" s="473">
        <f>入力シート!D269</f>
        <v>0</v>
      </c>
      <c r="H127" s="133" t="e">
        <f>INDEX('１～３号対応表'!$B$3:$B$20,MATCH(G127,'１～３号対応表'!AG3:AG5,0))</f>
        <v>#N/A</v>
      </c>
      <c r="I127" s="240" t="s">
        <v>3390</v>
      </c>
      <c r="J127" s="106" t="s">
        <v>3382</v>
      </c>
      <c r="K127" s="259">
        <f>IF(G29=0,0,ROUNDDOWN($N127/$G$29,-1))</f>
        <v>0</v>
      </c>
      <c r="L127" s="261">
        <f t="shared" si="14"/>
        <v>0</v>
      </c>
      <c r="M127" s="261">
        <f t="shared" si="14"/>
        <v>0</v>
      </c>
      <c r="N127" s="263" t="e">
        <f ca="1">IF($H127=0,0,OFFSET('１号単価表②'!D37,2*(計算シート!H127-1),0))</f>
        <v>#N/A</v>
      </c>
      <c r="O127" s="259" t="e">
        <f ca="1">ROUNDDOWN(W127/$G$34,-1)</f>
        <v>#N/A</v>
      </c>
      <c r="P127" s="261" t="e">
        <f t="shared" ca="1" si="15"/>
        <v>#N/A</v>
      </c>
      <c r="Q127" s="261" t="e">
        <f t="shared" ca="1" si="15"/>
        <v>#N/A</v>
      </c>
      <c r="R127" s="261" t="e">
        <f t="shared" ca="1" si="15"/>
        <v>#N/A</v>
      </c>
      <c r="S127" s="259">
        <f>IF(H102=0,0,R127)</f>
        <v>0</v>
      </c>
      <c r="T127" s="261">
        <f t="shared" si="16"/>
        <v>0</v>
      </c>
      <c r="U127" s="261">
        <f t="shared" si="16"/>
        <v>0</v>
      </c>
      <c r="V127" s="261">
        <f t="shared" si="16"/>
        <v>0</v>
      </c>
      <c r="W127" s="261" t="e">
        <f ca="1">IF($H127=0,0,OFFSET('２・３号単価表②'!D21,2*(計算シート!H127-1),0))*I11</f>
        <v>#N/A</v>
      </c>
      <c r="X127" s="1156" t="s">
        <v>3405</v>
      </c>
      <c r="Y127" s="1067"/>
      <c r="Z127" s="1067"/>
      <c r="AA127" s="1068"/>
    </row>
    <row r="128" spans="1:27">
      <c r="E128" s="324"/>
      <c r="F128" s="30" t="s">
        <v>3406</v>
      </c>
      <c r="G128" s="476" t="str">
        <f>IF(入力シート!D274="全域","あり",IF(入力シート!D274="一部",入力シート!D275,"なし"))</f>
        <v>なし</v>
      </c>
      <c r="H128" s="215">
        <f>IF(G128="あり",1,0)</f>
        <v>0</v>
      </c>
      <c r="I128" s="240" t="s">
        <v>3390</v>
      </c>
      <c r="J128" s="106" t="s">
        <v>3382</v>
      </c>
      <c r="K128" s="259">
        <f>IF(H128=0,0,'１号単価表②'!C42)</f>
        <v>0</v>
      </c>
      <c r="L128" s="326">
        <f t="shared" si="14"/>
        <v>0</v>
      </c>
      <c r="M128" s="326">
        <f t="shared" si="14"/>
        <v>0</v>
      </c>
      <c r="N128" s="446" t="s">
        <v>3</v>
      </c>
      <c r="O128" s="259">
        <f>IF(H128=0,0,'２・３号単価表②'!C26)</f>
        <v>0</v>
      </c>
      <c r="P128" s="261">
        <f t="shared" si="15"/>
        <v>0</v>
      </c>
      <c r="Q128" s="261">
        <f t="shared" si="15"/>
        <v>0</v>
      </c>
      <c r="R128" s="261">
        <f t="shared" si="15"/>
        <v>0</v>
      </c>
      <c r="S128" s="259">
        <f>IF(H102=0,0,R128)</f>
        <v>0</v>
      </c>
      <c r="T128" s="261">
        <f t="shared" si="16"/>
        <v>0</v>
      </c>
      <c r="U128" s="261">
        <f t="shared" si="16"/>
        <v>0</v>
      </c>
      <c r="V128" s="261">
        <f t="shared" si="16"/>
        <v>0</v>
      </c>
      <c r="W128" s="272" t="s">
        <v>3384</v>
      </c>
      <c r="X128" s="120" t="s">
        <v>3407</v>
      </c>
      <c r="Y128" s="294"/>
      <c r="Z128" s="294"/>
      <c r="AA128" s="295"/>
    </row>
    <row r="129" spans="2:27" ht="13.5" customHeight="1">
      <c r="E129" s="324"/>
      <c r="F129" s="30" t="s">
        <v>227</v>
      </c>
      <c r="G129" s="476" t="str">
        <f>IF(入力シート!D282="全域","あり",IF(入力シート!D282="一部",入力シート!D283,"なし"))</f>
        <v>なし</v>
      </c>
      <c r="H129" s="215">
        <f>IF(G129="あり",1,0)</f>
        <v>0</v>
      </c>
      <c r="I129" s="240" t="s">
        <v>3390</v>
      </c>
      <c r="J129" s="106" t="s">
        <v>3382</v>
      </c>
      <c r="K129" s="259">
        <f>IF(G29=0,0,ROUNDDOWN($N129/$G$29,-1))</f>
        <v>0</v>
      </c>
      <c r="L129" s="326">
        <f t="shared" si="14"/>
        <v>0</v>
      </c>
      <c r="M129" s="326">
        <f t="shared" si="14"/>
        <v>0</v>
      </c>
      <c r="N129" s="263">
        <f>IF($H129=0,0,'１号単価表②'!C44)</f>
        <v>0</v>
      </c>
      <c r="O129" s="259" t="e">
        <f>ROUNDDOWN($W129/$G$34,-1)</f>
        <v>#DIV/0!</v>
      </c>
      <c r="P129" s="261" t="e">
        <f t="shared" si="15"/>
        <v>#DIV/0!</v>
      </c>
      <c r="Q129" s="261" t="e">
        <f t="shared" si="15"/>
        <v>#DIV/0!</v>
      </c>
      <c r="R129" s="261" t="e">
        <f t="shared" si="15"/>
        <v>#DIV/0!</v>
      </c>
      <c r="S129" s="259">
        <f>IF(H102=0,0,R129)</f>
        <v>0</v>
      </c>
      <c r="T129" s="261">
        <f t="shared" si="16"/>
        <v>0</v>
      </c>
      <c r="U129" s="261">
        <f t="shared" si="16"/>
        <v>0</v>
      </c>
      <c r="V129" s="261">
        <f t="shared" si="16"/>
        <v>0</v>
      </c>
      <c r="W129" s="261">
        <f>IF($H129=0,0,'２・３号単価表②'!C28)*I11</f>
        <v>0</v>
      </c>
      <c r="X129" s="1156" t="s">
        <v>3405</v>
      </c>
      <c r="Y129" s="1067"/>
      <c r="Z129" s="1067"/>
      <c r="AA129" s="1068"/>
    </row>
    <row r="130" spans="2:27" ht="30" customHeight="1">
      <c r="E130" s="324"/>
      <c r="F130" s="31" t="s">
        <v>3638</v>
      </c>
      <c r="G130" s="477">
        <f>入力シート!D291</f>
        <v>0</v>
      </c>
      <c r="H130" s="215" t="e">
        <f>INDEX('１～３号対応表'!$B:$B,MATCH(計算シート!$G130,'１～３号対応表'!W:W,0))</f>
        <v>#N/A</v>
      </c>
      <c r="I130" s="240" t="s">
        <v>3390</v>
      </c>
      <c r="J130" s="106" t="s">
        <v>3382</v>
      </c>
      <c r="K130" s="327" t="s">
        <v>3380</v>
      </c>
      <c r="L130" s="328" t="s">
        <v>3380</v>
      </c>
      <c r="M130" s="328" t="s">
        <v>3380</v>
      </c>
      <c r="N130" s="329" t="s">
        <v>3383</v>
      </c>
      <c r="O130" s="232" t="e">
        <f ca="1">ROUNDDOWN($W130/$G$34,-1)</f>
        <v>#N/A</v>
      </c>
      <c r="P130" s="326" t="e">
        <f t="shared" ca="1" si="15"/>
        <v>#N/A</v>
      </c>
      <c r="Q130" s="326" t="e">
        <f t="shared" ca="1" si="15"/>
        <v>#N/A</v>
      </c>
      <c r="R130" s="326" t="e">
        <f t="shared" ca="1" si="15"/>
        <v>#N/A</v>
      </c>
      <c r="S130" s="232">
        <f>IF(H102=0,0,R130)</f>
        <v>0</v>
      </c>
      <c r="T130" s="326">
        <f t="shared" si="16"/>
        <v>0</v>
      </c>
      <c r="U130" s="326">
        <f t="shared" si="16"/>
        <v>0</v>
      </c>
      <c r="V130" s="326">
        <f t="shared" si="16"/>
        <v>0</v>
      </c>
      <c r="W130" s="261" t="e">
        <f ca="1">IF($H130=0,0,OFFSET('２・３号単価表②'!L30,2*(H130-1),0))</f>
        <v>#N/A</v>
      </c>
      <c r="X130" s="1156" t="s">
        <v>3408</v>
      </c>
      <c r="Y130" s="1067"/>
      <c r="Z130" s="1067"/>
      <c r="AA130" s="1068"/>
    </row>
    <row r="131" spans="2:27" ht="13.5" customHeight="1">
      <c r="E131" s="324"/>
      <c r="F131" s="30" t="s">
        <v>3409</v>
      </c>
      <c r="G131" s="473">
        <f>入力シート!D297</f>
        <v>0</v>
      </c>
      <c r="H131" s="215">
        <f>IF(G131="あり",1,0)</f>
        <v>0</v>
      </c>
      <c r="I131" s="240" t="s">
        <v>3390</v>
      </c>
      <c r="J131" s="106" t="s">
        <v>3382</v>
      </c>
      <c r="K131" s="232">
        <f>IF(G29=0,0,ROUNDDOWN($N131/$G$29,-1))</f>
        <v>0</v>
      </c>
      <c r="L131" s="326">
        <f>K131</f>
        <v>0</v>
      </c>
      <c r="M131" s="326">
        <f>L131</f>
        <v>0</v>
      </c>
      <c r="N131" s="263">
        <f>IF($H131=0,0,'１号単価表②'!C53)</f>
        <v>0</v>
      </c>
      <c r="O131" s="259" t="e">
        <f t="shared" ref="O131:O136" si="17">ROUNDDOWN($W131/$G$34,-1)</f>
        <v>#DIV/0!</v>
      </c>
      <c r="P131" s="326" t="e">
        <f t="shared" si="15"/>
        <v>#DIV/0!</v>
      </c>
      <c r="Q131" s="326" t="e">
        <f t="shared" si="15"/>
        <v>#DIV/0!</v>
      </c>
      <c r="R131" s="326" t="e">
        <f t="shared" si="15"/>
        <v>#DIV/0!</v>
      </c>
      <c r="S131" s="232">
        <f>IF(H102=0,0,R131)</f>
        <v>0</v>
      </c>
      <c r="T131" s="326">
        <f t="shared" si="16"/>
        <v>0</v>
      </c>
      <c r="U131" s="326">
        <f t="shared" si="16"/>
        <v>0</v>
      </c>
      <c r="V131" s="326">
        <f t="shared" si="16"/>
        <v>0</v>
      </c>
      <c r="W131" s="261">
        <f>IF($H131=0,0,'２・３号単価表②'!C37)*I11</f>
        <v>0</v>
      </c>
      <c r="X131" s="1156" t="s">
        <v>3405</v>
      </c>
      <c r="Y131" s="1067"/>
      <c r="Z131" s="1067"/>
      <c r="AA131" s="1068"/>
    </row>
    <row r="132" spans="2:27" ht="13.5" customHeight="1">
      <c r="E132" s="324"/>
      <c r="F132" s="30" t="s">
        <v>3410</v>
      </c>
      <c r="G132" s="473">
        <f>入力シート!D302</f>
        <v>0</v>
      </c>
      <c r="H132" s="215">
        <f>IF($H$61=0,0,IF(G132="あり",1,0))</f>
        <v>0</v>
      </c>
      <c r="I132" s="240" t="s">
        <v>3390</v>
      </c>
      <c r="J132" s="106" t="s">
        <v>3382</v>
      </c>
      <c r="K132" s="232">
        <f>IF(G29=0,0,ROUNDDOWN($N132/$G$29,-1))</f>
        <v>0</v>
      </c>
      <c r="L132" s="326">
        <f>K132</f>
        <v>0</v>
      </c>
      <c r="M132" s="326">
        <f>L132</f>
        <v>0</v>
      </c>
      <c r="N132" s="263">
        <f>IF($H132=0,0,'１号単価表②'!C55)</f>
        <v>0</v>
      </c>
      <c r="O132" s="259" t="e">
        <f t="shared" si="17"/>
        <v>#DIV/0!</v>
      </c>
      <c r="P132" s="326" t="e">
        <f t="shared" si="15"/>
        <v>#DIV/0!</v>
      </c>
      <c r="Q132" s="326" t="e">
        <f t="shared" si="15"/>
        <v>#DIV/0!</v>
      </c>
      <c r="R132" s="326" t="e">
        <f t="shared" si="15"/>
        <v>#DIV/0!</v>
      </c>
      <c r="S132" s="232">
        <f>IF(H102=0,0,R132)</f>
        <v>0</v>
      </c>
      <c r="T132" s="326">
        <f t="shared" si="16"/>
        <v>0</v>
      </c>
      <c r="U132" s="326">
        <f t="shared" si="16"/>
        <v>0</v>
      </c>
      <c r="V132" s="326">
        <f t="shared" si="16"/>
        <v>0</v>
      </c>
      <c r="W132" s="261">
        <f>IF($H132=0,0,'２・３号単価表②'!C39)*I11</f>
        <v>0</v>
      </c>
      <c r="X132" s="1156" t="s">
        <v>3405</v>
      </c>
      <c r="Y132" s="1067"/>
      <c r="Z132" s="1067"/>
      <c r="AA132" s="1068"/>
    </row>
    <row r="133" spans="2:27" ht="13.5" customHeight="1">
      <c r="E133" s="324"/>
      <c r="F133" s="1170" t="s">
        <v>3411</v>
      </c>
      <c r="G133" s="1038">
        <f>入力シート!D307</f>
        <v>0</v>
      </c>
      <c r="H133" s="1172" t="e">
        <f>INDEX('１～３号対応表'!$B:$B,MATCH(入力シート!D307,'１～３号対応表'!$AE:$AE,0))</f>
        <v>#N/A</v>
      </c>
      <c r="I133" s="1174" t="s">
        <v>3282</v>
      </c>
      <c r="J133" s="330" t="s">
        <v>3280</v>
      </c>
      <c r="K133" s="327" t="s">
        <v>3380</v>
      </c>
      <c r="L133" s="328" t="s">
        <v>3383</v>
      </c>
      <c r="M133" s="328" t="s">
        <v>3380</v>
      </c>
      <c r="N133" s="329" t="s">
        <v>3380</v>
      </c>
      <c r="O133" s="1030" t="e">
        <f ca="1">ROUNDDOWN(($W133+$W134)/$G$34,-1)</f>
        <v>#N/A</v>
      </c>
      <c r="P133" s="1042" t="e">
        <f ca="1">O133</f>
        <v>#N/A</v>
      </c>
      <c r="Q133" s="1049" t="e">
        <f ca="1">P133</f>
        <v>#N/A</v>
      </c>
      <c r="R133" s="1049" t="e">
        <f ca="1">Q133</f>
        <v>#N/A</v>
      </c>
      <c r="S133" s="1030">
        <f>IF(H102=0,0,R133)</f>
        <v>0</v>
      </c>
      <c r="T133" s="1042">
        <f>S133</f>
        <v>0</v>
      </c>
      <c r="U133" s="1049">
        <f>T133</f>
        <v>0</v>
      </c>
      <c r="V133" s="1049">
        <f>U133</f>
        <v>0</v>
      </c>
      <c r="W133" s="451" t="e">
        <f ca="1">IF(H133=0,0,(OFFSET('２・３号単価表②'!E42,3*(H133-1),0)))</f>
        <v>#N/A</v>
      </c>
      <c r="X133" s="1184"/>
      <c r="Y133" s="1185"/>
      <c r="Z133" s="1185"/>
      <c r="AA133" s="1186"/>
    </row>
    <row r="134" spans="2:27" ht="13.5" customHeight="1">
      <c r="E134" s="324"/>
      <c r="F134" s="1171"/>
      <c r="G134" s="1159"/>
      <c r="H134" s="1173"/>
      <c r="I134" s="1041"/>
      <c r="J134" s="330" t="s">
        <v>3281</v>
      </c>
      <c r="K134" s="285"/>
      <c r="L134" s="286"/>
      <c r="M134" s="286"/>
      <c r="N134" s="331"/>
      <c r="O134" s="1030"/>
      <c r="P134" s="1042"/>
      <c r="Q134" s="1050"/>
      <c r="R134" s="1050"/>
      <c r="S134" s="1030"/>
      <c r="T134" s="1042"/>
      <c r="U134" s="1050"/>
      <c r="V134" s="1050"/>
      <c r="W134" s="451" t="e">
        <f ca="1">IF(H133=0,0,(OFFSET('２・３号単価表②'!E42,3*(H133-1),6)*G8*100))</f>
        <v>#N/A</v>
      </c>
      <c r="X134" s="1187"/>
      <c r="Y134" s="1188"/>
      <c r="Z134" s="1188"/>
      <c r="AA134" s="1189"/>
    </row>
    <row r="135" spans="2:27" ht="14.25" customHeight="1">
      <c r="E135" s="324"/>
      <c r="F135" s="177" t="s">
        <v>3412</v>
      </c>
      <c r="G135" s="750">
        <f>入力シート!D312</f>
        <v>0</v>
      </c>
      <c r="H135" s="273">
        <f>IF($H$61=0,0,IF(G135="あり",1,0))</f>
        <v>0</v>
      </c>
      <c r="I135" s="283" t="s">
        <v>3390</v>
      </c>
      <c r="J135" s="332" t="s">
        <v>3382</v>
      </c>
      <c r="K135" s="333">
        <f>IF(G29=0,0,ROUNDDOWN($N135/$G$29,-1))</f>
        <v>0</v>
      </c>
      <c r="L135" s="334">
        <f t="shared" ref="L135:M137" si="18">K135</f>
        <v>0</v>
      </c>
      <c r="M135" s="334">
        <f t="shared" si="18"/>
        <v>0</v>
      </c>
      <c r="N135" s="276">
        <f>IF($H135=0,0,'１号単価表②'!C59)</f>
        <v>0</v>
      </c>
      <c r="O135" s="333" t="e">
        <f t="shared" si="17"/>
        <v>#DIV/0!</v>
      </c>
      <c r="P135" s="334" t="e">
        <f t="shared" si="15"/>
        <v>#DIV/0!</v>
      </c>
      <c r="Q135" s="334" t="e">
        <f t="shared" si="15"/>
        <v>#DIV/0!</v>
      </c>
      <c r="R135" s="334" t="e">
        <f t="shared" si="15"/>
        <v>#DIV/0!</v>
      </c>
      <c r="S135" s="333">
        <f>IF(H102=0,0,R135)</f>
        <v>0</v>
      </c>
      <c r="T135" s="334">
        <f t="shared" si="16"/>
        <v>0</v>
      </c>
      <c r="U135" s="334">
        <f t="shared" si="16"/>
        <v>0</v>
      </c>
      <c r="V135" s="334">
        <f t="shared" si="16"/>
        <v>0</v>
      </c>
      <c r="W135" s="278">
        <f>IF($H135=0,0,'２・３号単価表②'!C50)*I11</f>
        <v>0</v>
      </c>
      <c r="X135" s="1043" t="s">
        <v>3413</v>
      </c>
      <c r="Y135" s="1044"/>
      <c r="Z135" s="1044"/>
      <c r="AA135" s="1045"/>
    </row>
    <row r="136" spans="2:27" s="110" customFormat="1" ht="14.25" customHeight="1">
      <c r="E136" s="1177" t="s">
        <v>226</v>
      </c>
      <c r="F136" s="29" t="s">
        <v>225</v>
      </c>
      <c r="G136" s="757">
        <f>入力シート!D320</f>
        <v>0</v>
      </c>
      <c r="H136" s="335">
        <f>IF($H$61=0,0,IF(G136="あり",1,0))</f>
        <v>0</v>
      </c>
      <c r="I136" s="274" t="s">
        <v>3381</v>
      </c>
      <c r="J136" s="264" t="s">
        <v>224</v>
      </c>
      <c r="K136" s="259" t="e">
        <f>ROUNDDOWN(N136/G29,-1)</f>
        <v>#DIV/0!</v>
      </c>
      <c r="L136" s="261" t="e">
        <f t="shared" si="18"/>
        <v>#DIV/0!</v>
      </c>
      <c r="M136" s="261" t="e">
        <f t="shared" si="18"/>
        <v>#DIV/0!</v>
      </c>
      <c r="N136" s="336">
        <f>IF(H136=0,0,('１号単価表②'!L27*ROUND(G56,0))/2+('１号単価表②'!L28*ROUND(G57,0))/2)</f>
        <v>0</v>
      </c>
      <c r="O136" s="259" t="e">
        <f t="shared" si="17"/>
        <v>#DIV/0!</v>
      </c>
      <c r="P136" s="261" t="e">
        <f t="shared" si="15"/>
        <v>#DIV/0!</v>
      </c>
      <c r="Q136" s="261" t="e">
        <f t="shared" si="15"/>
        <v>#DIV/0!</v>
      </c>
      <c r="R136" s="336" t="e">
        <f t="shared" si="15"/>
        <v>#DIV/0!</v>
      </c>
      <c r="S136" s="259">
        <f>IF(H102=0,0,R136)</f>
        <v>0</v>
      </c>
      <c r="T136" s="261">
        <f t="shared" si="16"/>
        <v>0</v>
      </c>
      <c r="U136" s="261">
        <f t="shared" si="16"/>
        <v>0</v>
      </c>
      <c r="V136" s="261">
        <f t="shared" si="16"/>
        <v>0</v>
      </c>
      <c r="W136" s="261">
        <f>IF(H136=0,0,('２・３号単価表②'!L11*ROUND(G56,0))/2*I11+('２・３号単価表②'!L12*ROUND(G57,0))/2*I11)</f>
        <v>0</v>
      </c>
      <c r="X136" s="1023"/>
      <c r="Y136" s="1024"/>
      <c r="Z136" s="1024"/>
      <c r="AA136" s="1025"/>
    </row>
    <row r="137" spans="2:27" s="110" customFormat="1" ht="14.25" customHeight="1">
      <c r="E137" s="1178"/>
      <c r="F137" s="1180" t="s">
        <v>3748</v>
      </c>
      <c r="G137" s="758">
        <f>入力シート!I331</f>
        <v>0</v>
      </c>
      <c r="H137" s="713">
        <f>IF($H$61=0,0,IF(G137="あり",1,0))</f>
        <v>0</v>
      </c>
      <c r="I137" s="714" t="s">
        <v>3381</v>
      </c>
      <c r="J137" s="264" t="s">
        <v>3749</v>
      </c>
      <c r="K137" s="259" t="e">
        <f ca="1">ROUNDDOWN(N137/G29,-1)</f>
        <v>#DIV/0!</v>
      </c>
      <c r="L137" s="712" t="e">
        <f t="shared" ca="1" si="18"/>
        <v>#DIV/0!</v>
      </c>
      <c r="M137" s="712" t="e">
        <f t="shared" ca="1" si="18"/>
        <v>#DIV/0!</v>
      </c>
      <c r="N137" s="336">
        <f ca="1">IF(H137=0,0,OFFSET(INDIRECT($G$201),0,0)*(H22)+OFFSET(INDIRECT($G$201),1,0)*(H24)+OFFSET(INDIRECT($G$201),2,0)*(H25))</f>
        <v>0</v>
      </c>
      <c r="O137" s="259" t="e">
        <f ca="1">ROUNDDOWN($W137/$H$34,-1)</f>
        <v>#DIV/0!</v>
      </c>
      <c r="P137" s="712" t="e">
        <f t="shared" ref="P137" ca="1" si="19">O137</f>
        <v>#DIV/0!</v>
      </c>
      <c r="Q137" s="712" t="e">
        <f t="shared" ref="Q137" ca="1" si="20">P137</f>
        <v>#DIV/0!</v>
      </c>
      <c r="R137" s="336" t="e">
        <f t="shared" ref="R137" ca="1" si="21">Q137</f>
        <v>#DIV/0!</v>
      </c>
      <c r="S137" s="259">
        <f>IF(H102=0,0,ROUNDDOWN($W138/$I$34,-1))</f>
        <v>0</v>
      </c>
      <c r="T137" s="712">
        <f t="shared" ref="T137" si="22">S137</f>
        <v>0</v>
      </c>
      <c r="U137" s="712">
        <f t="shared" ref="U137" si="23">T137</f>
        <v>0</v>
      </c>
      <c r="V137" s="712">
        <f t="shared" ref="V137" si="24">U137</f>
        <v>0</v>
      </c>
      <c r="W137" s="712">
        <f ca="1">IF(H137=0,0,OFFSET(INDIRECT($K$201),0,0)*(M22)+OFFSET(INDIRECT($K$201),1,0)*(M24)+OFFSET(INDIRECT($K$201),2,0)*(M25)+OFFSET(INDIRECT($K$201),3,0)*(M27))+IF(H100=0,0,OFFSET(INDIRECT($G$201),0,0)*(H22)+OFFSET(INDIRECT($G$201),1,0)*(H24)+OFFSET(INDIRECT($G$201),2,0)*(H25))</f>
        <v>0</v>
      </c>
      <c r="X137" s="1176" t="s">
        <v>3750</v>
      </c>
      <c r="Y137" s="1024"/>
      <c r="Z137" s="1024"/>
      <c r="AA137" s="1025"/>
    </row>
    <row r="138" spans="2:27" s="110" customFormat="1" ht="14.25" customHeight="1" thickBot="1">
      <c r="E138" s="1179"/>
      <c r="F138" s="1181"/>
      <c r="G138" s="759"/>
      <c r="H138" s="713"/>
      <c r="I138" s="714"/>
      <c r="J138" s="264"/>
      <c r="K138" s="259"/>
      <c r="L138" s="712"/>
      <c r="M138" s="712"/>
      <c r="N138" s="336"/>
      <c r="O138" s="259"/>
      <c r="P138" s="712"/>
      <c r="Q138" s="712"/>
      <c r="R138" s="336"/>
      <c r="S138" s="259"/>
      <c r="T138" s="712"/>
      <c r="U138" s="712"/>
      <c r="V138" s="712"/>
      <c r="W138" s="717">
        <f ca="1">IF(H137=0,0,OFFSET(INDIRECT($M$201),0,0)*(R22)+OFFSET(INDIRECT($M$201),1,0)*(R24)+OFFSET(INDIRECT($M$201),2,0)*(R25)+OFFSET(INDIRECT($M$201),3,0)*(R27))</f>
        <v>0</v>
      </c>
      <c r="X138" s="1176" t="s">
        <v>3751</v>
      </c>
      <c r="Y138" s="1024"/>
      <c r="Z138" s="1024"/>
      <c r="AA138" s="1025"/>
    </row>
    <row r="139" spans="2:27" s="165" customFormat="1" ht="4.5" customHeight="1" thickTop="1">
      <c r="B139" s="139"/>
      <c r="C139" s="139"/>
      <c r="F139" s="172"/>
      <c r="G139" s="190"/>
      <c r="H139" s="190"/>
      <c r="I139" s="172"/>
      <c r="J139" s="337"/>
      <c r="K139" s="337"/>
      <c r="L139" s="337"/>
      <c r="M139" s="337"/>
      <c r="N139" s="338"/>
      <c r="O139" s="339"/>
      <c r="P139" s="337"/>
      <c r="Q139" s="337"/>
      <c r="R139" s="337"/>
      <c r="S139" s="339"/>
      <c r="T139" s="337"/>
      <c r="U139" s="337"/>
      <c r="V139" s="337"/>
      <c r="W139" s="338"/>
    </row>
    <row r="140" spans="2:27" ht="16.5" customHeight="1">
      <c r="F140" s="1081" t="s">
        <v>255</v>
      </c>
      <c r="G140" s="1085"/>
      <c r="H140" s="1085"/>
      <c r="I140" s="1085"/>
      <c r="J140" s="1083"/>
      <c r="K140" s="232"/>
      <c r="L140" s="225"/>
      <c r="M140" s="225"/>
      <c r="N140" s="340"/>
      <c r="O140" s="341"/>
      <c r="P140" s="225"/>
      <c r="Q140" s="225"/>
      <c r="R140" s="225"/>
      <c r="S140" s="341"/>
      <c r="T140" s="225"/>
      <c r="U140" s="225"/>
      <c r="V140" s="225"/>
      <c r="W140" s="134"/>
      <c r="X140" s="111" t="s">
        <v>3414</v>
      </c>
    </row>
    <row r="141" spans="2:27">
      <c r="E141" s="113" t="s">
        <v>223</v>
      </c>
      <c r="F141" s="31" t="s">
        <v>219</v>
      </c>
      <c r="G141" s="340"/>
      <c r="H141" s="242"/>
      <c r="I141" s="340"/>
      <c r="J141" s="340"/>
      <c r="K141" s="348" t="e">
        <f ca="1">ROUNDDOWN(SUM(K63:K86,K106:K111)*K112,IF(H112=0,0,-1))+SUM(K116:K126,K136:K137)</f>
        <v>#N/A</v>
      </c>
      <c r="L141" s="751" t="e">
        <f ca="1">ROUNDDOWN(SUM(L63:L86,L106:L111)*L112,IF(H112=0,0,-1))+SUM(L116:L126,L136:L137)</f>
        <v>#N/A</v>
      </c>
      <c r="M141" s="760" t="e">
        <f ca="1">ROUNDDOWN(SUM(M63:M86,M106:M111)*M112,IF(H112=0,0,-1))+SUM(M116:M126,M136:M137)</f>
        <v>#N/A</v>
      </c>
      <c r="N141" s="342" t="s">
        <v>3380</v>
      </c>
      <c r="O141" s="343"/>
      <c r="P141" s="326"/>
      <c r="Q141" s="326"/>
      <c r="R141" s="326"/>
      <c r="S141" s="343"/>
      <c r="T141" s="326"/>
      <c r="U141" s="326"/>
      <c r="V141" s="326"/>
      <c r="W141" s="255" t="s">
        <v>3384</v>
      </c>
      <c r="X141" s="111" t="s">
        <v>3415</v>
      </c>
    </row>
    <row r="142" spans="2:27">
      <c r="E142" s="113" t="s">
        <v>206</v>
      </c>
      <c r="F142" s="31" t="s">
        <v>217</v>
      </c>
      <c r="G142" s="340"/>
      <c r="H142" s="242"/>
      <c r="I142" s="340"/>
      <c r="J142" s="340"/>
      <c r="K142" s="348" t="e">
        <f ca="1">ROUNDDOWN(SUM(K63:K86,K98,K106:K111)*K112,IF(H112=0,0,-1))+SUM(K116:K126)+SUM(K127:K135)+K136+K137</f>
        <v>#N/A</v>
      </c>
      <c r="L142" s="751" t="e">
        <f ca="1">ROUNDDOWN(SUM(L63:L86,L98,L106:L111)*L112,IF(H112=0,0,-1))+SUM(L116:L126)+SUM(L127:L135)+L136+L137</f>
        <v>#N/A</v>
      </c>
      <c r="M142" s="760" t="e">
        <f ca="1">ROUNDDOWN(SUM(M63:M86,M98,M106:M111)*M112,IF(H112=0,0,-1))+SUM(M116:M126)+SUM(M127:M135)+M136+M137</f>
        <v>#N/A</v>
      </c>
      <c r="N142" s="342"/>
      <c r="O142" s="343"/>
      <c r="P142" s="326"/>
      <c r="Q142" s="326"/>
      <c r="R142" s="326"/>
      <c r="S142" s="343"/>
      <c r="T142" s="326"/>
      <c r="U142" s="326"/>
      <c r="V142" s="326"/>
      <c r="W142" s="255"/>
    </row>
    <row r="143" spans="2:27">
      <c r="E143" s="113" t="s">
        <v>222</v>
      </c>
      <c r="F143" s="344" t="s">
        <v>215</v>
      </c>
      <c r="G143" s="340"/>
      <c r="H143" s="242"/>
      <c r="I143" s="340"/>
      <c r="J143" s="340"/>
      <c r="K143" s="262">
        <f ca="1">ROUNDDOWN(K98*K112,-1)+SUM(K127:K135)</f>
        <v>0</v>
      </c>
      <c r="L143" s="261">
        <f ca="1">ROUNDDOWN(L98*L112,-1)+SUM(L127:L135)</f>
        <v>0</v>
      </c>
      <c r="M143" s="261">
        <f ca="1">ROUNDDOWN(M98*M112,-1)+SUM(M127:M135)</f>
        <v>0</v>
      </c>
      <c r="N143" s="342" t="s">
        <v>3380</v>
      </c>
      <c r="O143" s="343"/>
      <c r="P143" s="326"/>
      <c r="Q143" s="326"/>
      <c r="R143" s="326"/>
      <c r="S143" s="343"/>
      <c r="T143" s="326"/>
      <c r="U143" s="326"/>
      <c r="V143" s="326"/>
      <c r="W143" s="255" t="s">
        <v>3383</v>
      </c>
    </row>
    <row r="144" spans="2:27">
      <c r="E144" s="113" t="s">
        <v>221</v>
      </c>
      <c r="F144" s="32" t="s">
        <v>3416</v>
      </c>
      <c r="G144" s="340"/>
      <c r="H144" s="242"/>
      <c r="I144" s="340"/>
      <c r="J144" s="340"/>
      <c r="K144" s="343" t="e">
        <f ca="1">K141*11+K142</f>
        <v>#N/A</v>
      </c>
      <c r="L144" s="326" t="e">
        <f ca="1">L141*11+L142</f>
        <v>#N/A</v>
      </c>
      <c r="M144" s="326" t="e">
        <f ca="1">M141*11+M142</f>
        <v>#N/A</v>
      </c>
      <c r="N144" s="342" t="s">
        <v>3380</v>
      </c>
      <c r="O144" s="343"/>
      <c r="P144" s="326"/>
      <c r="Q144" s="326"/>
      <c r="R144" s="326"/>
      <c r="S144" s="343"/>
      <c r="T144" s="326"/>
      <c r="U144" s="326"/>
      <c r="V144" s="326"/>
      <c r="W144" s="255" t="s">
        <v>3380</v>
      </c>
    </row>
    <row r="145" spans="2:23" ht="16.5" customHeight="1">
      <c r="E145" s="113"/>
      <c r="F145" s="1081" t="s">
        <v>254</v>
      </c>
      <c r="G145" s="1084"/>
      <c r="H145" s="1084"/>
      <c r="I145" s="1084"/>
      <c r="J145" s="1083"/>
      <c r="K145" s="232"/>
      <c r="L145" s="225"/>
      <c r="M145" s="225"/>
      <c r="N145" s="340"/>
      <c r="O145" s="345"/>
      <c r="P145" s="346"/>
      <c r="Q145" s="346"/>
      <c r="R145" s="347"/>
      <c r="S145" s="341"/>
      <c r="T145" s="225"/>
      <c r="U145" s="225"/>
      <c r="V145" s="225"/>
      <c r="W145" s="224"/>
    </row>
    <row r="146" spans="2:23">
      <c r="E146" s="113" t="s">
        <v>220</v>
      </c>
      <c r="F146" s="31" t="s">
        <v>219</v>
      </c>
      <c r="G146" s="340"/>
      <c r="H146" s="242"/>
      <c r="I146" s="340"/>
      <c r="J146" s="340"/>
      <c r="K146" s="223"/>
      <c r="L146" s="224"/>
      <c r="M146" s="224"/>
      <c r="N146" s="242" t="s">
        <v>3380</v>
      </c>
      <c r="O146" s="348" t="e">
        <f ca="1">ROUNDDOWN(SUM(O66:O67,O81:O82,O87:O97,O100:O101,O104,O106:O111)*O113,IF(H113=0,0,-1))+SUM(O116:O119,O126,O133:O134,O136:O137)</f>
        <v>#N/A</v>
      </c>
      <c r="P146" s="336" t="e">
        <f ca="1">ROUNDDOWN(SUM(P66:P67,P81:P82,P87:P97,P100:P101,P104,P106:P111)*P113,IF(H113=0,0,-1))+SUM(P116:P119,P126,P133:P134,P136:P137)</f>
        <v>#N/A</v>
      </c>
      <c r="Q146" s="336" t="e">
        <f ca="1">ROUNDDOWN(SUM(Q66:Q67,Q81:Q82,Q87:Q97,Q100:Q101,Q104,Q106:Q111)*Q113,IF(H113=0,0,-1))+SUM(Q116:Q119,Q126,Q133:Q134,Q136:Q137)</f>
        <v>#N/A</v>
      </c>
      <c r="R146" s="349" t="e">
        <f ca="1">ROUNDDOWN(SUM(R66:R67,R81:R82,R87:R97,R100:R101,R104,R106:R111)*R113,IF(H113=0,0,-1))+SUM(R116:R119,R126,R133:R134,R136:R137)</f>
        <v>#N/A</v>
      </c>
      <c r="S146" s="348">
        <f ca="1">ROUNDDOWN(SUM(S66:S67,S81:S82,S87:S97,S100:S102,S104,S106:S111)*S113,IF(H113=0,0,-1))+SUM(S116:S119,S126,S133:S134,S136:S137)</f>
        <v>0</v>
      </c>
      <c r="T146" s="336">
        <f ca="1">ROUNDDOWN(SUM(T66:T67,T81:T82,T87:T97,T100:T102,T104,T106:T111)*T113,IF(H113=0,0,-1))+SUM(T116:T119,T126,T133:T134,T136:T137)</f>
        <v>0</v>
      </c>
      <c r="U146" s="336">
        <f ca="1">ROUNDDOWN(SUM(U66:U67,U81:U82,U87:U97,U100:U102,U104,U106:U111)*U113,IF(H113=0,0,-1))+SUM(U116:U119,U126,U133:U134,U136:U137)</f>
        <v>0</v>
      </c>
      <c r="V146" s="336">
        <f ca="1">ROUNDDOWN(SUM(V66:V67,V81:V82,V87:V97,V100:V102,V104,V106:V111)*V113,IF(H113=0,0,-1))+SUM(V116:V119,V126,V133:V134,V136:V137)</f>
        <v>0</v>
      </c>
      <c r="W146" s="255" t="s">
        <v>3384</v>
      </c>
    </row>
    <row r="147" spans="2:23">
      <c r="E147" s="113" t="s">
        <v>218</v>
      </c>
      <c r="F147" s="31" t="s">
        <v>217</v>
      </c>
      <c r="G147" s="340"/>
      <c r="H147" s="242"/>
      <c r="I147" s="340"/>
      <c r="J147" s="340"/>
      <c r="K147" s="223"/>
      <c r="L147" s="224"/>
      <c r="M147" s="224"/>
      <c r="N147" s="242"/>
      <c r="O147" s="348" t="e">
        <f ca="1">ROUNDDOWN(SUM(O66:O67,O81:O82,O87:O97,O98,O100:O101,O104,O106:O111)*O113,IF(H113=0,0,-1))+SUM(O116:O119,O126)+SUM(O127:O135)+O136+O137</f>
        <v>#N/A</v>
      </c>
      <c r="P147" s="336" t="e">
        <f ca="1">ROUNDDOWN(SUM(P66:P67,P81:P82,P87:P97,P98,P100:P101,P104,P106:P111)*P113,IF(H113=0,0,-1))+SUM(P116:P119,P126)+SUM(P127:P135)+P136+P137</f>
        <v>#N/A</v>
      </c>
      <c r="Q147" s="336" t="e">
        <f ca="1">ROUNDDOWN(SUM(Q66:Q67,Q81:Q82,Q87:Q97,Q98,Q100:Q101,Q104,Q106:Q111)*Q113,IF(H113=0,0,-1))+SUM(Q116:Q119,Q126)+SUM(Q127:Q135)+Q136+Q137</f>
        <v>#N/A</v>
      </c>
      <c r="R147" s="349" t="e">
        <f ca="1">ROUNDDOWN(SUM(R66:R67,R81:R82,R87:R97,R98,R100:R101,R104,R106:R111)*R113,IF(H113=0,0,-1))+SUM(R116:R119,R126)+SUM(R127:R135)+R136+R137</f>
        <v>#N/A</v>
      </c>
      <c r="S147" s="348">
        <f ca="1">ROUNDDOWN(SUM(S66:S67,S81:S82,S87:S97,S98,S100:S102,S104,S106:S111)*S113,IF(H113=0,0,-1))+SUM(S116:S119,S126)+SUM(S127:S135)+S136+S137</f>
        <v>0</v>
      </c>
      <c r="T147" s="336">
        <f ca="1">ROUNDDOWN(SUM(T66:T67,T81:T82,T87:T97,T98,T100:T102,T104,T106:T111)*T113,IF(H113=0,0,-1))+SUM(T116:T119,T126)+SUM(T127:T135)+T136+T137</f>
        <v>0</v>
      </c>
      <c r="U147" s="336">
        <f ca="1">ROUNDDOWN(SUM(U66:U67,U81:U82,U87:U97,U98,U100:U102,U104,U106:U111)*U113,IF(H113=0,0,-1))+SUM(U116:U119,U126)+SUM(U127:U135)+U136+U137</f>
        <v>0</v>
      </c>
      <c r="V147" s="336">
        <f ca="1">ROUNDDOWN(SUM(V66:V67,V81:V82,V87:V97,V98,V100:V102,V104,V106:V111)*V113,IF(H113=0,0,-1))+SUM(V116:V119,V126)+SUM(V127:V135)+V136+V137</f>
        <v>0</v>
      </c>
      <c r="W147" s="255"/>
    </row>
    <row r="148" spans="2:23">
      <c r="E148" s="113" t="s">
        <v>216</v>
      </c>
      <c r="F148" s="344" t="s">
        <v>215</v>
      </c>
      <c r="G148" s="340"/>
      <c r="H148" s="242"/>
      <c r="I148" s="340"/>
      <c r="J148" s="340"/>
      <c r="K148" s="223"/>
      <c r="L148" s="224"/>
      <c r="M148" s="224"/>
      <c r="N148" s="242" t="s">
        <v>3383</v>
      </c>
      <c r="O148" s="348" t="e">
        <f ca="1">ROUNDDOWN(O98*O113,-1)+SUM(O127:O132,O135)</f>
        <v>#N/A</v>
      </c>
      <c r="P148" s="336" t="e">
        <f t="shared" ref="P148:R148" ca="1" si="25">ROUNDDOWN(P98*P113,-1)+SUM(P127:P132,P135)</f>
        <v>#N/A</v>
      </c>
      <c r="Q148" s="336" t="e">
        <f t="shared" ca="1" si="25"/>
        <v>#N/A</v>
      </c>
      <c r="R148" s="349" t="e">
        <f t="shared" ca="1" si="25"/>
        <v>#N/A</v>
      </c>
      <c r="S148" s="348">
        <f ca="1">ROUNDDOWN(S98*S113,-1)+SUM(S127:S132,S135)</f>
        <v>0</v>
      </c>
      <c r="T148" s="336">
        <f t="shared" ref="T148:V148" ca="1" si="26">ROUNDDOWN(T98*T113,-1)+SUM(T127:T132,T135)</f>
        <v>0</v>
      </c>
      <c r="U148" s="336">
        <f t="shared" ca="1" si="26"/>
        <v>0</v>
      </c>
      <c r="V148" s="336">
        <f t="shared" ca="1" si="26"/>
        <v>0</v>
      </c>
      <c r="W148" s="255" t="s">
        <v>3383</v>
      </c>
    </row>
    <row r="149" spans="2:23">
      <c r="E149" s="113" t="s">
        <v>214</v>
      </c>
      <c r="F149" s="32" t="s">
        <v>3416</v>
      </c>
      <c r="G149" s="340"/>
      <c r="H149" s="242"/>
      <c r="I149" s="340"/>
      <c r="J149" s="340"/>
      <c r="K149" s="223"/>
      <c r="L149" s="224"/>
      <c r="M149" s="224"/>
      <c r="N149" s="242" t="s">
        <v>3384</v>
      </c>
      <c r="O149" s="350" t="e">
        <f ca="1">O146*11+O147</f>
        <v>#N/A</v>
      </c>
      <c r="P149" s="351" t="e">
        <f t="shared" ref="P149:R149" ca="1" si="27">P146*11+P147</f>
        <v>#N/A</v>
      </c>
      <c r="Q149" s="351" t="e">
        <f t="shared" ca="1" si="27"/>
        <v>#N/A</v>
      </c>
      <c r="R149" s="352" t="e">
        <f t="shared" ca="1" si="27"/>
        <v>#N/A</v>
      </c>
      <c r="S149" s="350">
        <f ca="1">S146*11+S147</f>
        <v>0</v>
      </c>
      <c r="T149" s="351">
        <f t="shared" ref="T149:V149" ca="1" si="28">T146*11+T147</f>
        <v>0</v>
      </c>
      <c r="U149" s="351">
        <f t="shared" ca="1" si="28"/>
        <v>0</v>
      </c>
      <c r="V149" s="351">
        <f t="shared" ca="1" si="28"/>
        <v>0</v>
      </c>
      <c r="W149" s="255" t="s">
        <v>3380</v>
      </c>
    </row>
    <row r="150" spans="2:23" ht="16.5" customHeight="1">
      <c r="E150" s="113"/>
      <c r="F150" s="1081" t="s">
        <v>253</v>
      </c>
      <c r="G150" s="1082"/>
      <c r="H150" s="1082"/>
      <c r="I150" s="1082"/>
      <c r="J150" s="1083"/>
      <c r="K150" s="232"/>
      <c r="L150" s="225"/>
      <c r="M150" s="225"/>
      <c r="N150" s="340"/>
      <c r="O150" s="345"/>
      <c r="P150" s="353"/>
      <c r="Q150" s="353"/>
      <c r="R150" s="354"/>
      <c r="S150" s="345"/>
      <c r="T150" s="353"/>
      <c r="U150" s="353"/>
      <c r="V150" s="353"/>
      <c r="W150" s="224"/>
    </row>
    <row r="151" spans="2:23">
      <c r="E151" s="113" t="s">
        <v>213</v>
      </c>
      <c r="F151" s="31" t="s">
        <v>219</v>
      </c>
      <c r="G151" s="340"/>
      <c r="H151" s="242"/>
      <c r="I151" s="340"/>
      <c r="J151" s="340"/>
      <c r="K151" s="223"/>
      <c r="L151" s="224"/>
      <c r="M151" s="224"/>
      <c r="N151" s="242" t="s">
        <v>3384</v>
      </c>
      <c r="O151" s="348" t="e">
        <f ca="1">ROUNDDOWN(SUM(O69:O70,O81:O82,O87:O97,O100:O101,O105,O106:O111)*O114,IF(H114=0,0,-1))+SUM(O116:O119,O126,O133:O134,O136:O137)</f>
        <v>#N/A</v>
      </c>
      <c r="P151" s="336" t="e">
        <f ca="1">ROUNDDOWN(SUM(P69:P70,P81:P82,P87:P97,P100:P101,P105,P106:P111)*P114,IF(H114=0,0,-1))+SUM(P116:P119,P126,P133:P134,P136:P137)</f>
        <v>#N/A</v>
      </c>
      <c r="Q151" s="336" t="e">
        <f ca="1">ROUNDDOWN(SUM(Q69:Q70,Q81:Q82,Q87:Q97,Q100:Q101,Q105,Q106:Q111)*Q114,IF(H114=0,0,-1))+SUM(Q116:Q119,Q126,Q133:Q134,Q136:Q137)</f>
        <v>#N/A</v>
      </c>
      <c r="R151" s="349" t="e">
        <f ca="1">ROUNDDOWN(SUM(R69:R70,R81:R82,R87:R97,R100:R101,R105,R106:R111)*R114,IF(H114=0,0,-1))+SUM(R116:R119,R126,R133:R134,R136:R137)</f>
        <v>#N/A</v>
      </c>
      <c r="S151" s="348">
        <f ca="1">ROUNDDOWN(SUM(S69:S70,S81:S82,S87:S97,S100:S101,S103,S105,S106:S111)*S114,IF(H114=0,0,-1))+SUM(S116:S119,S126,S133:S134,S136:S137)</f>
        <v>0</v>
      </c>
      <c r="T151" s="336">
        <f ca="1">ROUNDDOWN(SUM(T69:T70,T81:T82,T87:T97,T100:T101,T103,T105,T106:T111)*T114,IF(H114=0,0,-1))+SUM(T116:T119,T126,T133:T134,T136:T137)</f>
        <v>0</v>
      </c>
      <c r="U151" s="336">
        <f ca="1">ROUNDDOWN(SUM(U69:U70,U81:U82,U87:U97,U100:U101,U103,U105,U106:U111)*U114,IF(H114=0,0,-1))+SUM(U116:U119,U126,U133:U134,U136:U137)</f>
        <v>0</v>
      </c>
      <c r="V151" s="336">
        <f ca="1">ROUNDDOWN(SUM(V69:V70,V81:V82,V87:V97,V100:V101,V103,V105,V106:V111)*V114,IF(H114=0,0,-1))+SUM(V116:V119,V126,V133:V134,V136:V137)</f>
        <v>0</v>
      </c>
      <c r="W151" s="255" t="s">
        <v>3380</v>
      </c>
    </row>
    <row r="152" spans="2:23">
      <c r="E152" s="113" t="s">
        <v>212</v>
      </c>
      <c r="F152" s="31" t="s">
        <v>217</v>
      </c>
      <c r="G152" s="340"/>
      <c r="H152" s="242"/>
      <c r="I152" s="340"/>
      <c r="J152" s="340"/>
      <c r="K152" s="223"/>
      <c r="L152" s="224"/>
      <c r="M152" s="224"/>
      <c r="N152" s="242"/>
      <c r="O152" s="348" t="e">
        <f ca="1">ROUNDDOWN(SUM(O69:O70,O81:O82,O87:O97,O98,O100:O101,O105,O106:O111)*O114,IF(H114=0,0,-1))+SUM(O116:O119,O126)+SUM(O127:O137)</f>
        <v>#N/A</v>
      </c>
      <c r="P152" s="336" t="e">
        <f ca="1">ROUNDDOWN(SUM(P69:P70,P81:P82,P87:P97,P98,P100:P101,P105,P106:P111)*P114,IF(H114=0,0,-1))+SUM(P116:P119,P126)+SUM(P127:P137)</f>
        <v>#N/A</v>
      </c>
      <c r="Q152" s="336" t="e">
        <f ca="1">ROUNDDOWN(SUM(Q69:Q70,Q81:Q82,Q87:Q97,Q98,Q100:Q101,Q105,Q106:Q111)*Q114,IF(H114=0,0,-1))+SUM(Q116:Q119,Q126)+SUM(Q127:Q137)</f>
        <v>#N/A</v>
      </c>
      <c r="R152" s="349" t="e">
        <f ca="1">ROUNDDOWN(SUM(R69:R70,R81:R82,R87:R97,R98,R100:R101,R105,R106:R111)*R114,IF(H114=0,0,-1))+SUM(R116:R119,R126)+SUM(R127:R137)</f>
        <v>#N/A</v>
      </c>
      <c r="S152" s="348">
        <f ca="1">ROUNDDOWN(SUM(S69:S70,S81:S82,S87:S97,S98,S100:S101,S103,S105,S106:S111)*S114,IF(H114=0,0,-1))+SUM(S116:S119,S126)+SUM(S127:S137)</f>
        <v>0</v>
      </c>
      <c r="T152" s="336">
        <f ca="1">ROUNDDOWN(SUM(T69:T70,T81:T82,T87:T97,T98,T100:T101,T103,T105,T106:T111)*T114,IF(H114=0,0,-1))+SUM(T116:T119,T126)+SUM(T127:T137)</f>
        <v>0</v>
      </c>
      <c r="U152" s="336">
        <f ca="1">ROUNDDOWN(SUM(U69:U70,U81:U82,U87:U97,U98,U100:U101,U103,U105,U106:U111)*U114,IF(H114=0,0,-1))+SUM(U116:U119,U126)+SUM(U127:U137)</f>
        <v>0</v>
      </c>
      <c r="V152" s="336">
        <f ca="1">ROUNDDOWN(SUM(V69:V70,V81:V82,V87:V97,V98,V100:V101,V103,V105,V106:V111)*V114,IF(H114=0,0,-1))+SUM(V116:V119,V126)+SUM(V127:V137)</f>
        <v>0</v>
      </c>
      <c r="W152" s="255"/>
    </row>
    <row r="153" spans="2:23">
      <c r="E153" s="113" t="s">
        <v>211</v>
      </c>
      <c r="F153" s="344" t="s">
        <v>215</v>
      </c>
      <c r="G153" s="340"/>
      <c r="H153" s="242"/>
      <c r="I153" s="340"/>
      <c r="J153" s="340"/>
      <c r="K153" s="223"/>
      <c r="L153" s="224"/>
      <c r="M153" s="224"/>
      <c r="N153" s="242" t="s">
        <v>3380</v>
      </c>
      <c r="O153" s="348" t="e">
        <f ca="1">ROUNDDOWN(O98*O114,-1)+SUM(O127:O132,O135)</f>
        <v>#N/A</v>
      </c>
      <c r="P153" s="336" t="e">
        <f t="shared" ref="P153:R153" ca="1" si="29">ROUNDDOWN(P98*P114,-1)+SUM(P127:P132,P135)</f>
        <v>#N/A</v>
      </c>
      <c r="Q153" s="336" t="e">
        <f t="shared" ca="1" si="29"/>
        <v>#N/A</v>
      </c>
      <c r="R153" s="349" t="e">
        <f t="shared" ca="1" si="29"/>
        <v>#N/A</v>
      </c>
      <c r="S153" s="348">
        <f ca="1">ROUNDDOWN(S98*S114,-1)+SUM(S127:S132,S135)</f>
        <v>0</v>
      </c>
      <c r="T153" s="336">
        <f t="shared" ref="T153:V153" ca="1" si="30">ROUNDDOWN(T98*T114,-1)+SUM(T127:T132,T135)</f>
        <v>0</v>
      </c>
      <c r="U153" s="336">
        <f t="shared" ca="1" si="30"/>
        <v>0</v>
      </c>
      <c r="V153" s="336">
        <f t="shared" ca="1" si="30"/>
        <v>0</v>
      </c>
      <c r="W153" s="255" t="s">
        <v>3385</v>
      </c>
    </row>
    <row r="154" spans="2:23">
      <c r="E154" s="113" t="s">
        <v>210</v>
      </c>
      <c r="F154" s="32" t="s">
        <v>3416</v>
      </c>
      <c r="G154" s="340"/>
      <c r="H154" s="242"/>
      <c r="I154" s="340"/>
      <c r="J154" s="340"/>
      <c r="K154" s="223"/>
      <c r="L154" s="224"/>
      <c r="M154" s="224"/>
      <c r="N154" s="242" t="s">
        <v>3380</v>
      </c>
      <c r="O154" s="350" t="e">
        <f ca="1">O151*11+O152</f>
        <v>#N/A</v>
      </c>
      <c r="P154" s="351" t="e">
        <f t="shared" ref="P154:R154" ca="1" si="31">P151*11+P152</f>
        <v>#N/A</v>
      </c>
      <c r="Q154" s="351" t="e">
        <f t="shared" ca="1" si="31"/>
        <v>#N/A</v>
      </c>
      <c r="R154" s="352" t="e">
        <f t="shared" ca="1" si="31"/>
        <v>#N/A</v>
      </c>
      <c r="S154" s="350">
        <f ca="1">S151*11+S152</f>
        <v>0</v>
      </c>
      <c r="T154" s="351">
        <f t="shared" ref="T154:V154" ca="1" si="32">T151*11+T152</f>
        <v>0</v>
      </c>
      <c r="U154" s="351">
        <f t="shared" ca="1" si="32"/>
        <v>0</v>
      </c>
      <c r="V154" s="351">
        <f t="shared" ca="1" si="32"/>
        <v>0</v>
      </c>
      <c r="W154" s="255" t="s">
        <v>3380</v>
      </c>
    </row>
    <row r="155" spans="2:23" s="165" customFormat="1" ht="6" customHeight="1">
      <c r="B155" s="139"/>
      <c r="C155" s="139"/>
      <c r="E155" s="355"/>
      <c r="F155" s="340"/>
      <c r="G155" s="340"/>
      <c r="H155" s="242"/>
      <c r="I155" s="340"/>
      <c r="J155" s="340"/>
      <c r="K155" s="340"/>
      <c r="L155" s="340"/>
      <c r="M155" s="340"/>
      <c r="N155" s="242"/>
      <c r="O155" s="356"/>
      <c r="P155" s="356"/>
      <c r="Q155" s="356"/>
      <c r="R155" s="356"/>
      <c r="S155" s="356"/>
      <c r="T155" s="356"/>
      <c r="U155" s="356"/>
      <c r="V155" s="356"/>
      <c r="W155" s="242"/>
    </row>
    <row r="156" spans="2:23">
      <c r="D156" s="357"/>
      <c r="E156" s="357"/>
      <c r="F156" s="32" t="s">
        <v>3417</v>
      </c>
      <c r="G156" s="340"/>
      <c r="H156" s="242"/>
      <c r="I156" s="340"/>
      <c r="J156" s="340"/>
      <c r="K156" s="223"/>
      <c r="L156" s="358"/>
      <c r="M156" s="358" t="e">
        <f ca="1">K144*(G22+G23)+L144*G24+M144*G26+N99*12</f>
        <v>#N/A</v>
      </c>
      <c r="N156" s="263"/>
      <c r="O156" s="343"/>
      <c r="P156" s="326"/>
      <c r="Q156" s="326"/>
      <c r="R156" s="261" t="e">
        <f ca="1">O149*(K22+K23)+P149*K24+Q149*(K25+K26)+R149*K27
+O154*(L22+L23)+P154*L24+Q154*(L25+L26)+R154*L27</f>
        <v>#N/A</v>
      </c>
      <c r="S156" s="343"/>
      <c r="T156" s="326"/>
      <c r="U156" s="326"/>
      <c r="V156" s="261">
        <f ca="1">S149*(P22+P23)+T149*P24+U149*(P25+P26)+V149*P27
+S154*(Q22+Q23)+T154*Q24+U154*(Q25+Q26)+V154*Q27</f>
        <v>0</v>
      </c>
      <c r="W156" s="224"/>
    </row>
    <row r="157" spans="2:23">
      <c r="I157" s="359"/>
      <c r="J157" s="359"/>
      <c r="L157" s="360" t="s">
        <v>3418</v>
      </c>
      <c r="M157" s="361">
        <f>IF(G29=0,0,((M156-N99*12)/$G$29))</f>
        <v>0</v>
      </c>
      <c r="Q157" s="113" t="s">
        <v>3419</v>
      </c>
      <c r="R157" s="361" t="e">
        <f>IF(H34=0,0,(R156-W99*12))/$H$34</f>
        <v>#DIV/0!</v>
      </c>
      <c r="U157" s="113" t="s">
        <v>3419</v>
      </c>
      <c r="V157" s="362">
        <f>IF($I$34=0,0,(V156-W99*12)/$I$34)</f>
        <v>0</v>
      </c>
    </row>
    <row r="158" spans="2:23">
      <c r="I158" s="359"/>
      <c r="V158" s="110"/>
    </row>
    <row r="159" spans="2:23">
      <c r="Q159" s="135"/>
      <c r="R159" s="363"/>
      <c r="U159" s="113" t="s">
        <v>3420</v>
      </c>
      <c r="V159" s="261" t="e">
        <f ca="1">R156+V156+W99*12</f>
        <v>#N/A</v>
      </c>
    </row>
    <row r="160" spans="2:23">
      <c r="Q160" s="135"/>
      <c r="R160" s="364"/>
      <c r="U160" s="113" t="s">
        <v>3421</v>
      </c>
      <c r="V160" s="362" t="e">
        <f ca="1">(V159-W99*12)/$G$34</f>
        <v>#N/A</v>
      </c>
    </row>
    <row r="161" spans="8:22">
      <c r="Q161" s="135"/>
      <c r="R161" s="364"/>
      <c r="U161" s="113"/>
      <c r="V161" s="362"/>
    </row>
    <row r="162" spans="8:22">
      <c r="V162" s="110"/>
    </row>
    <row r="163" spans="8:22">
      <c r="Q163" s="113"/>
      <c r="R163" s="363"/>
      <c r="U163" s="113" t="s">
        <v>3422</v>
      </c>
      <c r="V163" s="261" t="e">
        <f ca="1">M156+V159</f>
        <v>#N/A</v>
      </c>
    </row>
    <row r="164" spans="8:22">
      <c r="Q164" s="113"/>
      <c r="R164" s="361"/>
      <c r="U164" s="113" t="s">
        <v>3423</v>
      </c>
      <c r="V164" s="361" t="e">
        <f ca="1">(V163-N99*12-W99)/$G$35</f>
        <v>#N/A</v>
      </c>
    </row>
    <row r="165" spans="8:22">
      <c r="H165" s="111" t="s">
        <v>209</v>
      </c>
      <c r="J165" s="365" t="s">
        <v>208</v>
      </c>
      <c r="K165" s="77" t="e">
        <f ca="1">K141*($G$22+$G$23)</f>
        <v>#N/A</v>
      </c>
      <c r="L165" s="359" t="e">
        <f ca="1">L141*G$24</f>
        <v>#N/A</v>
      </c>
      <c r="M165" s="359" t="e">
        <f ca="1">M141*G$26</f>
        <v>#N/A</v>
      </c>
      <c r="N165" s="175" t="s">
        <v>207</v>
      </c>
      <c r="O165" s="77" t="e">
        <f ca="1">O146*(K$22+K$23)</f>
        <v>#N/A</v>
      </c>
      <c r="P165" s="77" t="e">
        <f ca="1">P146*K$24</f>
        <v>#N/A</v>
      </c>
      <c r="Q165" s="77" t="e">
        <f ca="1">Q146*(K$25+K$26)</f>
        <v>#N/A</v>
      </c>
      <c r="R165" s="77" t="e">
        <f ca="1">R146*K$27</f>
        <v>#N/A</v>
      </c>
      <c r="S165" s="77">
        <f ca="1">S146*(P$22+P$23)</f>
        <v>0</v>
      </c>
      <c r="T165" s="77">
        <f ca="1">T146*P$24</f>
        <v>0</v>
      </c>
      <c r="U165" s="77">
        <f ca="1">U146*(P$25+P$26)</f>
        <v>0</v>
      </c>
      <c r="V165" s="77">
        <f ca="1">V146*P$27</f>
        <v>0</v>
      </c>
    </row>
    <row r="166" spans="8:22">
      <c r="H166" s="111" t="s">
        <v>206</v>
      </c>
      <c r="J166" s="366" t="s">
        <v>205</v>
      </c>
      <c r="K166" s="77" t="e">
        <f ca="1">K142*($G$22+$G$23)</f>
        <v>#N/A</v>
      </c>
      <c r="L166" s="359" t="e">
        <f ca="1">L142*G$24</f>
        <v>#N/A</v>
      </c>
      <c r="M166" s="359" t="e">
        <f ca="1">M142*G$26</f>
        <v>#N/A</v>
      </c>
      <c r="N166" s="175" t="s">
        <v>204</v>
      </c>
      <c r="O166" s="77" t="e">
        <f ca="1">O147*(K$22+K$23)</f>
        <v>#N/A</v>
      </c>
      <c r="P166" s="77" t="e">
        <f ca="1">P147*K$24</f>
        <v>#N/A</v>
      </c>
      <c r="Q166" s="77" t="e">
        <f ca="1">Q147*(K$25+K$26)</f>
        <v>#N/A</v>
      </c>
      <c r="R166" s="77" t="e">
        <f ca="1">R147*K$27</f>
        <v>#N/A</v>
      </c>
      <c r="S166" s="77">
        <f ca="1">S147*(P$22+P$23)</f>
        <v>0</v>
      </c>
      <c r="T166" s="77">
        <f ca="1">T147*P$24</f>
        <v>0</v>
      </c>
      <c r="U166" s="77">
        <f ca="1">U147*(P$25+P$26)</f>
        <v>0</v>
      </c>
      <c r="V166" s="77">
        <f ca="1">V147*P$27</f>
        <v>0</v>
      </c>
    </row>
    <row r="167" spans="8:22">
      <c r="H167" s="111" t="s">
        <v>3424</v>
      </c>
      <c r="J167" s="366" t="s">
        <v>203</v>
      </c>
      <c r="K167" s="77" t="e">
        <f ca="1">K165*11+K166</f>
        <v>#N/A</v>
      </c>
      <c r="L167" s="77" t="e">
        <f ca="1">L165*11+L166</f>
        <v>#N/A</v>
      </c>
      <c r="M167" s="77" t="e">
        <f ca="1">M165*11+M166</f>
        <v>#N/A</v>
      </c>
      <c r="N167" s="175" t="s">
        <v>202</v>
      </c>
      <c r="O167" s="77" t="e">
        <f t="shared" ref="O167:V167" ca="1" si="33">O165*11+O166</f>
        <v>#N/A</v>
      </c>
      <c r="P167" s="77" t="e">
        <f t="shared" ca="1" si="33"/>
        <v>#N/A</v>
      </c>
      <c r="Q167" s="77" t="e">
        <f t="shared" ca="1" si="33"/>
        <v>#N/A</v>
      </c>
      <c r="R167" s="77" t="e">
        <f t="shared" ca="1" si="33"/>
        <v>#N/A</v>
      </c>
      <c r="S167" s="77">
        <f t="shared" ca="1" si="33"/>
        <v>0</v>
      </c>
      <c r="T167" s="77">
        <f t="shared" ca="1" si="33"/>
        <v>0</v>
      </c>
      <c r="U167" s="77">
        <f t="shared" ca="1" si="33"/>
        <v>0</v>
      </c>
      <c r="V167" s="77">
        <f t="shared" ca="1" si="33"/>
        <v>0</v>
      </c>
    </row>
    <row r="168" spans="8:22">
      <c r="J168" s="367" t="s">
        <v>201</v>
      </c>
      <c r="K168" s="368" t="e">
        <f ca="1">SUM(K165:M165)+N99</f>
        <v>#N/A</v>
      </c>
      <c r="L168" s="359"/>
      <c r="M168" s="359"/>
      <c r="N168" s="175" t="s">
        <v>200</v>
      </c>
      <c r="O168" s="77" t="e">
        <f ca="1">O151*(L$22+L$23)</f>
        <v>#N/A</v>
      </c>
      <c r="P168" s="77" t="e">
        <f ca="1">P151*L$24</f>
        <v>#N/A</v>
      </c>
      <c r="Q168" s="77" t="e">
        <f ca="1">Q151*(L$25+L$26)</f>
        <v>#N/A</v>
      </c>
      <c r="R168" s="77" t="e">
        <f ca="1">R151*L$27</f>
        <v>#N/A</v>
      </c>
      <c r="S168" s="77">
        <f ca="1">S151*(Q$22+Q$23)</f>
        <v>0</v>
      </c>
      <c r="T168" s="77">
        <f ca="1">T151*Q$24</f>
        <v>0</v>
      </c>
      <c r="U168" s="77">
        <f ca="1">U151*(Q$25+Q$26)</f>
        <v>0</v>
      </c>
      <c r="V168" s="77">
        <f ca="1">V151*Q$27</f>
        <v>0</v>
      </c>
    </row>
    <row r="169" spans="8:22">
      <c r="J169" s="369" t="s">
        <v>199</v>
      </c>
      <c r="K169" s="370" t="e">
        <f ca="1">SUM(K166:M166)+N99</f>
        <v>#N/A</v>
      </c>
      <c r="N169" s="175" t="s">
        <v>198</v>
      </c>
      <c r="O169" s="77" t="e">
        <f ca="1">O152*(L$22+L$23)</f>
        <v>#N/A</v>
      </c>
      <c r="P169" s="77" t="e">
        <f ca="1">P152*L$24</f>
        <v>#N/A</v>
      </c>
      <c r="Q169" s="77" t="e">
        <f ca="1">Q152*(L$25+L$26)</f>
        <v>#N/A</v>
      </c>
      <c r="R169" s="77" t="e">
        <f ca="1">R152*L$27</f>
        <v>#N/A</v>
      </c>
      <c r="S169" s="77">
        <f ca="1">S152*(Q$22+Q$23)</f>
        <v>0</v>
      </c>
      <c r="T169" s="77">
        <f ca="1">T152*Q$24</f>
        <v>0</v>
      </c>
      <c r="U169" s="77">
        <f ca="1">U152*(Q$25+Q$26)</f>
        <v>0</v>
      </c>
      <c r="V169" s="77">
        <f ca="1">V152*Q$27</f>
        <v>0</v>
      </c>
    </row>
    <row r="170" spans="8:22">
      <c r="J170" s="371" t="s">
        <v>197</v>
      </c>
      <c r="K170" s="372" t="e">
        <f ca="1">SUM(K167:M167)+N99*12</f>
        <v>#N/A</v>
      </c>
      <c r="N170" s="175" t="s">
        <v>196</v>
      </c>
      <c r="O170" s="77" t="e">
        <f t="shared" ref="O170:V170" ca="1" si="34">O168*11+O169</f>
        <v>#N/A</v>
      </c>
      <c r="P170" s="77" t="e">
        <f t="shared" ca="1" si="34"/>
        <v>#N/A</v>
      </c>
      <c r="Q170" s="77" t="e">
        <f t="shared" ca="1" si="34"/>
        <v>#N/A</v>
      </c>
      <c r="R170" s="77" t="e">
        <f t="shared" ca="1" si="34"/>
        <v>#N/A</v>
      </c>
      <c r="S170" s="77">
        <f t="shared" ca="1" si="34"/>
        <v>0</v>
      </c>
      <c r="T170" s="77">
        <f t="shared" ca="1" si="34"/>
        <v>0</v>
      </c>
      <c r="U170" s="77">
        <f t="shared" ca="1" si="34"/>
        <v>0</v>
      </c>
      <c r="V170" s="77">
        <f t="shared" ca="1" si="34"/>
        <v>0</v>
      </c>
    </row>
    <row r="171" spans="8:22">
      <c r="J171" s="373"/>
      <c r="K171" s="374"/>
      <c r="M171" s="113" t="s">
        <v>195</v>
      </c>
      <c r="N171" s="175" t="s">
        <v>194</v>
      </c>
      <c r="O171" s="77" t="e">
        <f t="shared" ref="O171:V172" ca="1" si="35">SUM(O165,O168)</f>
        <v>#N/A</v>
      </c>
      <c r="P171" s="77" t="e">
        <f t="shared" ca="1" si="35"/>
        <v>#N/A</v>
      </c>
      <c r="Q171" s="77" t="e">
        <f t="shared" ca="1" si="35"/>
        <v>#N/A</v>
      </c>
      <c r="R171" s="77" t="e">
        <f t="shared" ca="1" si="35"/>
        <v>#N/A</v>
      </c>
      <c r="S171" s="77">
        <f t="shared" ca="1" si="35"/>
        <v>0</v>
      </c>
      <c r="T171" s="77">
        <f t="shared" ca="1" si="35"/>
        <v>0</v>
      </c>
      <c r="U171" s="77">
        <f t="shared" ca="1" si="35"/>
        <v>0</v>
      </c>
      <c r="V171" s="77">
        <f t="shared" ca="1" si="35"/>
        <v>0</v>
      </c>
    </row>
    <row r="172" spans="8:22">
      <c r="J172" s="373"/>
      <c r="K172" s="374"/>
      <c r="M172" s="113" t="s">
        <v>193</v>
      </c>
      <c r="N172" s="175" t="s">
        <v>192</v>
      </c>
      <c r="O172" s="77" t="e">
        <f t="shared" ca="1" si="35"/>
        <v>#N/A</v>
      </c>
      <c r="P172" s="77" t="e">
        <f t="shared" ca="1" si="35"/>
        <v>#N/A</v>
      </c>
      <c r="Q172" s="77" t="e">
        <f t="shared" ca="1" si="35"/>
        <v>#N/A</v>
      </c>
      <c r="R172" s="77" t="e">
        <f t="shared" ca="1" si="35"/>
        <v>#N/A</v>
      </c>
      <c r="S172" s="77">
        <f t="shared" ca="1" si="35"/>
        <v>0</v>
      </c>
      <c r="T172" s="77">
        <f t="shared" ca="1" si="35"/>
        <v>0</v>
      </c>
      <c r="U172" s="77">
        <f t="shared" ca="1" si="35"/>
        <v>0</v>
      </c>
      <c r="V172" s="77">
        <f t="shared" ca="1" si="35"/>
        <v>0</v>
      </c>
    </row>
    <row r="173" spans="8:22">
      <c r="M173" s="113" t="s">
        <v>3425</v>
      </c>
      <c r="N173" s="175" t="s">
        <v>191</v>
      </c>
      <c r="O173" s="459" t="e">
        <f t="shared" ref="O173:V173" ca="1" si="36">O171*11+O172</f>
        <v>#N/A</v>
      </c>
      <c r="P173" s="77" t="e">
        <f t="shared" ca="1" si="36"/>
        <v>#N/A</v>
      </c>
      <c r="Q173" s="77" t="e">
        <f t="shared" ca="1" si="36"/>
        <v>#N/A</v>
      </c>
      <c r="R173" s="77" t="e">
        <f t="shared" ca="1" si="36"/>
        <v>#N/A</v>
      </c>
      <c r="S173" s="77">
        <f t="shared" ca="1" si="36"/>
        <v>0</v>
      </c>
      <c r="T173" s="77">
        <f t="shared" ca="1" si="36"/>
        <v>0</v>
      </c>
      <c r="U173" s="77">
        <f t="shared" ca="1" si="36"/>
        <v>0</v>
      </c>
      <c r="V173" s="77">
        <f t="shared" ca="1" si="36"/>
        <v>0</v>
      </c>
    </row>
    <row r="174" spans="8:22">
      <c r="M174" s="113"/>
      <c r="N174" s="175" t="s">
        <v>190</v>
      </c>
      <c r="O174" s="459" t="e">
        <f ca="1">SUM(O171,P171,S171,T171)+W99</f>
        <v>#N/A</v>
      </c>
      <c r="P174" s="77"/>
      <c r="Q174" s="77"/>
      <c r="R174" s="77"/>
      <c r="S174" s="77"/>
      <c r="T174" s="77"/>
      <c r="U174" s="77"/>
      <c r="V174" s="77"/>
    </row>
    <row r="175" spans="8:22">
      <c r="M175" s="113"/>
      <c r="N175" s="175" t="s">
        <v>189</v>
      </c>
      <c r="O175" s="459" t="e">
        <f ca="1">SUM(O172,P172,S172,T172)+W99</f>
        <v>#N/A</v>
      </c>
      <c r="P175" s="77"/>
      <c r="Q175" s="77"/>
      <c r="R175" s="77"/>
      <c r="S175" s="77"/>
      <c r="T175" s="77"/>
      <c r="U175" s="77"/>
      <c r="V175" s="77"/>
    </row>
    <row r="176" spans="8:22">
      <c r="M176" s="113"/>
      <c r="N176" s="175" t="s">
        <v>188</v>
      </c>
      <c r="O176" s="459" t="e">
        <f ca="1">O174*11+O175</f>
        <v>#N/A</v>
      </c>
      <c r="P176" s="77"/>
      <c r="Q176" s="77" t="e">
        <f ca="1">SUM(O173:V173)</f>
        <v>#N/A</v>
      </c>
      <c r="R176" s="77"/>
      <c r="S176" s="77"/>
      <c r="T176" s="77"/>
      <c r="U176" s="77"/>
      <c r="V176" s="77"/>
    </row>
    <row r="177" spans="6:22">
      <c r="M177" s="113"/>
      <c r="N177" s="175" t="s">
        <v>187</v>
      </c>
      <c r="O177" s="459" t="e">
        <f ca="1">SUM(Q171,R171,U171,V171)</f>
        <v>#N/A</v>
      </c>
      <c r="P177" s="77"/>
      <c r="Q177" s="77"/>
      <c r="R177" s="77"/>
      <c r="S177" s="77"/>
      <c r="T177" s="77"/>
      <c r="U177" s="77"/>
      <c r="V177" s="77"/>
    </row>
    <row r="178" spans="6:22">
      <c r="M178" s="113"/>
      <c r="N178" s="175" t="s">
        <v>186</v>
      </c>
      <c r="O178" s="77" t="e">
        <f ca="1">SUM(Q172,R172,U172,V172)</f>
        <v>#N/A</v>
      </c>
      <c r="P178" s="77"/>
      <c r="Q178" s="77"/>
      <c r="R178" s="77"/>
      <c r="S178" s="77"/>
      <c r="T178" s="77"/>
      <c r="U178" s="77"/>
      <c r="V178" s="77"/>
    </row>
    <row r="179" spans="6:22">
      <c r="M179" s="113"/>
      <c r="N179" s="175" t="s">
        <v>185</v>
      </c>
      <c r="O179" s="77" t="e">
        <f ca="1">O177*11+O178</f>
        <v>#N/A</v>
      </c>
      <c r="P179" s="77"/>
      <c r="Q179" s="77"/>
      <c r="R179" s="77"/>
      <c r="S179" s="77"/>
      <c r="T179" s="77"/>
      <c r="U179" s="77"/>
      <c r="V179" s="77"/>
    </row>
    <row r="180" spans="6:22">
      <c r="N180" s="175" t="s">
        <v>184</v>
      </c>
      <c r="O180" s="77" t="e">
        <f ca="1">SUM(O173:R173)</f>
        <v>#N/A</v>
      </c>
      <c r="P180" s="77"/>
      <c r="Q180" s="77"/>
      <c r="R180" s="77"/>
      <c r="S180" s="77">
        <f ca="1">SUM(S173:V173)</f>
        <v>0</v>
      </c>
      <c r="T180" s="77"/>
      <c r="U180" s="77"/>
      <c r="V180" s="77"/>
    </row>
    <row r="181" spans="6:22">
      <c r="N181" s="175" t="s">
        <v>183</v>
      </c>
      <c r="O181" s="77" t="e">
        <f ca="1">SUM(O173,P173,S173,T173)</f>
        <v>#N/A</v>
      </c>
    </row>
    <row r="182" spans="6:22">
      <c r="N182" s="175" t="s">
        <v>182</v>
      </c>
      <c r="O182" s="77" t="e">
        <f ca="1">SUM(Q173,R173,U173,V173)</f>
        <v>#N/A</v>
      </c>
    </row>
    <row r="183" spans="6:22">
      <c r="N183" s="175" t="s">
        <v>181</v>
      </c>
      <c r="O183" s="77" t="e">
        <f ca="1">SUM(O181:O182)+W99*12</f>
        <v>#N/A</v>
      </c>
    </row>
    <row r="184" spans="6:22">
      <c r="F184" s="34" t="s">
        <v>3426</v>
      </c>
      <c r="G184" s="767" t="s">
        <v>3831</v>
      </c>
      <c r="H184" s="34"/>
      <c r="I184" s="375" t="s">
        <v>3321</v>
      </c>
      <c r="J184" s="34"/>
      <c r="K184" s="375" t="s">
        <v>3322</v>
      </c>
      <c r="L184" s="34"/>
      <c r="M184" s="375" t="s">
        <v>3323</v>
      </c>
      <c r="N184" s="34"/>
    </row>
    <row r="185" spans="6:22">
      <c r="F185" s="34" t="s">
        <v>3427</v>
      </c>
      <c r="G185" s="34" t="str">
        <f>IF($H$61=0,$G$193,$G$190)</f>
        <v>'１号単価表①'!F</v>
      </c>
      <c r="H185" s="34"/>
      <c r="I185" s="34" t="str">
        <f>IF($H$61=0,$I$193,$I$190)</f>
        <v>'２・３号単価表①'!F</v>
      </c>
      <c r="J185" s="34"/>
      <c r="K185" s="34" t="str">
        <f>IF($H$61=0,$I$193,$I$190)</f>
        <v>'２・３号単価表①'!F</v>
      </c>
      <c r="L185" s="34"/>
      <c r="M185" s="34" t="str">
        <f>IF($H$61=0,$I$193,$I$190)</f>
        <v>'２・３号単価表①'!F</v>
      </c>
      <c r="N185" s="34"/>
    </row>
    <row r="186" spans="6:22">
      <c r="F186" s="34"/>
      <c r="G186" s="34">
        <f>IF($H$61=0,7+17*2*$H$6+2*$H$11,7+17*2*$H$6+2*$H$11)</f>
        <v>245</v>
      </c>
      <c r="H186" s="34"/>
      <c r="I186" s="34">
        <f>7+18*4*$H$6+4*$G$17</f>
        <v>511</v>
      </c>
      <c r="J186" s="34"/>
      <c r="K186" s="34">
        <f>7+18*4*$H$6+4*$H$17</f>
        <v>511</v>
      </c>
      <c r="L186" s="34"/>
      <c r="M186" s="34">
        <f>7+18*4*$H$6+4*$I$17</f>
        <v>511</v>
      </c>
      <c r="N186" s="34"/>
    </row>
    <row r="187" spans="6:22">
      <c r="F187" s="34" t="s">
        <v>3428</v>
      </c>
      <c r="G187" s="34" t="str">
        <f>G185&amp;G186</f>
        <v>'１号単価表①'!F245</v>
      </c>
      <c r="H187" s="34"/>
      <c r="I187" s="34" t="str">
        <f>I185&amp;I186</f>
        <v>'２・３号単価表①'!F511</v>
      </c>
      <c r="J187" s="34"/>
      <c r="K187" s="34" t="str">
        <f>K185&amp;K186</f>
        <v>'２・３号単価表①'!F511</v>
      </c>
      <c r="L187" s="34"/>
      <c r="M187" s="34" t="str">
        <f>M185&amp;M186</f>
        <v>'２・３号単価表①'!F511</v>
      </c>
      <c r="N187" s="34"/>
    </row>
    <row r="188" spans="6:22">
      <c r="F188" s="34"/>
      <c r="G188" s="34"/>
      <c r="H188" s="34"/>
      <c r="I188" s="34"/>
      <c r="J188" s="34"/>
      <c r="K188" s="34"/>
      <c r="L188" s="34"/>
      <c r="M188" s="34"/>
      <c r="N188" s="34"/>
    </row>
    <row r="189" spans="6:22">
      <c r="F189" s="204" t="s">
        <v>180</v>
      </c>
      <c r="G189" s="34"/>
      <c r="H189" s="34"/>
      <c r="I189" s="34"/>
      <c r="J189" s="34"/>
      <c r="K189" s="34"/>
      <c r="L189" s="34"/>
      <c r="M189" s="34"/>
      <c r="N189" s="34"/>
    </row>
    <row r="190" spans="6:22">
      <c r="F190" s="34" t="s">
        <v>3427</v>
      </c>
      <c r="G190" s="376" t="s">
        <v>3429</v>
      </c>
      <c r="H190" s="34"/>
      <c r="I190" s="377" t="s">
        <v>3430</v>
      </c>
      <c r="J190" s="34"/>
      <c r="K190" s="377" t="s">
        <v>3430</v>
      </c>
      <c r="L190" s="34"/>
      <c r="M190" s="377" t="s">
        <v>3430</v>
      </c>
      <c r="N190" s="34"/>
    </row>
    <row r="191" spans="6:22">
      <c r="F191" s="34"/>
      <c r="G191" s="34"/>
      <c r="H191" s="34"/>
      <c r="I191" s="34"/>
      <c r="J191" s="34"/>
      <c r="K191" s="34"/>
      <c r="L191" s="34"/>
      <c r="M191" s="34"/>
      <c r="N191" s="34"/>
    </row>
    <row r="192" spans="6:22">
      <c r="F192" s="204" t="s">
        <v>179</v>
      </c>
      <c r="G192" s="34"/>
      <c r="H192" s="34"/>
      <c r="I192" s="34"/>
      <c r="J192" s="34"/>
      <c r="K192" s="34"/>
      <c r="L192" s="34"/>
      <c r="M192" s="34"/>
      <c r="N192" s="34"/>
    </row>
    <row r="193" spans="6:14">
      <c r="F193" s="34" t="s">
        <v>3427</v>
      </c>
      <c r="G193" s="376" t="s">
        <v>3617</v>
      </c>
      <c r="H193" s="34"/>
      <c r="I193" s="377" t="s">
        <v>3430</v>
      </c>
      <c r="J193" s="34"/>
      <c r="K193" s="377" t="s">
        <v>3430</v>
      </c>
      <c r="L193" s="34"/>
      <c r="M193" s="377" t="s">
        <v>3430</v>
      </c>
      <c r="N193" s="34"/>
    </row>
    <row r="195" spans="6:14">
      <c r="F195" s="175" t="s">
        <v>3265</v>
      </c>
      <c r="G195" s="376" t="s">
        <v>3431</v>
      </c>
      <c r="I195" s="377" t="s">
        <v>3430</v>
      </c>
      <c r="J195" s="34"/>
      <c r="K195" s="377" t="s">
        <v>3432</v>
      </c>
      <c r="L195" s="34"/>
      <c r="M195" s="377" t="s">
        <v>3430</v>
      </c>
    </row>
    <row r="196" spans="6:14">
      <c r="G196" s="111">
        <f>H6*34+J33*2</f>
        <v>238</v>
      </c>
    </row>
    <row r="197" spans="6:14">
      <c r="G197" s="111" t="str">
        <f>G195&amp;G196</f>
        <v>'１号単価表①'!AJ238</v>
      </c>
    </row>
    <row r="199" spans="6:14">
      <c r="F199" s="175" t="s">
        <v>3797</v>
      </c>
      <c r="G199" s="376" t="s">
        <v>3799</v>
      </c>
      <c r="I199" s="377"/>
      <c r="J199" s="34"/>
      <c r="K199" s="377" t="s">
        <v>3798</v>
      </c>
      <c r="L199" s="34"/>
      <c r="M199" s="377" t="s">
        <v>3798</v>
      </c>
    </row>
    <row r="200" spans="6:14">
      <c r="G200" s="111">
        <f>4+3*$H$11</f>
        <v>4</v>
      </c>
      <c r="I200" s="34"/>
      <c r="J200" s="34"/>
      <c r="K200" s="34">
        <f>4+4*$H$17</f>
        <v>4</v>
      </c>
      <c r="L200" s="34"/>
      <c r="M200" s="34">
        <f>4+4*$I$17</f>
        <v>4</v>
      </c>
      <c r="N200" s="34"/>
    </row>
    <row r="201" spans="6:14">
      <c r="G201" s="111" t="str">
        <f>G199&amp;G200</f>
        <v>'１号単価表③'!C4</v>
      </c>
      <c r="I201" s="34"/>
      <c r="J201" s="34"/>
      <c r="K201" s="34" t="str">
        <f>K199&amp;K200</f>
        <v>'２・３号単価表③'!C4</v>
      </c>
      <c r="L201" s="34"/>
      <c r="M201" s="34" t="str">
        <f>M199&amp;M200</f>
        <v>'２・３号単価表③'!C4</v>
      </c>
      <c r="N201" s="34"/>
    </row>
  </sheetData>
  <sheetProtection algorithmName="SHA-512" hashValue="Y87TN/DI5thf6uMX+ia34+M/R92hQqD0BKUle2iPJCCGxpfEzwXyNaXt1Yx/+mWepsDRu8TUlyL4rTk9bQqvwg==" saltValue="CCfUP//wJUBRsOw4K3TWaA==" spinCount="100000" sheet="1" selectLockedCells="1" selectUnlockedCells="1"/>
  <mergeCells count="238">
    <mergeCell ref="X137:AA137"/>
    <mergeCell ref="X138:AA138"/>
    <mergeCell ref="E136:E138"/>
    <mergeCell ref="F137:F138"/>
    <mergeCell ref="W100:W101"/>
    <mergeCell ref="G122:G123"/>
    <mergeCell ref="F122:F123"/>
    <mergeCell ref="R133:R134"/>
    <mergeCell ref="S133:S134"/>
    <mergeCell ref="T133:T134"/>
    <mergeCell ref="U133:U134"/>
    <mergeCell ref="V133:V134"/>
    <mergeCell ref="X133:AA134"/>
    <mergeCell ref="S120:S121"/>
    <mergeCell ref="T120:T121"/>
    <mergeCell ref="X127:AA127"/>
    <mergeCell ref="X120:AA121"/>
    <mergeCell ref="X132:AA132"/>
    <mergeCell ref="I106:I107"/>
    <mergeCell ref="I108:I109"/>
    <mergeCell ref="J104:J105"/>
    <mergeCell ref="K104:K105"/>
    <mergeCell ref="L104:L105"/>
    <mergeCell ref="X129:AA129"/>
    <mergeCell ref="F81:F82"/>
    <mergeCell ref="F133:F134"/>
    <mergeCell ref="G133:G134"/>
    <mergeCell ref="H133:H134"/>
    <mergeCell ref="I133:I134"/>
    <mergeCell ref="G89:G90"/>
    <mergeCell ref="H89:H90"/>
    <mergeCell ref="R87:R88"/>
    <mergeCell ref="Q87:Q88"/>
    <mergeCell ref="F120:F121"/>
    <mergeCell ref="H118:H119"/>
    <mergeCell ref="G87:G88"/>
    <mergeCell ref="H87:H88"/>
    <mergeCell ref="F89:F90"/>
    <mergeCell ref="Q120:Q121"/>
    <mergeCell ref="P87:P88"/>
    <mergeCell ref="F91:F93"/>
    <mergeCell ref="L100:L101"/>
    <mergeCell ref="M100:M101"/>
    <mergeCell ref="I116:I117"/>
    <mergeCell ref="R120:R121"/>
    <mergeCell ref="O133:O134"/>
    <mergeCell ref="P133:P134"/>
    <mergeCell ref="Q133:Q134"/>
    <mergeCell ref="E71:E99"/>
    <mergeCell ref="X110:AA111"/>
    <mergeCell ref="F110:F111"/>
    <mergeCell ref="G110:G111"/>
    <mergeCell ref="M104:M105"/>
    <mergeCell ref="I110:I111"/>
    <mergeCell ref="W110:W111"/>
    <mergeCell ref="X108:AA109"/>
    <mergeCell ref="X105:AA105"/>
    <mergeCell ref="W108:W109"/>
    <mergeCell ref="X104:AA104"/>
    <mergeCell ref="X106:AA107"/>
    <mergeCell ref="H110:H111"/>
    <mergeCell ref="H106:H107"/>
    <mergeCell ref="F79:F80"/>
    <mergeCell ref="H79:H80"/>
    <mergeCell ref="I79:I80"/>
    <mergeCell ref="G83:G84"/>
    <mergeCell ref="H83:H84"/>
    <mergeCell ref="I83:I84"/>
    <mergeCell ref="F85:F86"/>
    <mergeCell ref="F75:F76"/>
    <mergeCell ref="I85:I86"/>
    <mergeCell ref="F77:F78"/>
    <mergeCell ref="X130:AA130"/>
    <mergeCell ref="X131:AA131"/>
    <mergeCell ref="U118:U119"/>
    <mergeCell ref="U120:U121"/>
    <mergeCell ref="V120:V121"/>
    <mergeCell ref="V118:V119"/>
    <mergeCell ref="Q116:Q117"/>
    <mergeCell ref="P120:P121"/>
    <mergeCell ref="W106:W107"/>
    <mergeCell ref="X118:AA119"/>
    <mergeCell ref="P116:P117"/>
    <mergeCell ref="T118:T119"/>
    <mergeCell ref="S118:S119"/>
    <mergeCell ref="I104:I105"/>
    <mergeCell ref="R116:R117"/>
    <mergeCell ref="T116:T117"/>
    <mergeCell ref="U116:U117"/>
    <mergeCell ref="V116:V117"/>
    <mergeCell ref="T94:T97"/>
    <mergeCell ref="R94:R97"/>
    <mergeCell ref="P94:P97"/>
    <mergeCell ref="W91:W93"/>
    <mergeCell ref="I91:I93"/>
    <mergeCell ref="U94:U97"/>
    <mergeCell ref="W94:W97"/>
    <mergeCell ref="V94:V97"/>
    <mergeCell ref="V91:V93"/>
    <mergeCell ref="Q94:Q97"/>
    <mergeCell ref="S94:S97"/>
    <mergeCell ref="Q91:Q93"/>
    <mergeCell ref="U91:U93"/>
    <mergeCell ref="T91:T93"/>
    <mergeCell ref="S91:S93"/>
    <mergeCell ref="H1:J1"/>
    <mergeCell ref="G73:G74"/>
    <mergeCell ref="H73:H74"/>
    <mergeCell ref="I75:I76"/>
    <mergeCell ref="H81:H82"/>
    <mergeCell ref="I73:I74"/>
    <mergeCell ref="I71:I72"/>
    <mergeCell ref="G71:G72"/>
    <mergeCell ref="G81:G82"/>
    <mergeCell ref="H3:J3"/>
    <mergeCell ref="H71:H72"/>
    <mergeCell ref="I81:I82"/>
    <mergeCell ref="G79:G80"/>
    <mergeCell ref="H77:H78"/>
    <mergeCell ref="I77:I78"/>
    <mergeCell ref="H75:H76"/>
    <mergeCell ref="G75:G76"/>
    <mergeCell ref="G77:G78"/>
    <mergeCell ref="A59:B59"/>
    <mergeCell ref="C59:D59"/>
    <mergeCell ref="N91:N93"/>
    <mergeCell ref="O91:O93"/>
    <mergeCell ref="F87:F88"/>
    <mergeCell ref="I87:I88"/>
    <mergeCell ref="I89:I90"/>
    <mergeCell ref="K100:K101"/>
    <mergeCell ref="M116:M117"/>
    <mergeCell ref="I100:I101"/>
    <mergeCell ref="F100:F101"/>
    <mergeCell ref="G100:G101"/>
    <mergeCell ref="H100:H101"/>
    <mergeCell ref="F116:F117"/>
    <mergeCell ref="G116:G117"/>
    <mergeCell ref="H116:H117"/>
    <mergeCell ref="F108:F109"/>
    <mergeCell ref="G108:G109"/>
    <mergeCell ref="H108:H109"/>
    <mergeCell ref="F106:F107"/>
    <mergeCell ref="G106:G107"/>
    <mergeCell ref="J94:J97"/>
    <mergeCell ref="N100:N101"/>
    <mergeCell ref="K89:K90"/>
    <mergeCell ref="F71:F72"/>
    <mergeCell ref="F73:F74"/>
    <mergeCell ref="S59:V59"/>
    <mergeCell ref="O59:R59"/>
    <mergeCell ref="O87:O88"/>
    <mergeCell ref="M91:M93"/>
    <mergeCell ref="L91:L93"/>
    <mergeCell ref="K91:K93"/>
    <mergeCell ref="J91:J93"/>
    <mergeCell ref="S87:S88"/>
    <mergeCell ref="T87:T88"/>
    <mergeCell ref="U87:U88"/>
    <mergeCell ref="V87:V88"/>
    <mergeCell ref="K59:M59"/>
    <mergeCell ref="K87:K88"/>
    <mergeCell ref="N87:N88"/>
    <mergeCell ref="M87:M88"/>
    <mergeCell ref="L87:L88"/>
    <mergeCell ref="R91:R93"/>
    <mergeCell ref="F83:F84"/>
    <mergeCell ref="N89:N90"/>
    <mergeCell ref="M89:M90"/>
    <mergeCell ref="L89:L90"/>
    <mergeCell ref="P91:P93"/>
    <mergeCell ref="F150:J150"/>
    <mergeCell ref="F145:J145"/>
    <mergeCell ref="F140:J140"/>
    <mergeCell ref="O116:O117"/>
    <mergeCell ref="K94:K97"/>
    <mergeCell ref="F94:F97"/>
    <mergeCell ref="I94:I97"/>
    <mergeCell ref="G120:G121"/>
    <mergeCell ref="H120:H121"/>
    <mergeCell ref="I120:I121"/>
    <mergeCell ref="O120:O121"/>
    <mergeCell ref="K120:K121"/>
    <mergeCell ref="L120:L121"/>
    <mergeCell ref="M120:M121"/>
    <mergeCell ref="N104:N105"/>
    <mergeCell ref="L118:L119"/>
    <mergeCell ref="M118:M119"/>
    <mergeCell ref="F118:F119"/>
    <mergeCell ref="G118:G119"/>
    <mergeCell ref="I118:I119"/>
    <mergeCell ref="L94:L97"/>
    <mergeCell ref="M94:M97"/>
    <mergeCell ref="N94:N97"/>
    <mergeCell ref="O94:O97"/>
    <mergeCell ref="X61:AA61"/>
    <mergeCell ref="X102:AA102"/>
    <mergeCell ref="X62:AA64"/>
    <mergeCell ref="X65:AA67"/>
    <mergeCell ref="X68:AA70"/>
    <mergeCell ref="X89:AA90"/>
    <mergeCell ref="X94:AA97"/>
    <mergeCell ref="X98:AA98"/>
    <mergeCell ref="X100:AA101"/>
    <mergeCell ref="X79:AA80"/>
    <mergeCell ref="X83:AA84"/>
    <mergeCell ref="X87:AA88"/>
    <mergeCell ref="X81:AA82"/>
    <mergeCell ref="X85:AA86"/>
    <mergeCell ref="X91:AA93"/>
    <mergeCell ref="X71:AA72"/>
    <mergeCell ref="X73:AA74"/>
    <mergeCell ref="X75:AA76"/>
    <mergeCell ref="X77:AA78"/>
    <mergeCell ref="X136:AA136"/>
    <mergeCell ref="E100:E114"/>
    <mergeCell ref="K122:K123"/>
    <mergeCell ref="K124:K125"/>
    <mergeCell ref="L122:L123"/>
    <mergeCell ref="M122:M123"/>
    <mergeCell ref="L124:L125"/>
    <mergeCell ref="M124:M125"/>
    <mergeCell ref="K116:K117"/>
    <mergeCell ref="L116:L117"/>
    <mergeCell ref="K118:K119"/>
    <mergeCell ref="F124:F125"/>
    <mergeCell ref="H122:H123"/>
    <mergeCell ref="S116:S117"/>
    <mergeCell ref="G124:G125"/>
    <mergeCell ref="I122:I123"/>
    <mergeCell ref="I124:I125"/>
    <mergeCell ref="O118:O119"/>
    <mergeCell ref="P118:P119"/>
    <mergeCell ref="H124:H125"/>
    <mergeCell ref="X116:AA117"/>
    <mergeCell ref="X135:AA135"/>
    <mergeCell ref="Q118:Q119"/>
    <mergeCell ref="R118:R119"/>
  </mergeCells>
  <phoneticPr fontId="8"/>
  <conditionalFormatting sqref="F91:R91 F75:F76 V75:W76 F96:H97 F115:W116 R75:T76 H75:P75 F119:I119 K119:W119 F118:W118 F117:I117 K117:W117 H76:I76 K76:P76 F136 G120:G121 F132:I133 F99:H99 K99:W99 J96:W97 F135:I135 W91:W95 K132:W132 K135:W136 K133:N134 W133:W134 J93:R93 J95:R95 F92:G92 I92:R92">
    <cfRule type="expression" dxfId="1521" priority="10" stopIfTrue="1">
      <formula>$H$61=0</formula>
    </cfRule>
  </conditionalFormatting>
  <conditionalFormatting sqref="G93:H93">
    <cfRule type="expression" dxfId="1520" priority="9" stopIfTrue="1">
      <formula>$H$61=0</formula>
    </cfRule>
  </conditionalFormatting>
  <conditionalFormatting sqref="F94:R94">
    <cfRule type="expression" dxfId="1519" priority="8" stopIfTrue="1">
      <formula>$H$61=0</formula>
    </cfRule>
  </conditionalFormatting>
  <conditionalFormatting sqref="F95:H95">
    <cfRule type="expression" dxfId="1518" priority="7" stopIfTrue="1">
      <formula>$H$61=0</formula>
    </cfRule>
  </conditionalFormatting>
  <conditionalFormatting sqref="F63:F64 F66:F67 F69:F70">
    <cfRule type="expression" dxfId="1517" priority="6" stopIfTrue="1">
      <formula>$H$61=0</formula>
    </cfRule>
  </conditionalFormatting>
  <conditionalFormatting sqref="O133:V134">
    <cfRule type="expression" dxfId="1516" priority="5" stopIfTrue="1">
      <formula>$H$61=0</formula>
    </cfRule>
  </conditionalFormatting>
  <conditionalFormatting sqref="H92">
    <cfRule type="expression" dxfId="1515" priority="4" stopIfTrue="1">
      <formula>$H$61=0</formula>
    </cfRule>
  </conditionalFormatting>
  <conditionalFormatting sqref="F137 K137:W137">
    <cfRule type="expression" dxfId="1514" priority="3" stopIfTrue="1">
      <formula>$H$61=0</formula>
    </cfRule>
  </conditionalFormatting>
  <conditionalFormatting sqref="K138:V138">
    <cfRule type="expression" dxfId="1513" priority="2" stopIfTrue="1">
      <formula>$H$61=0</formula>
    </cfRule>
  </conditionalFormatting>
  <conditionalFormatting sqref="W138">
    <cfRule type="expression" dxfId="1512" priority="1" stopIfTrue="1">
      <formula>$H$61=0</formula>
    </cfRule>
  </conditionalFormatting>
  <dataValidations disablePrompts="1" count="1">
    <dataValidation operator="greaterThanOrEqual" allowBlank="1" showInputMessage="1" showErrorMessage="1" sqref="G40:G46" xr:uid="{00000000-0002-0000-0100-000000000000}"/>
  </dataValidations>
  <pageMargins left="0.70866141732283472" right="0.70866141732283472" top="0.15748031496062992" bottom="0.15748031496062992" header="0.31496062992125984" footer="0.31496062992125984"/>
  <pageSetup paperSize="8" scale="33" orientation="landscape"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278"/>
  <sheetViews>
    <sheetView zoomScale="70" zoomScaleNormal="70" workbookViewId="0">
      <selection sqref="A1:A3"/>
    </sheetView>
  </sheetViews>
  <sheetFormatPr defaultRowHeight="13.5"/>
  <cols>
    <col min="1" max="2" width="9" style="482"/>
    <col min="3" max="3" width="9" style="489"/>
    <col min="4" max="4" width="10.375" style="489" customWidth="1"/>
    <col min="5" max="5" width="9" style="489"/>
    <col min="6" max="6" width="6.875" style="531" customWidth="1"/>
    <col min="7" max="7" width="8.125" style="570" customWidth="1"/>
    <col min="8" max="8" width="9" style="489"/>
    <col min="9" max="9" width="6.25" style="531" customWidth="1"/>
    <col min="10" max="10" width="6.25" style="570" customWidth="1"/>
    <col min="11" max="11" width="6.625" style="571" customWidth="1"/>
    <col min="12" max="12" width="9" style="489"/>
    <col min="13" max="13" width="6.625" style="531" customWidth="1"/>
    <col min="14" max="14" width="9" style="489"/>
    <col min="15" max="15" width="5" style="489" customWidth="1"/>
    <col min="16" max="16" width="9.75" style="489" customWidth="1"/>
    <col min="17" max="17" width="9" style="489"/>
    <col min="18" max="18" width="9" style="501"/>
    <col min="19" max="19" width="9" style="489"/>
    <col min="20" max="20" width="7.875" style="489" customWidth="1"/>
    <col min="21" max="21" width="9.75" style="489" customWidth="1"/>
    <col min="22" max="23" width="9" style="489"/>
    <col min="24" max="24" width="12.75" style="502" customWidth="1"/>
    <col min="25" max="26" width="9" style="489"/>
    <col min="27" max="27" width="9" style="503"/>
    <col min="28" max="31" width="9" style="489"/>
    <col min="32" max="32" width="9" style="501"/>
    <col min="33" max="36" width="9" style="489"/>
    <col min="37" max="37" width="9" style="501"/>
    <col min="38" max="38" width="9" style="489"/>
    <col min="39" max="39" width="6.875" style="489" customWidth="1"/>
    <col min="40" max="40" width="12.125" style="489" customWidth="1"/>
    <col min="41" max="41" width="9" style="489"/>
    <col min="42" max="42" width="18.25" style="501" customWidth="1"/>
    <col min="43" max="43" width="9" style="489"/>
    <col min="44" max="44" width="12.75" style="489" customWidth="1"/>
    <col min="45" max="45" width="22.25" style="489" customWidth="1"/>
    <col min="46" max="46" width="9" style="489"/>
    <col min="47" max="47" width="9" style="501"/>
    <col min="48" max="48" width="9" style="489"/>
    <col min="49" max="49" width="5.125" style="489" customWidth="1"/>
    <col min="50" max="50" width="9.75" style="489" customWidth="1"/>
    <col min="51" max="51" width="9" style="489"/>
    <col min="52" max="52" width="16.25" style="532" customWidth="1"/>
    <col min="53" max="53" width="2.25" style="549" customWidth="1"/>
    <col min="54" max="54" width="22" style="532" customWidth="1"/>
    <col min="55" max="55" width="2.25" style="572" customWidth="1"/>
    <col min="56" max="56" width="16.25" style="532" customWidth="1"/>
    <col min="57" max="57" width="2.25" style="549" customWidth="1"/>
    <col min="58" max="58" width="22" style="532" customWidth="1"/>
    <col min="59" max="59" width="9" style="489"/>
    <col min="60" max="60" width="14.25" style="531" customWidth="1"/>
    <col min="61" max="71" width="9" style="489" customWidth="1"/>
    <col min="72" max="72" width="4" style="489" customWidth="1"/>
    <col min="73" max="73" width="24.75" style="489" customWidth="1"/>
    <col min="74" max="74" width="9" style="489"/>
    <col min="75" max="75" width="9" style="501"/>
    <col min="76" max="76" width="5.5" style="501" customWidth="1"/>
    <col min="77" max="78" width="9" style="501"/>
    <col min="79" max="79" width="9" style="489"/>
    <col min="80" max="80" width="9" style="501"/>
    <col min="81" max="81" width="5.5" style="501" customWidth="1"/>
    <col min="82" max="84" width="9" style="501"/>
    <col min="85" max="85" width="9" style="489"/>
    <col min="86" max="86" width="9" style="501"/>
    <col min="87" max="87" width="5.5" style="501" customWidth="1"/>
    <col min="88" max="90" width="9" style="501"/>
    <col min="91" max="91" width="9" style="489"/>
    <col min="92" max="92" width="21.625" style="506" customWidth="1"/>
    <col min="93" max="16384" width="9" style="489"/>
  </cols>
  <sheetData>
    <row r="1" spans="1:92" s="482" customFormat="1" ht="135" customHeight="1">
      <c r="A1" s="1221" t="s">
        <v>3448</v>
      </c>
      <c r="B1" s="1221" t="s">
        <v>3449</v>
      </c>
      <c r="C1" s="1221" t="s">
        <v>3450</v>
      </c>
      <c r="D1" s="1221" t="s">
        <v>3451</v>
      </c>
      <c r="F1" s="1223" t="s">
        <v>3669</v>
      </c>
      <c r="G1" s="1224"/>
      <c r="I1" s="1199" t="s">
        <v>3672</v>
      </c>
      <c r="J1" s="1200"/>
      <c r="K1" s="1201"/>
      <c r="M1" s="1212" t="s">
        <v>3453</v>
      </c>
      <c r="N1" s="1213"/>
      <c r="O1" s="1213"/>
      <c r="P1" s="1214"/>
      <c r="R1" s="1212" t="s">
        <v>3701</v>
      </c>
      <c r="S1" s="1213"/>
      <c r="T1" s="1213"/>
      <c r="U1" s="1214"/>
      <c r="W1" s="1212" t="s">
        <v>3454</v>
      </c>
      <c r="X1" s="1213"/>
      <c r="Y1" s="1214"/>
      <c r="AA1" s="1212" t="s">
        <v>3455</v>
      </c>
      <c r="AB1" s="1213"/>
      <c r="AC1" s="1213"/>
      <c r="AD1" s="1214"/>
      <c r="AF1" s="1212" t="s">
        <v>3456</v>
      </c>
      <c r="AG1" s="1213"/>
      <c r="AH1" s="1213"/>
      <c r="AI1" s="1214"/>
      <c r="AK1" s="1212" t="s">
        <v>3457</v>
      </c>
      <c r="AL1" s="1213"/>
      <c r="AM1" s="1213"/>
      <c r="AN1" s="1214"/>
      <c r="AP1" s="1212" t="s">
        <v>3458</v>
      </c>
      <c r="AQ1" s="1213"/>
      <c r="AR1" s="1213"/>
      <c r="AS1" s="1214"/>
      <c r="AU1" s="1212" t="s">
        <v>3459</v>
      </c>
      <c r="AV1" s="1213"/>
      <c r="AW1" s="1213"/>
      <c r="AX1" s="1214"/>
      <c r="AZ1" s="1199" t="s">
        <v>3676</v>
      </c>
      <c r="BA1" s="1200"/>
      <c r="BB1" s="1201"/>
      <c r="BC1" s="533"/>
      <c r="BD1" s="1199" t="s">
        <v>3677</v>
      </c>
      <c r="BE1" s="1200"/>
      <c r="BF1" s="1201"/>
      <c r="BH1" s="1194" t="s">
        <v>3702</v>
      </c>
      <c r="BI1" s="482" t="s">
        <v>3460</v>
      </c>
      <c r="BN1" s="482" t="s">
        <v>3461</v>
      </c>
      <c r="BS1" s="482" t="s">
        <v>3462</v>
      </c>
      <c r="BU1" s="1221" t="s">
        <v>3703</v>
      </c>
      <c r="BW1" s="1231" t="s">
        <v>3463</v>
      </c>
      <c r="BX1" s="1232"/>
      <c r="BY1" s="1232"/>
      <c r="BZ1" s="1233"/>
      <c r="CB1" s="1231" t="s">
        <v>3464</v>
      </c>
      <c r="CC1" s="1232"/>
      <c r="CD1" s="1232"/>
      <c r="CE1" s="1232"/>
      <c r="CF1" s="1233"/>
      <c r="CH1" s="1231" t="s">
        <v>3465</v>
      </c>
      <c r="CI1" s="1232"/>
      <c r="CJ1" s="1232"/>
      <c r="CK1" s="1232"/>
      <c r="CL1" s="1233"/>
      <c r="CN1" s="1229" t="s">
        <v>3466</v>
      </c>
    </row>
    <row r="2" spans="1:92" s="482" customFormat="1">
      <c r="A2" s="1222"/>
      <c r="B2" s="1222"/>
      <c r="C2" s="1222"/>
      <c r="D2" s="1222"/>
      <c r="F2" s="1225"/>
      <c r="G2" s="1226"/>
      <c r="I2" s="1202"/>
      <c r="J2" s="1203"/>
      <c r="K2" s="1204"/>
      <c r="M2" s="1215"/>
      <c r="N2" s="1216"/>
      <c r="O2" s="1216"/>
      <c r="P2" s="1217"/>
      <c r="R2" s="1215"/>
      <c r="S2" s="1216"/>
      <c r="T2" s="1216"/>
      <c r="U2" s="1217"/>
      <c r="W2" s="1215"/>
      <c r="X2" s="1216"/>
      <c r="Y2" s="1217"/>
      <c r="AA2" s="1215"/>
      <c r="AB2" s="1216"/>
      <c r="AC2" s="1216"/>
      <c r="AD2" s="1217"/>
      <c r="AF2" s="1215"/>
      <c r="AG2" s="1216"/>
      <c r="AH2" s="1216"/>
      <c r="AI2" s="1217"/>
      <c r="AK2" s="1215"/>
      <c r="AL2" s="1216"/>
      <c r="AM2" s="1216"/>
      <c r="AN2" s="1217"/>
      <c r="AP2" s="1215"/>
      <c r="AQ2" s="1216"/>
      <c r="AR2" s="1216"/>
      <c r="AS2" s="1217"/>
      <c r="AU2" s="1215"/>
      <c r="AV2" s="1216"/>
      <c r="AW2" s="1216"/>
      <c r="AX2" s="1217"/>
      <c r="AZ2" s="1202"/>
      <c r="BA2" s="1203"/>
      <c r="BB2" s="1204"/>
      <c r="BC2" s="533"/>
      <c r="BD2" s="1202"/>
      <c r="BE2" s="1203"/>
      <c r="BF2" s="1204"/>
      <c r="BH2" s="1195"/>
      <c r="BU2" s="1222"/>
      <c r="BW2" s="1234"/>
      <c r="BX2" s="1235"/>
      <c r="BY2" s="1235"/>
      <c r="BZ2" s="1236"/>
      <c r="CB2" s="1234"/>
      <c r="CC2" s="1235"/>
      <c r="CD2" s="1235"/>
      <c r="CE2" s="1235"/>
      <c r="CF2" s="1236"/>
      <c r="CH2" s="1234"/>
      <c r="CI2" s="1235"/>
      <c r="CJ2" s="1235"/>
      <c r="CK2" s="1235"/>
      <c r="CL2" s="1236"/>
      <c r="CN2" s="1230"/>
    </row>
    <row r="3" spans="1:92" s="482" customFormat="1" ht="40.5" customHeight="1">
      <c r="A3" s="1222"/>
      <c r="B3" s="1222"/>
      <c r="C3" s="1222"/>
      <c r="D3" s="1222"/>
      <c r="F3" s="1225"/>
      <c r="G3" s="1226"/>
      <c r="I3" s="534"/>
      <c r="J3" s="535"/>
      <c r="K3" s="536"/>
      <c r="M3" s="537"/>
      <c r="N3" s="483"/>
      <c r="O3" s="1212" t="s">
        <v>3467</v>
      </c>
      <c r="P3" s="1214"/>
      <c r="R3" s="484"/>
      <c r="S3" s="483"/>
      <c r="T3" s="1212" t="s">
        <v>3467</v>
      </c>
      <c r="U3" s="1214"/>
      <c r="W3" s="485"/>
      <c r="X3" s="1227" t="s">
        <v>3467</v>
      </c>
      <c r="Y3" s="1228"/>
      <c r="AA3" s="486"/>
      <c r="AB3" s="483"/>
      <c r="AC3" s="1212" t="s">
        <v>3467</v>
      </c>
      <c r="AD3" s="1214"/>
      <c r="AF3" s="484"/>
      <c r="AG3" s="483"/>
      <c r="AH3" s="1212" t="s">
        <v>3467</v>
      </c>
      <c r="AI3" s="1214"/>
      <c r="AK3" s="484"/>
      <c r="AL3" s="483"/>
      <c r="AM3" s="1212" t="s">
        <v>3467</v>
      </c>
      <c r="AN3" s="1214"/>
      <c r="AP3" s="484"/>
      <c r="AQ3" s="483"/>
      <c r="AR3" s="1212" t="s">
        <v>3467</v>
      </c>
      <c r="AS3" s="1214"/>
      <c r="AU3" s="484"/>
      <c r="AV3" s="483"/>
      <c r="AW3" s="1212" t="s">
        <v>3467</v>
      </c>
      <c r="AX3" s="1214"/>
      <c r="AZ3" s="537"/>
      <c r="BA3" s="538"/>
      <c r="BB3" s="1194" t="s">
        <v>3672</v>
      </c>
      <c r="BC3" s="539"/>
      <c r="BD3" s="537"/>
      <c r="BE3" s="538"/>
      <c r="BF3" s="1194" t="s">
        <v>3672</v>
      </c>
      <c r="BH3" s="1195"/>
      <c r="BU3" s="1222"/>
      <c r="BW3" s="1234"/>
      <c r="BX3" s="1235"/>
      <c r="BY3" s="1235"/>
      <c r="BZ3" s="1236"/>
      <c r="CB3" s="1234"/>
      <c r="CC3" s="1235"/>
      <c r="CD3" s="1235"/>
      <c r="CE3" s="1235"/>
      <c r="CF3" s="1236"/>
      <c r="CH3" s="1234"/>
      <c r="CI3" s="1235"/>
      <c r="CJ3" s="1235"/>
      <c r="CK3" s="1235"/>
      <c r="CL3" s="1236"/>
      <c r="CN3" s="1230"/>
    </row>
    <row r="4" spans="1:92">
      <c r="A4" s="487"/>
      <c r="B4" s="487"/>
      <c r="C4" s="488"/>
      <c r="D4" s="488"/>
      <c r="F4" s="534"/>
      <c r="G4" s="540" t="s">
        <v>3670</v>
      </c>
      <c r="I4" s="537"/>
      <c r="J4" s="541" t="s">
        <v>3673</v>
      </c>
      <c r="K4" s="536"/>
      <c r="M4" s="534"/>
      <c r="N4" s="490"/>
      <c r="O4" s="491"/>
      <c r="P4" s="492"/>
      <c r="R4" s="493"/>
      <c r="S4" s="494"/>
      <c r="T4" s="491"/>
      <c r="U4" s="492"/>
      <c r="W4" s="491"/>
      <c r="X4" s="495"/>
      <c r="Y4" s="492"/>
      <c r="AA4" s="496"/>
      <c r="AB4" s="494"/>
      <c r="AC4" s="491"/>
      <c r="AD4" s="492"/>
      <c r="AF4" s="493"/>
      <c r="AG4" s="494"/>
      <c r="AH4" s="491"/>
      <c r="AI4" s="492"/>
      <c r="AK4" s="493"/>
      <c r="AL4" s="494"/>
      <c r="AM4" s="491"/>
      <c r="AN4" s="492"/>
      <c r="AP4" s="493"/>
      <c r="AQ4" s="494"/>
      <c r="AR4" s="491"/>
      <c r="AS4" s="492"/>
      <c r="AU4" s="493"/>
      <c r="AV4" s="494"/>
      <c r="AW4" s="491"/>
      <c r="AX4" s="492"/>
      <c r="AZ4" s="537"/>
      <c r="BA4" s="542"/>
      <c r="BB4" s="1195"/>
      <c r="BC4" s="539"/>
      <c r="BD4" s="537"/>
      <c r="BE4" s="542"/>
      <c r="BF4" s="1195"/>
      <c r="BH4" s="1195"/>
      <c r="BU4" s="488"/>
      <c r="BW4" s="493"/>
      <c r="BX4" s="497"/>
      <c r="BY4" s="497"/>
      <c r="BZ4" s="498"/>
      <c r="CB4" s="493"/>
      <c r="CC4" s="497"/>
      <c r="CD4" s="497"/>
      <c r="CE4" s="497"/>
      <c r="CF4" s="498"/>
      <c r="CH4" s="493"/>
      <c r="CI4" s="497"/>
      <c r="CJ4" s="497"/>
      <c r="CK4" s="497"/>
      <c r="CL4" s="498"/>
      <c r="CN4" s="499"/>
    </row>
    <row r="5" spans="1:92">
      <c r="A5" s="487" t="s">
        <v>3468</v>
      </c>
      <c r="B5" s="487" t="s">
        <v>3469</v>
      </c>
      <c r="C5" s="488" t="s">
        <v>3470</v>
      </c>
      <c r="D5" s="488" t="s">
        <v>3471</v>
      </c>
      <c r="F5" s="1206" t="s">
        <v>3671</v>
      </c>
      <c r="G5" s="1207"/>
      <c r="I5" s="1206" t="s">
        <v>3674</v>
      </c>
      <c r="J5" s="1208"/>
      <c r="K5" s="1207"/>
      <c r="M5" s="1209" t="s">
        <v>3472</v>
      </c>
      <c r="N5" s="1210"/>
      <c r="O5" s="1210"/>
      <c r="P5" s="1211"/>
      <c r="R5" s="1218" t="s">
        <v>3473</v>
      </c>
      <c r="S5" s="1219"/>
      <c r="T5" s="1219"/>
      <c r="U5" s="1220"/>
      <c r="W5" s="1218" t="s">
        <v>3474</v>
      </c>
      <c r="X5" s="1219"/>
      <c r="Y5" s="1220"/>
      <c r="AA5" s="1218" t="s">
        <v>3475</v>
      </c>
      <c r="AB5" s="1219"/>
      <c r="AC5" s="1219"/>
      <c r="AD5" s="1220"/>
      <c r="AF5" s="1218" t="s">
        <v>3476</v>
      </c>
      <c r="AG5" s="1219"/>
      <c r="AH5" s="1219"/>
      <c r="AI5" s="1220"/>
      <c r="AK5" s="1218" t="s">
        <v>3477</v>
      </c>
      <c r="AL5" s="1219"/>
      <c r="AM5" s="1219"/>
      <c r="AN5" s="1220"/>
      <c r="AP5" s="1218" t="s">
        <v>3478</v>
      </c>
      <c r="AQ5" s="1219"/>
      <c r="AR5" s="1219"/>
      <c r="AS5" s="1220"/>
      <c r="AU5" s="1218" t="s">
        <v>3479</v>
      </c>
      <c r="AV5" s="1219"/>
      <c r="AW5" s="1219"/>
      <c r="AX5" s="1220"/>
      <c r="AZ5" s="1206" t="s">
        <v>3678</v>
      </c>
      <c r="BA5" s="1208"/>
      <c r="BB5" s="1207"/>
      <c r="BC5" s="539"/>
      <c r="BD5" s="1206" t="s">
        <v>3679</v>
      </c>
      <c r="BE5" s="1208"/>
      <c r="BF5" s="1207"/>
      <c r="BH5" s="543" t="s">
        <v>3682</v>
      </c>
      <c r="BU5" s="488" t="s">
        <v>3480</v>
      </c>
      <c r="BW5" s="1237" t="s">
        <v>3481</v>
      </c>
      <c r="BX5" s="1238"/>
      <c r="BY5" s="1238"/>
      <c r="BZ5" s="1239"/>
      <c r="CB5" s="1237" t="s">
        <v>3482</v>
      </c>
      <c r="CC5" s="1238"/>
      <c r="CD5" s="1238"/>
      <c r="CE5" s="1238"/>
      <c r="CF5" s="1239"/>
      <c r="CH5" s="1237" t="s">
        <v>3483</v>
      </c>
      <c r="CI5" s="1238"/>
      <c r="CJ5" s="1238"/>
      <c r="CK5" s="1238"/>
      <c r="CL5" s="1239"/>
      <c r="CN5" s="499" t="s">
        <v>3484</v>
      </c>
    </row>
    <row r="6" spans="1:92">
      <c r="F6" s="544"/>
      <c r="G6" s="545"/>
      <c r="I6" s="546"/>
      <c r="J6" s="547"/>
      <c r="K6" s="548"/>
      <c r="M6" s="500"/>
      <c r="AZ6" s="504"/>
      <c r="BB6" s="550"/>
      <c r="BC6" s="539"/>
      <c r="BD6" s="504"/>
      <c r="BF6" s="550"/>
      <c r="BH6" s="505"/>
    </row>
    <row r="7" spans="1:92" ht="27">
      <c r="A7" s="1205" t="s">
        <v>3485</v>
      </c>
      <c r="B7" s="507" t="s">
        <v>3486</v>
      </c>
      <c r="C7" s="508" t="s">
        <v>3487</v>
      </c>
      <c r="D7" s="509" t="s">
        <v>3488</v>
      </c>
      <c r="F7" s="551">
        <v>86420</v>
      </c>
      <c r="G7" s="552">
        <v>94370</v>
      </c>
      <c r="H7" s="489" t="s">
        <v>1</v>
      </c>
      <c r="I7" s="553">
        <v>840</v>
      </c>
      <c r="J7" s="554">
        <v>920</v>
      </c>
      <c r="K7" s="555" t="s">
        <v>3675</v>
      </c>
      <c r="L7" s="489" t="s">
        <v>1</v>
      </c>
      <c r="M7" s="1197">
        <v>7690</v>
      </c>
      <c r="N7" s="510" t="s">
        <v>1</v>
      </c>
      <c r="O7" s="510">
        <v>70</v>
      </c>
      <c r="P7" s="511" t="s">
        <v>3618</v>
      </c>
      <c r="Q7" s="489" t="s">
        <v>1</v>
      </c>
      <c r="R7" s="512">
        <v>31800</v>
      </c>
      <c r="S7" s="510" t="s">
        <v>1</v>
      </c>
      <c r="T7" s="510">
        <v>310</v>
      </c>
      <c r="U7" s="511" t="s">
        <v>3618</v>
      </c>
      <c r="V7" s="489" t="s">
        <v>1</v>
      </c>
      <c r="W7" s="513">
        <v>7950</v>
      </c>
      <c r="X7" s="513">
        <v>70</v>
      </c>
      <c r="Y7" s="509" t="s">
        <v>3489</v>
      </c>
      <c r="AF7" s="501" t="s">
        <v>0</v>
      </c>
      <c r="AJ7" s="489" t="s">
        <v>1</v>
      </c>
      <c r="AK7" s="512">
        <v>5780</v>
      </c>
      <c r="AL7" s="510" t="s">
        <v>1</v>
      </c>
      <c r="AM7" s="510">
        <v>50</v>
      </c>
      <c r="AN7" s="511" t="s">
        <v>3618</v>
      </c>
      <c r="AO7" s="489" t="s">
        <v>1</v>
      </c>
      <c r="AP7" s="512" t="s">
        <v>3234</v>
      </c>
      <c r="AQ7" s="510" t="s">
        <v>1</v>
      </c>
      <c r="AR7" s="510">
        <v>310</v>
      </c>
      <c r="AS7" s="511" t="s">
        <v>3619</v>
      </c>
      <c r="AT7" s="489" t="s">
        <v>1</v>
      </c>
      <c r="AU7" s="512">
        <v>3640</v>
      </c>
      <c r="AV7" s="510" t="s">
        <v>1</v>
      </c>
      <c r="AW7" s="510">
        <v>30</v>
      </c>
      <c r="AX7" s="511" t="s">
        <v>3618</v>
      </c>
      <c r="AY7" s="489" t="s">
        <v>1</v>
      </c>
      <c r="AZ7" s="556">
        <v>2730</v>
      </c>
      <c r="BA7" s="1196" t="s">
        <v>1</v>
      </c>
      <c r="BB7" s="556">
        <v>20</v>
      </c>
      <c r="BC7" s="1196" t="s">
        <v>1</v>
      </c>
      <c r="BD7" s="556">
        <v>480</v>
      </c>
      <c r="BE7" s="1196" t="s">
        <v>1</v>
      </c>
      <c r="BF7" s="556">
        <v>4</v>
      </c>
      <c r="BG7" s="489" t="s">
        <v>1</v>
      </c>
      <c r="BH7" s="557" t="s">
        <v>3683</v>
      </c>
      <c r="BI7" s="489" t="s">
        <v>3490</v>
      </c>
      <c r="BJ7" s="489" t="s">
        <v>3491</v>
      </c>
      <c r="BK7" s="489" t="s">
        <v>3492</v>
      </c>
      <c r="BN7" s="489" t="s">
        <v>3490</v>
      </c>
      <c r="BO7" s="489" t="s">
        <v>3491</v>
      </c>
      <c r="BP7" s="489" t="s">
        <v>3492</v>
      </c>
      <c r="BT7" s="489" t="s">
        <v>1</v>
      </c>
      <c r="BU7" s="508">
        <v>225</v>
      </c>
      <c r="BV7" s="489" t="s">
        <v>11</v>
      </c>
      <c r="BW7" s="512">
        <v>7500</v>
      </c>
      <c r="BX7" s="514" t="s">
        <v>3630</v>
      </c>
      <c r="BY7" s="514">
        <v>70</v>
      </c>
      <c r="BZ7" s="515" t="s">
        <v>3618</v>
      </c>
      <c r="CA7" s="489" t="s">
        <v>11</v>
      </c>
      <c r="CB7" s="512">
        <v>31800</v>
      </c>
      <c r="CC7" s="514" t="s">
        <v>3630</v>
      </c>
      <c r="CD7" s="514">
        <v>310</v>
      </c>
      <c r="CE7" s="514" t="s">
        <v>3618</v>
      </c>
      <c r="CF7" s="515" t="s">
        <v>3631</v>
      </c>
      <c r="CG7" s="489" t="s">
        <v>11</v>
      </c>
      <c r="CH7" s="512">
        <v>23820</v>
      </c>
      <c r="CI7" s="514" t="s">
        <v>3630</v>
      </c>
      <c r="CJ7" s="514">
        <v>230</v>
      </c>
      <c r="CK7" s="514" t="s">
        <v>3618</v>
      </c>
      <c r="CL7" s="515" t="s">
        <v>3631</v>
      </c>
      <c r="CN7" s="516" t="s">
        <v>3700</v>
      </c>
    </row>
    <row r="8" spans="1:92" ht="27">
      <c r="A8" s="1205"/>
      <c r="B8" s="517"/>
      <c r="C8" s="518"/>
      <c r="D8" s="509" t="s">
        <v>3493</v>
      </c>
      <c r="F8" s="558">
        <v>94370</v>
      </c>
      <c r="G8" s="559"/>
      <c r="H8" s="489" t="s">
        <v>1</v>
      </c>
      <c r="I8" s="560">
        <v>920</v>
      </c>
      <c r="J8" s="561"/>
      <c r="K8" s="562" t="s">
        <v>3675</v>
      </c>
      <c r="M8" s="1198"/>
      <c r="N8" s="490"/>
      <c r="O8" s="490"/>
      <c r="P8" s="519"/>
      <c r="R8" s="520"/>
      <c r="S8" s="490"/>
      <c r="T8" s="490"/>
      <c r="U8" s="519"/>
      <c r="V8" s="489" t="s">
        <v>1</v>
      </c>
      <c r="W8" s="521">
        <v>7950</v>
      </c>
      <c r="X8" s="522">
        <v>70</v>
      </c>
      <c r="Y8" s="509" t="s">
        <v>3489</v>
      </c>
      <c r="Z8" s="489" t="s">
        <v>1</v>
      </c>
      <c r="AA8" s="523">
        <v>55660</v>
      </c>
      <c r="AB8" s="524" t="s">
        <v>1</v>
      </c>
      <c r="AC8" s="524">
        <v>550</v>
      </c>
      <c r="AD8" s="525" t="s">
        <v>3618</v>
      </c>
      <c r="AE8" s="489" t="s">
        <v>1</v>
      </c>
      <c r="AF8" s="526">
        <v>47710</v>
      </c>
      <c r="AG8" s="524" t="s">
        <v>1</v>
      </c>
      <c r="AH8" s="524">
        <v>470</v>
      </c>
      <c r="AI8" s="525" t="s">
        <v>3618</v>
      </c>
      <c r="AK8" s="520"/>
      <c r="AL8" s="490"/>
      <c r="AM8" s="490"/>
      <c r="AN8" s="519"/>
      <c r="AP8" s="520">
        <v>31800</v>
      </c>
      <c r="AQ8" s="490"/>
      <c r="AR8" s="490"/>
      <c r="AS8" s="519"/>
      <c r="AU8" s="520"/>
      <c r="AV8" s="490"/>
      <c r="AW8" s="490"/>
      <c r="AX8" s="519"/>
      <c r="AZ8" s="563" t="s">
        <v>3680</v>
      </c>
      <c r="BA8" s="1196"/>
      <c r="BB8" s="563" t="s">
        <v>3681</v>
      </c>
      <c r="BC8" s="1196"/>
      <c r="BD8" s="563" t="s">
        <v>3680</v>
      </c>
      <c r="BE8" s="1196"/>
      <c r="BF8" s="563" t="s">
        <v>3681</v>
      </c>
      <c r="BH8" s="564">
        <v>27330</v>
      </c>
      <c r="BK8" s="489" t="s">
        <v>3494</v>
      </c>
      <c r="BP8" s="489" t="s">
        <v>3494</v>
      </c>
      <c r="BU8" s="518" t="s">
        <v>3621</v>
      </c>
      <c r="BW8" s="520"/>
      <c r="BX8" s="527"/>
      <c r="BY8" s="527"/>
      <c r="BZ8" s="528"/>
      <c r="CB8" s="520"/>
      <c r="CC8" s="527"/>
      <c r="CD8" s="527"/>
      <c r="CE8" s="527"/>
      <c r="CF8" s="528"/>
      <c r="CH8" s="520"/>
      <c r="CI8" s="527"/>
      <c r="CJ8" s="527"/>
      <c r="CK8" s="527"/>
      <c r="CL8" s="528"/>
      <c r="CN8" s="516">
        <v>0.63</v>
      </c>
    </row>
    <row r="9" spans="1:92" ht="54">
      <c r="A9" s="1205"/>
      <c r="B9" s="507" t="s">
        <v>3495</v>
      </c>
      <c r="C9" s="508" t="s">
        <v>3487</v>
      </c>
      <c r="D9" s="509" t="s">
        <v>3488</v>
      </c>
      <c r="F9" s="551">
        <v>53560</v>
      </c>
      <c r="G9" s="552">
        <v>61510</v>
      </c>
      <c r="H9" s="489" t="s">
        <v>1</v>
      </c>
      <c r="I9" s="553">
        <v>510</v>
      </c>
      <c r="J9" s="554">
        <v>590</v>
      </c>
      <c r="K9" s="555" t="s">
        <v>3675</v>
      </c>
      <c r="L9" s="489" t="s">
        <v>1</v>
      </c>
      <c r="M9" s="1197">
        <v>4610</v>
      </c>
      <c r="N9" s="510" t="s">
        <v>1</v>
      </c>
      <c r="O9" s="510">
        <v>40</v>
      </c>
      <c r="P9" s="511" t="s">
        <v>3618</v>
      </c>
      <c r="Q9" s="489" t="s">
        <v>1</v>
      </c>
      <c r="R9" s="512">
        <v>19080</v>
      </c>
      <c r="S9" s="510" t="s">
        <v>1</v>
      </c>
      <c r="T9" s="510">
        <v>190</v>
      </c>
      <c r="U9" s="511" t="s">
        <v>3618</v>
      </c>
      <c r="V9" s="489" t="s">
        <v>1</v>
      </c>
      <c r="W9" s="513">
        <v>7950</v>
      </c>
      <c r="X9" s="513">
        <v>70</v>
      </c>
      <c r="Y9" s="509" t="s">
        <v>3489</v>
      </c>
      <c r="AF9" s="501" t="s">
        <v>0</v>
      </c>
      <c r="AJ9" s="489" t="s">
        <v>1</v>
      </c>
      <c r="AK9" s="512">
        <v>3470</v>
      </c>
      <c r="AL9" s="510" t="s">
        <v>1</v>
      </c>
      <c r="AM9" s="510">
        <v>30</v>
      </c>
      <c r="AN9" s="511" t="s">
        <v>3618</v>
      </c>
      <c r="AP9" s="520" t="s">
        <v>3235</v>
      </c>
      <c r="AQ9" s="490" t="s">
        <v>1</v>
      </c>
      <c r="AR9" s="490">
        <v>190</v>
      </c>
      <c r="AS9" s="519" t="s">
        <v>3619</v>
      </c>
      <c r="AT9" s="489" t="s">
        <v>1</v>
      </c>
      <c r="AU9" s="512">
        <v>2490</v>
      </c>
      <c r="AV9" s="510" t="s">
        <v>1</v>
      </c>
      <c r="AW9" s="510">
        <v>20</v>
      </c>
      <c r="AX9" s="511" t="s">
        <v>3618</v>
      </c>
      <c r="AY9" s="489" t="s">
        <v>1</v>
      </c>
      <c r="AZ9" s="556">
        <v>1630</v>
      </c>
      <c r="BA9" s="1196" t="s">
        <v>12</v>
      </c>
      <c r="BB9" s="556">
        <v>10</v>
      </c>
      <c r="BC9" s="1196" t="s">
        <v>12</v>
      </c>
      <c r="BD9" s="556">
        <v>290</v>
      </c>
      <c r="BE9" s="1196" t="s">
        <v>12</v>
      </c>
      <c r="BF9" s="556">
        <v>2</v>
      </c>
      <c r="BH9" s="565" t="s">
        <v>3684</v>
      </c>
      <c r="BJ9" s="489" t="s">
        <v>3496</v>
      </c>
      <c r="BK9" s="489" t="s">
        <v>3492</v>
      </c>
      <c r="BO9" s="489" t="s">
        <v>3496</v>
      </c>
      <c r="BP9" s="489" t="s">
        <v>3492</v>
      </c>
      <c r="BT9" s="489" t="s">
        <v>1</v>
      </c>
      <c r="BU9" s="508">
        <v>225</v>
      </c>
      <c r="BV9" s="489" t="s">
        <v>11</v>
      </c>
      <c r="BW9" s="512">
        <v>4500</v>
      </c>
      <c r="BX9" s="514" t="s">
        <v>3630</v>
      </c>
      <c r="BY9" s="514">
        <v>40</v>
      </c>
      <c r="BZ9" s="515" t="s">
        <v>3618</v>
      </c>
      <c r="CA9" s="489" t="s">
        <v>11</v>
      </c>
      <c r="CB9" s="512">
        <v>19080</v>
      </c>
      <c r="CC9" s="514" t="s">
        <v>3630</v>
      </c>
      <c r="CD9" s="514">
        <v>190</v>
      </c>
      <c r="CE9" s="514" t="s">
        <v>3618</v>
      </c>
      <c r="CF9" s="515" t="s">
        <v>3631</v>
      </c>
      <c r="CG9" s="489" t="s">
        <v>11</v>
      </c>
      <c r="CH9" s="512">
        <v>14290</v>
      </c>
      <c r="CI9" s="514" t="s">
        <v>3630</v>
      </c>
      <c r="CJ9" s="514">
        <v>140</v>
      </c>
      <c r="CK9" s="514" t="s">
        <v>3618</v>
      </c>
      <c r="CL9" s="515" t="s">
        <v>3631</v>
      </c>
      <c r="CN9" s="516" t="s">
        <v>3700</v>
      </c>
    </row>
    <row r="10" spans="1:92" ht="27">
      <c r="A10" s="1205"/>
      <c r="B10" s="487"/>
      <c r="C10" s="488"/>
      <c r="D10" s="509" t="s">
        <v>3493</v>
      </c>
      <c r="F10" s="558">
        <v>61510</v>
      </c>
      <c r="G10" s="559"/>
      <c r="H10" s="489" t="s">
        <v>1</v>
      </c>
      <c r="I10" s="560">
        <v>590</v>
      </c>
      <c r="J10" s="561"/>
      <c r="K10" s="562" t="s">
        <v>3675</v>
      </c>
      <c r="M10" s="1198"/>
      <c r="N10" s="494"/>
      <c r="O10" s="494"/>
      <c r="P10" s="492"/>
      <c r="R10" s="493"/>
      <c r="S10" s="494"/>
      <c r="T10" s="494"/>
      <c r="U10" s="492"/>
      <c r="V10" s="489" t="s">
        <v>1</v>
      </c>
      <c r="W10" s="521">
        <v>7950</v>
      </c>
      <c r="X10" s="522">
        <v>70</v>
      </c>
      <c r="Y10" s="509" t="s">
        <v>3489</v>
      </c>
      <c r="Z10" s="489" t="s">
        <v>1</v>
      </c>
      <c r="AA10" s="523">
        <v>55660</v>
      </c>
      <c r="AB10" s="524" t="s">
        <v>1</v>
      </c>
      <c r="AC10" s="524">
        <v>550</v>
      </c>
      <c r="AD10" s="525" t="s">
        <v>3618</v>
      </c>
      <c r="AE10" s="489" t="s">
        <v>1</v>
      </c>
      <c r="AF10" s="526">
        <v>47710</v>
      </c>
      <c r="AG10" s="524" t="s">
        <v>1</v>
      </c>
      <c r="AH10" s="524">
        <v>470</v>
      </c>
      <c r="AI10" s="525" t="s">
        <v>3618</v>
      </c>
      <c r="AK10" s="493"/>
      <c r="AL10" s="494"/>
      <c r="AM10" s="494"/>
      <c r="AN10" s="492"/>
      <c r="AP10" s="520">
        <v>19080</v>
      </c>
      <c r="AQ10" s="490"/>
      <c r="AR10" s="490"/>
      <c r="AS10" s="519"/>
      <c r="AU10" s="493"/>
      <c r="AV10" s="494"/>
      <c r="AW10" s="494"/>
      <c r="AX10" s="492"/>
      <c r="AZ10" s="563" t="s">
        <v>3680</v>
      </c>
      <c r="BA10" s="1196"/>
      <c r="BB10" s="563" t="s">
        <v>3681</v>
      </c>
      <c r="BC10" s="1196"/>
      <c r="BD10" s="563" t="s">
        <v>3680</v>
      </c>
      <c r="BE10" s="1196"/>
      <c r="BF10" s="563" t="s">
        <v>3681</v>
      </c>
      <c r="BH10" s="564">
        <v>16800</v>
      </c>
      <c r="BK10" s="489" t="s">
        <v>3494</v>
      </c>
      <c r="BP10" s="489" t="s">
        <v>3494</v>
      </c>
      <c r="BU10" s="488" t="s">
        <v>3622</v>
      </c>
      <c r="BW10" s="493"/>
      <c r="BX10" s="497"/>
      <c r="BY10" s="497"/>
      <c r="BZ10" s="498"/>
      <c r="CB10" s="493"/>
      <c r="CC10" s="497"/>
      <c r="CD10" s="497"/>
      <c r="CE10" s="497"/>
      <c r="CF10" s="498"/>
      <c r="CH10" s="493"/>
      <c r="CI10" s="497"/>
      <c r="CJ10" s="497"/>
      <c r="CK10" s="497"/>
      <c r="CL10" s="498"/>
      <c r="CN10" s="516">
        <v>0.78</v>
      </c>
    </row>
    <row r="11" spans="1:92" ht="54">
      <c r="A11" s="1205"/>
      <c r="B11" s="517" t="s">
        <v>3497</v>
      </c>
      <c r="C11" s="518" t="s">
        <v>3487</v>
      </c>
      <c r="D11" s="509" t="s">
        <v>3488</v>
      </c>
      <c r="F11" s="551">
        <v>41790</v>
      </c>
      <c r="G11" s="552">
        <v>49740</v>
      </c>
      <c r="H11" s="489" t="s">
        <v>1</v>
      </c>
      <c r="I11" s="553">
        <v>400</v>
      </c>
      <c r="J11" s="554">
        <v>480</v>
      </c>
      <c r="K11" s="555" t="s">
        <v>3675</v>
      </c>
      <c r="L11" s="489" t="s">
        <v>1</v>
      </c>
      <c r="M11" s="1197">
        <v>3290</v>
      </c>
      <c r="N11" s="490" t="s">
        <v>1</v>
      </c>
      <c r="O11" s="490">
        <v>30</v>
      </c>
      <c r="P11" s="519" t="s">
        <v>3618</v>
      </c>
      <c r="Q11" s="489" t="s">
        <v>1</v>
      </c>
      <c r="R11" s="520">
        <v>13630</v>
      </c>
      <c r="S11" s="490" t="s">
        <v>1</v>
      </c>
      <c r="T11" s="490">
        <v>130</v>
      </c>
      <c r="U11" s="519" t="s">
        <v>3618</v>
      </c>
      <c r="V11" s="489" t="s">
        <v>1</v>
      </c>
      <c r="W11" s="513">
        <v>7950</v>
      </c>
      <c r="X11" s="513">
        <v>70</v>
      </c>
      <c r="Y11" s="509" t="s">
        <v>3489</v>
      </c>
      <c r="AF11" s="501" t="s">
        <v>0</v>
      </c>
      <c r="AJ11" s="489" t="s">
        <v>1</v>
      </c>
      <c r="AK11" s="520">
        <v>2480</v>
      </c>
      <c r="AL11" s="490" t="s">
        <v>1</v>
      </c>
      <c r="AM11" s="490">
        <v>20</v>
      </c>
      <c r="AN11" s="519" t="s">
        <v>3618</v>
      </c>
      <c r="AP11" s="520" t="s">
        <v>3236</v>
      </c>
      <c r="AQ11" s="490" t="s">
        <v>1</v>
      </c>
      <c r="AR11" s="490">
        <v>130</v>
      </c>
      <c r="AS11" s="519" t="s">
        <v>3619</v>
      </c>
      <c r="AT11" s="489" t="s">
        <v>1</v>
      </c>
      <c r="AU11" s="520">
        <v>2000</v>
      </c>
      <c r="AV11" s="490" t="s">
        <v>1</v>
      </c>
      <c r="AW11" s="490">
        <v>20</v>
      </c>
      <c r="AX11" s="519" t="s">
        <v>3618</v>
      </c>
      <c r="AY11" s="489" t="s">
        <v>1</v>
      </c>
      <c r="AZ11" s="556">
        <v>1170</v>
      </c>
      <c r="BA11" s="1196" t="s">
        <v>12</v>
      </c>
      <c r="BB11" s="556">
        <v>10</v>
      </c>
      <c r="BC11" s="1196" t="s">
        <v>12</v>
      </c>
      <c r="BD11" s="556">
        <v>200</v>
      </c>
      <c r="BE11" s="1196" t="s">
        <v>12</v>
      </c>
      <c r="BF11" s="556">
        <v>2</v>
      </c>
      <c r="BH11" s="565" t="s">
        <v>3685</v>
      </c>
      <c r="BJ11" s="489" t="s">
        <v>3498</v>
      </c>
      <c r="BK11" s="489" t="s">
        <v>3492</v>
      </c>
      <c r="BO11" s="489" t="s">
        <v>3498</v>
      </c>
      <c r="BP11" s="489" t="s">
        <v>3492</v>
      </c>
      <c r="BT11" s="489" t="s">
        <v>1</v>
      </c>
      <c r="BU11" s="518">
        <v>225</v>
      </c>
      <c r="BV11" s="489" t="s">
        <v>11</v>
      </c>
      <c r="BW11" s="520">
        <v>3210</v>
      </c>
      <c r="BX11" s="527" t="s">
        <v>3630</v>
      </c>
      <c r="BY11" s="527">
        <v>30</v>
      </c>
      <c r="BZ11" s="528" t="s">
        <v>3618</v>
      </c>
      <c r="CA11" s="489" t="s">
        <v>11</v>
      </c>
      <c r="CB11" s="520">
        <v>13630</v>
      </c>
      <c r="CC11" s="527" t="s">
        <v>3630</v>
      </c>
      <c r="CD11" s="527">
        <v>130</v>
      </c>
      <c r="CE11" s="527" t="s">
        <v>3618</v>
      </c>
      <c r="CF11" s="528" t="s">
        <v>3631</v>
      </c>
      <c r="CG11" s="489" t="s">
        <v>11</v>
      </c>
      <c r="CH11" s="520">
        <v>10200</v>
      </c>
      <c r="CI11" s="527" t="s">
        <v>3630</v>
      </c>
      <c r="CJ11" s="527">
        <v>100</v>
      </c>
      <c r="CK11" s="527" t="s">
        <v>3618</v>
      </c>
      <c r="CL11" s="528" t="s">
        <v>3631</v>
      </c>
      <c r="CN11" s="516" t="s">
        <v>3700</v>
      </c>
    </row>
    <row r="12" spans="1:92" ht="27">
      <c r="A12" s="1205"/>
      <c r="B12" s="517"/>
      <c r="C12" s="518"/>
      <c r="D12" s="509" t="s">
        <v>3493</v>
      </c>
      <c r="F12" s="558">
        <v>49740</v>
      </c>
      <c r="G12" s="559"/>
      <c r="H12" s="489" t="s">
        <v>1</v>
      </c>
      <c r="I12" s="560">
        <v>480</v>
      </c>
      <c r="J12" s="561"/>
      <c r="K12" s="562" t="s">
        <v>3675</v>
      </c>
      <c r="M12" s="1198"/>
      <c r="N12" s="490"/>
      <c r="O12" s="490"/>
      <c r="P12" s="519"/>
      <c r="R12" s="520"/>
      <c r="S12" s="490"/>
      <c r="T12" s="490"/>
      <c r="U12" s="519"/>
      <c r="V12" s="489" t="s">
        <v>1</v>
      </c>
      <c r="W12" s="521">
        <v>7950</v>
      </c>
      <c r="X12" s="522">
        <v>70</v>
      </c>
      <c r="Y12" s="509" t="s">
        <v>3489</v>
      </c>
      <c r="Z12" s="489" t="s">
        <v>1</v>
      </c>
      <c r="AA12" s="523">
        <v>55660</v>
      </c>
      <c r="AB12" s="524" t="s">
        <v>1</v>
      </c>
      <c r="AC12" s="524">
        <v>550</v>
      </c>
      <c r="AD12" s="525" t="s">
        <v>3618</v>
      </c>
      <c r="AE12" s="489" t="s">
        <v>1</v>
      </c>
      <c r="AF12" s="526">
        <v>47710</v>
      </c>
      <c r="AG12" s="524" t="s">
        <v>1</v>
      </c>
      <c r="AH12" s="524">
        <v>470</v>
      </c>
      <c r="AI12" s="525" t="s">
        <v>3618</v>
      </c>
      <c r="AK12" s="520"/>
      <c r="AL12" s="490"/>
      <c r="AM12" s="490"/>
      <c r="AN12" s="519"/>
      <c r="AP12" s="520">
        <v>13630</v>
      </c>
      <c r="AQ12" s="490"/>
      <c r="AR12" s="490"/>
      <c r="AS12" s="519"/>
      <c r="AU12" s="520"/>
      <c r="AV12" s="490"/>
      <c r="AW12" s="490"/>
      <c r="AX12" s="519"/>
      <c r="AZ12" s="563" t="s">
        <v>3680</v>
      </c>
      <c r="BA12" s="1196"/>
      <c r="BB12" s="563" t="s">
        <v>3681</v>
      </c>
      <c r="BC12" s="1196"/>
      <c r="BD12" s="563" t="s">
        <v>3680</v>
      </c>
      <c r="BE12" s="1196"/>
      <c r="BF12" s="563" t="s">
        <v>3681</v>
      </c>
      <c r="BH12" s="564">
        <v>12280</v>
      </c>
      <c r="BK12" s="489" t="s">
        <v>3494</v>
      </c>
      <c r="BP12" s="489" t="s">
        <v>3494</v>
      </c>
      <c r="BU12" s="518" t="s">
        <v>3623</v>
      </c>
      <c r="BW12" s="520"/>
      <c r="BX12" s="527"/>
      <c r="BY12" s="527"/>
      <c r="BZ12" s="498"/>
      <c r="CB12" s="520"/>
      <c r="CC12" s="527"/>
      <c r="CD12" s="527"/>
      <c r="CE12" s="527"/>
      <c r="CF12" s="528"/>
      <c r="CH12" s="520"/>
      <c r="CI12" s="527"/>
      <c r="CJ12" s="527"/>
      <c r="CK12" s="527"/>
      <c r="CL12" s="528"/>
      <c r="CN12" s="516">
        <v>0.86</v>
      </c>
    </row>
    <row r="13" spans="1:92" ht="54">
      <c r="A13" s="1205"/>
      <c r="B13" s="507" t="s">
        <v>3499</v>
      </c>
      <c r="C13" s="508" t="s">
        <v>3487</v>
      </c>
      <c r="D13" s="509" t="s">
        <v>3488</v>
      </c>
      <c r="F13" s="551">
        <v>37040</v>
      </c>
      <c r="G13" s="552">
        <v>44990</v>
      </c>
      <c r="H13" s="489" t="s">
        <v>1</v>
      </c>
      <c r="I13" s="553">
        <v>350</v>
      </c>
      <c r="J13" s="554">
        <v>430</v>
      </c>
      <c r="K13" s="555" t="s">
        <v>3675</v>
      </c>
      <c r="L13" s="489" t="s">
        <v>1</v>
      </c>
      <c r="M13" s="1197">
        <v>2560</v>
      </c>
      <c r="N13" s="510" t="s">
        <v>1</v>
      </c>
      <c r="O13" s="510">
        <v>20</v>
      </c>
      <c r="P13" s="511" t="s">
        <v>3618</v>
      </c>
      <c r="Q13" s="489" t="s">
        <v>1</v>
      </c>
      <c r="R13" s="512">
        <v>10600</v>
      </c>
      <c r="S13" s="510" t="s">
        <v>1</v>
      </c>
      <c r="T13" s="510">
        <v>100</v>
      </c>
      <c r="U13" s="511" t="s">
        <v>3618</v>
      </c>
      <c r="V13" s="489" t="s">
        <v>1</v>
      </c>
      <c r="W13" s="513">
        <v>7950</v>
      </c>
      <c r="X13" s="513">
        <v>70</v>
      </c>
      <c r="Y13" s="509" t="s">
        <v>3489</v>
      </c>
      <c r="AF13" s="501" t="s">
        <v>0</v>
      </c>
      <c r="AJ13" s="489" t="s">
        <v>1</v>
      </c>
      <c r="AK13" s="512" t="s">
        <v>11</v>
      </c>
      <c r="AL13" s="510" t="s">
        <v>1</v>
      </c>
      <c r="AM13" s="510" t="s">
        <v>11</v>
      </c>
      <c r="AN13" s="511"/>
      <c r="AP13" s="520" t="s">
        <v>3237</v>
      </c>
      <c r="AQ13" s="490" t="s">
        <v>1</v>
      </c>
      <c r="AR13" s="490">
        <v>100</v>
      </c>
      <c r="AS13" s="519" t="s">
        <v>3619</v>
      </c>
      <c r="AT13" s="489" t="s">
        <v>1</v>
      </c>
      <c r="AU13" s="512">
        <v>1730</v>
      </c>
      <c r="AV13" s="510" t="s">
        <v>1</v>
      </c>
      <c r="AW13" s="510">
        <v>10</v>
      </c>
      <c r="AX13" s="511" t="s">
        <v>3618</v>
      </c>
      <c r="AY13" s="489" t="s">
        <v>1</v>
      </c>
      <c r="AZ13" s="556">
        <v>910</v>
      </c>
      <c r="BA13" s="1196" t="s">
        <v>12</v>
      </c>
      <c r="BB13" s="556">
        <v>9</v>
      </c>
      <c r="BC13" s="1196" t="s">
        <v>12</v>
      </c>
      <c r="BD13" s="556">
        <v>160</v>
      </c>
      <c r="BE13" s="1196" t="s">
        <v>12</v>
      </c>
      <c r="BF13" s="556">
        <v>1</v>
      </c>
      <c r="BH13" s="566" t="s">
        <v>3686</v>
      </c>
      <c r="BJ13" s="489" t="s">
        <v>3500</v>
      </c>
      <c r="BK13" s="489" t="s">
        <v>3492</v>
      </c>
      <c r="BO13" s="489" t="s">
        <v>3500</v>
      </c>
      <c r="BP13" s="489" t="s">
        <v>3492</v>
      </c>
      <c r="BT13" s="489" t="s">
        <v>1</v>
      </c>
      <c r="BU13" s="508">
        <v>225</v>
      </c>
      <c r="BV13" s="489" t="s">
        <v>11</v>
      </c>
      <c r="BW13" s="512">
        <v>2500</v>
      </c>
      <c r="BX13" s="514" t="s">
        <v>3639</v>
      </c>
      <c r="BY13" s="514">
        <v>20</v>
      </c>
      <c r="BZ13" s="515" t="s">
        <v>3618</v>
      </c>
      <c r="CA13" s="489" t="s">
        <v>11</v>
      </c>
      <c r="CB13" s="512">
        <v>10600</v>
      </c>
      <c r="CC13" s="514" t="s">
        <v>3630</v>
      </c>
      <c r="CD13" s="514">
        <v>100</v>
      </c>
      <c r="CE13" s="514" t="s">
        <v>3618</v>
      </c>
      <c r="CF13" s="515" t="s">
        <v>3631</v>
      </c>
      <c r="CG13" s="489" t="s">
        <v>11</v>
      </c>
      <c r="CH13" s="512">
        <v>7940</v>
      </c>
      <c r="CI13" s="514" t="s">
        <v>3630</v>
      </c>
      <c r="CJ13" s="514">
        <v>70</v>
      </c>
      <c r="CK13" s="514" t="s">
        <v>3618</v>
      </c>
      <c r="CL13" s="515" t="s">
        <v>3631</v>
      </c>
      <c r="CN13" s="516" t="s">
        <v>3700</v>
      </c>
    </row>
    <row r="14" spans="1:92" ht="27">
      <c r="A14" s="1205"/>
      <c r="B14" s="487"/>
      <c r="C14" s="488"/>
      <c r="D14" s="509" t="s">
        <v>3493</v>
      </c>
      <c r="F14" s="558">
        <v>44990</v>
      </c>
      <c r="G14" s="559"/>
      <c r="H14" s="489" t="s">
        <v>1</v>
      </c>
      <c r="I14" s="560">
        <v>430</v>
      </c>
      <c r="J14" s="561"/>
      <c r="K14" s="562" t="s">
        <v>3675</v>
      </c>
      <c r="M14" s="1198"/>
      <c r="N14" s="494"/>
      <c r="O14" s="494"/>
      <c r="P14" s="492"/>
      <c r="R14" s="493"/>
      <c r="S14" s="494"/>
      <c r="T14" s="494"/>
      <c r="U14" s="492"/>
      <c r="V14" s="489" t="s">
        <v>1</v>
      </c>
      <c r="W14" s="521">
        <v>7950</v>
      </c>
      <c r="X14" s="522">
        <v>70</v>
      </c>
      <c r="Y14" s="509" t="s">
        <v>3489</v>
      </c>
      <c r="Z14" s="489" t="s">
        <v>1</v>
      </c>
      <c r="AA14" s="523">
        <v>55660</v>
      </c>
      <c r="AB14" s="524" t="s">
        <v>1</v>
      </c>
      <c r="AC14" s="524">
        <v>550</v>
      </c>
      <c r="AD14" s="525" t="s">
        <v>3618</v>
      </c>
      <c r="AE14" s="489" t="s">
        <v>1</v>
      </c>
      <c r="AF14" s="526">
        <v>47710</v>
      </c>
      <c r="AG14" s="524" t="s">
        <v>1</v>
      </c>
      <c r="AH14" s="524">
        <v>470</v>
      </c>
      <c r="AI14" s="525" t="s">
        <v>3618</v>
      </c>
      <c r="AK14" s="520"/>
      <c r="AL14" s="490"/>
      <c r="AM14" s="490"/>
      <c r="AN14" s="519"/>
      <c r="AP14" s="520">
        <v>10600</v>
      </c>
      <c r="AQ14" s="490"/>
      <c r="AR14" s="490"/>
      <c r="AS14" s="519"/>
      <c r="AU14" s="493"/>
      <c r="AV14" s="494"/>
      <c r="AW14" s="494"/>
      <c r="AX14" s="492"/>
      <c r="AZ14" s="563" t="s">
        <v>3680</v>
      </c>
      <c r="BA14" s="1196"/>
      <c r="BB14" s="563" t="s">
        <v>3681</v>
      </c>
      <c r="BC14" s="1196"/>
      <c r="BD14" s="563" t="s">
        <v>3680</v>
      </c>
      <c r="BE14" s="1196"/>
      <c r="BF14" s="563" t="s">
        <v>3681</v>
      </c>
      <c r="BH14" s="567">
        <v>9770</v>
      </c>
      <c r="BK14" s="489" t="s">
        <v>3494</v>
      </c>
      <c r="BP14" s="489" t="s">
        <v>3494</v>
      </c>
      <c r="BU14" s="488" t="s">
        <v>3622</v>
      </c>
      <c r="BW14" s="493"/>
      <c r="BX14" s="497"/>
      <c r="BY14" s="497"/>
      <c r="BZ14" s="498"/>
      <c r="CB14" s="493"/>
      <c r="CC14" s="497"/>
      <c r="CD14" s="497"/>
      <c r="CE14" s="497"/>
      <c r="CF14" s="498"/>
      <c r="CH14" s="493"/>
      <c r="CI14" s="497"/>
      <c r="CJ14" s="497"/>
      <c r="CK14" s="497"/>
      <c r="CL14" s="498"/>
      <c r="CN14" s="516">
        <v>0.95</v>
      </c>
    </row>
    <row r="15" spans="1:92" ht="54">
      <c r="A15" s="1205"/>
      <c r="B15" s="517" t="s">
        <v>3501</v>
      </c>
      <c r="C15" s="518" t="s">
        <v>3487</v>
      </c>
      <c r="D15" s="509" t="s">
        <v>3488</v>
      </c>
      <c r="F15" s="551">
        <v>32810</v>
      </c>
      <c r="G15" s="552">
        <v>40760</v>
      </c>
      <c r="H15" s="489" t="s">
        <v>1</v>
      </c>
      <c r="I15" s="553">
        <v>310</v>
      </c>
      <c r="J15" s="554">
        <v>390</v>
      </c>
      <c r="K15" s="555" t="s">
        <v>3675</v>
      </c>
      <c r="L15" s="489" t="s">
        <v>1</v>
      </c>
      <c r="M15" s="1197">
        <v>1920</v>
      </c>
      <c r="N15" s="490" t="s">
        <v>1</v>
      </c>
      <c r="O15" s="490">
        <v>10</v>
      </c>
      <c r="P15" s="519" t="s">
        <v>3618</v>
      </c>
      <c r="Q15" s="489" t="s">
        <v>1</v>
      </c>
      <c r="R15" s="520">
        <v>7950</v>
      </c>
      <c r="S15" s="490" t="s">
        <v>1</v>
      </c>
      <c r="T15" s="490">
        <v>70</v>
      </c>
      <c r="U15" s="519" t="s">
        <v>3618</v>
      </c>
      <c r="V15" s="489" t="s">
        <v>1</v>
      </c>
      <c r="W15" s="513">
        <v>7950</v>
      </c>
      <c r="X15" s="513">
        <v>70</v>
      </c>
      <c r="Y15" s="509" t="s">
        <v>3489</v>
      </c>
      <c r="AF15" s="501" t="s">
        <v>0</v>
      </c>
      <c r="AJ15" s="489" t="s">
        <v>1</v>
      </c>
      <c r="AK15" s="520" t="s">
        <v>11</v>
      </c>
      <c r="AL15" s="490" t="s">
        <v>1</v>
      </c>
      <c r="AM15" s="490" t="s">
        <v>11</v>
      </c>
      <c r="AN15" s="519"/>
      <c r="AP15" s="520" t="s">
        <v>3238</v>
      </c>
      <c r="AQ15" s="490" t="s">
        <v>1</v>
      </c>
      <c r="AR15" s="490">
        <v>70</v>
      </c>
      <c r="AS15" s="519" t="s">
        <v>3619</v>
      </c>
      <c r="AT15" s="489" t="s">
        <v>1</v>
      </c>
      <c r="AU15" s="520">
        <v>1300</v>
      </c>
      <c r="AV15" s="490" t="s">
        <v>1</v>
      </c>
      <c r="AW15" s="490">
        <v>10</v>
      </c>
      <c r="AX15" s="519" t="s">
        <v>3618</v>
      </c>
      <c r="AY15" s="489" t="s">
        <v>1</v>
      </c>
      <c r="AZ15" s="556">
        <v>680</v>
      </c>
      <c r="BA15" s="1196" t="s">
        <v>12</v>
      </c>
      <c r="BB15" s="556">
        <v>6</v>
      </c>
      <c r="BC15" s="1196" t="s">
        <v>12</v>
      </c>
      <c r="BD15" s="556">
        <v>120</v>
      </c>
      <c r="BE15" s="1196" t="s">
        <v>12</v>
      </c>
      <c r="BF15" s="556">
        <v>1</v>
      </c>
      <c r="BH15" s="566" t="s">
        <v>3687</v>
      </c>
      <c r="BI15" s="489" t="s">
        <v>3502</v>
      </c>
      <c r="BJ15" s="489" t="s">
        <v>3491</v>
      </c>
      <c r="BK15" s="489" t="s">
        <v>3492</v>
      </c>
      <c r="BN15" s="489" t="s">
        <v>3502</v>
      </c>
      <c r="BO15" s="489" t="s">
        <v>3491</v>
      </c>
      <c r="BP15" s="489" t="s">
        <v>3492</v>
      </c>
      <c r="BT15" s="489" t="s">
        <v>1</v>
      </c>
      <c r="BU15" s="518">
        <v>225</v>
      </c>
      <c r="BV15" s="489" t="s">
        <v>11</v>
      </c>
      <c r="BW15" s="520">
        <v>1870</v>
      </c>
      <c r="BX15" s="527" t="s">
        <v>3630</v>
      </c>
      <c r="BY15" s="527">
        <v>10</v>
      </c>
      <c r="BZ15" s="528" t="s">
        <v>3618</v>
      </c>
      <c r="CA15" s="489" t="s">
        <v>11</v>
      </c>
      <c r="CB15" s="520">
        <v>7950</v>
      </c>
      <c r="CC15" s="527" t="s">
        <v>3630</v>
      </c>
      <c r="CD15" s="527">
        <v>80</v>
      </c>
      <c r="CE15" s="527" t="s">
        <v>3618</v>
      </c>
      <c r="CF15" s="528" t="s">
        <v>3631</v>
      </c>
      <c r="CG15" s="489" t="s">
        <v>11</v>
      </c>
      <c r="CH15" s="520">
        <v>5950</v>
      </c>
      <c r="CI15" s="527" t="s">
        <v>3630</v>
      </c>
      <c r="CJ15" s="527">
        <v>60</v>
      </c>
      <c r="CK15" s="527" t="s">
        <v>3618</v>
      </c>
      <c r="CL15" s="528" t="s">
        <v>3631</v>
      </c>
      <c r="CN15" s="516" t="s">
        <v>3700</v>
      </c>
    </row>
    <row r="16" spans="1:92" ht="27">
      <c r="A16" s="1205"/>
      <c r="B16" s="517"/>
      <c r="C16" s="518"/>
      <c r="D16" s="509" t="s">
        <v>3493</v>
      </c>
      <c r="F16" s="558">
        <v>40760</v>
      </c>
      <c r="G16" s="559"/>
      <c r="H16" s="489" t="s">
        <v>1</v>
      </c>
      <c r="I16" s="560">
        <v>390</v>
      </c>
      <c r="J16" s="561"/>
      <c r="K16" s="562" t="s">
        <v>3675</v>
      </c>
      <c r="M16" s="1198"/>
      <c r="N16" s="490"/>
      <c r="O16" s="490"/>
      <c r="P16" s="519"/>
      <c r="R16" s="520"/>
      <c r="S16" s="490"/>
      <c r="T16" s="490"/>
      <c r="U16" s="519"/>
      <c r="V16" s="489" t="s">
        <v>1</v>
      </c>
      <c r="W16" s="521">
        <v>7950</v>
      </c>
      <c r="X16" s="522">
        <v>70</v>
      </c>
      <c r="Y16" s="509" t="s">
        <v>3489</v>
      </c>
      <c r="Z16" s="489" t="s">
        <v>1</v>
      </c>
      <c r="AA16" s="523">
        <v>55660</v>
      </c>
      <c r="AB16" s="524" t="s">
        <v>1</v>
      </c>
      <c r="AC16" s="524">
        <v>550</v>
      </c>
      <c r="AD16" s="525" t="s">
        <v>3618</v>
      </c>
      <c r="AE16" s="489" t="s">
        <v>1</v>
      </c>
      <c r="AF16" s="526">
        <v>47710</v>
      </c>
      <c r="AG16" s="524" t="s">
        <v>1</v>
      </c>
      <c r="AH16" s="524">
        <v>470</v>
      </c>
      <c r="AI16" s="525" t="s">
        <v>3618</v>
      </c>
      <c r="AK16" s="520"/>
      <c r="AL16" s="490"/>
      <c r="AM16" s="490"/>
      <c r="AN16" s="519"/>
      <c r="AP16" s="520">
        <v>7950</v>
      </c>
      <c r="AQ16" s="490"/>
      <c r="AR16" s="490"/>
      <c r="AS16" s="519"/>
      <c r="AU16" s="520"/>
      <c r="AV16" s="490"/>
      <c r="AW16" s="490"/>
      <c r="AX16" s="519"/>
      <c r="AZ16" s="563" t="s">
        <v>3680</v>
      </c>
      <c r="BA16" s="1196"/>
      <c r="BB16" s="563" t="s">
        <v>3681</v>
      </c>
      <c r="BC16" s="1196"/>
      <c r="BD16" s="563" t="s">
        <v>3680</v>
      </c>
      <c r="BE16" s="1196"/>
      <c r="BF16" s="563" t="s">
        <v>3681</v>
      </c>
      <c r="BH16" s="567">
        <v>7500</v>
      </c>
      <c r="BK16" s="489" t="s">
        <v>3494</v>
      </c>
      <c r="BP16" s="489" t="s">
        <v>3494</v>
      </c>
      <c r="BU16" s="518" t="s">
        <v>3622</v>
      </c>
      <c r="BW16" s="520"/>
      <c r="BX16" s="527"/>
      <c r="BY16" s="527"/>
      <c r="BZ16" s="528"/>
      <c r="CB16" s="520"/>
      <c r="CC16" s="527"/>
      <c r="CD16" s="527"/>
      <c r="CE16" s="527"/>
      <c r="CF16" s="528"/>
      <c r="CH16" s="520"/>
      <c r="CI16" s="527"/>
      <c r="CJ16" s="527"/>
      <c r="CK16" s="527"/>
      <c r="CL16" s="528"/>
      <c r="CN16" s="516">
        <v>0.89</v>
      </c>
    </row>
    <row r="17" spans="1:92" ht="54">
      <c r="A17" s="1205"/>
      <c r="B17" s="507" t="s">
        <v>3503</v>
      </c>
      <c r="C17" s="508" t="s">
        <v>3487</v>
      </c>
      <c r="D17" s="509" t="s">
        <v>3488</v>
      </c>
      <c r="F17" s="551">
        <v>30320</v>
      </c>
      <c r="G17" s="552">
        <v>38270</v>
      </c>
      <c r="H17" s="489" t="s">
        <v>1</v>
      </c>
      <c r="I17" s="553">
        <v>280</v>
      </c>
      <c r="J17" s="554">
        <v>360</v>
      </c>
      <c r="K17" s="555" t="s">
        <v>3675</v>
      </c>
      <c r="L17" s="489" t="s">
        <v>1</v>
      </c>
      <c r="M17" s="1197">
        <v>1530</v>
      </c>
      <c r="N17" s="510" t="s">
        <v>1</v>
      </c>
      <c r="O17" s="510">
        <v>10</v>
      </c>
      <c r="P17" s="511" t="s">
        <v>3618</v>
      </c>
      <c r="Q17" s="489" t="s">
        <v>1</v>
      </c>
      <c r="R17" s="512">
        <v>6360</v>
      </c>
      <c r="S17" s="510" t="s">
        <v>1</v>
      </c>
      <c r="T17" s="510">
        <v>60</v>
      </c>
      <c r="U17" s="511" t="s">
        <v>3618</v>
      </c>
      <c r="V17" s="489" t="s">
        <v>1</v>
      </c>
      <c r="W17" s="513">
        <v>7950</v>
      </c>
      <c r="X17" s="513">
        <v>70</v>
      </c>
      <c r="Y17" s="509" t="s">
        <v>3489</v>
      </c>
      <c r="AF17" s="501" t="s">
        <v>0</v>
      </c>
      <c r="AJ17" s="489" t="s">
        <v>1</v>
      </c>
      <c r="AK17" s="520" t="s">
        <v>11</v>
      </c>
      <c r="AL17" s="490" t="s">
        <v>1</v>
      </c>
      <c r="AM17" s="490" t="s">
        <v>11</v>
      </c>
      <c r="AN17" s="519"/>
      <c r="AP17" s="520" t="s">
        <v>3239</v>
      </c>
      <c r="AQ17" s="490" t="s">
        <v>1</v>
      </c>
      <c r="AR17" s="490">
        <v>60</v>
      </c>
      <c r="AS17" s="519" t="s">
        <v>3619</v>
      </c>
      <c r="AT17" s="489" t="s">
        <v>1</v>
      </c>
      <c r="AU17" s="512">
        <v>1040</v>
      </c>
      <c r="AV17" s="510" t="s">
        <v>1</v>
      </c>
      <c r="AW17" s="510">
        <v>10</v>
      </c>
      <c r="AX17" s="511" t="s">
        <v>3618</v>
      </c>
      <c r="AY17" s="489" t="s">
        <v>1</v>
      </c>
      <c r="AZ17" s="556">
        <v>570</v>
      </c>
      <c r="BA17" s="1196" t="s">
        <v>12</v>
      </c>
      <c r="BB17" s="556">
        <v>5</v>
      </c>
      <c r="BC17" s="1196" t="s">
        <v>12</v>
      </c>
      <c r="BD17" s="556">
        <v>100</v>
      </c>
      <c r="BE17" s="1196" t="s">
        <v>12</v>
      </c>
      <c r="BF17" s="556">
        <v>1</v>
      </c>
      <c r="BH17" s="566" t="s">
        <v>3688</v>
      </c>
      <c r="BJ17" s="489" t="s">
        <v>3496</v>
      </c>
      <c r="BK17" s="489" t="s">
        <v>3492</v>
      </c>
      <c r="BO17" s="489" t="s">
        <v>3496</v>
      </c>
      <c r="BP17" s="489" t="s">
        <v>3492</v>
      </c>
      <c r="BT17" s="489" t="s">
        <v>1</v>
      </c>
      <c r="BU17" s="508">
        <v>225</v>
      </c>
      <c r="BV17" s="489" t="s">
        <v>11</v>
      </c>
      <c r="BW17" s="512">
        <v>1500</v>
      </c>
      <c r="BX17" s="514" t="s">
        <v>3630</v>
      </c>
      <c r="BY17" s="514">
        <v>10</v>
      </c>
      <c r="BZ17" s="515" t="s">
        <v>3618</v>
      </c>
      <c r="CA17" s="489" t="s">
        <v>11</v>
      </c>
      <c r="CB17" s="512">
        <v>6360</v>
      </c>
      <c r="CC17" s="514" t="s">
        <v>3630</v>
      </c>
      <c r="CD17" s="514">
        <v>60</v>
      </c>
      <c r="CE17" s="514" t="s">
        <v>3618</v>
      </c>
      <c r="CF17" s="515" t="s">
        <v>3631</v>
      </c>
      <c r="CG17" s="489" t="s">
        <v>11</v>
      </c>
      <c r="CH17" s="512">
        <v>4760</v>
      </c>
      <c r="CI17" s="514" t="s">
        <v>3630</v>
      </c>
      <c r="CJ17" s="514">
        <v>40</v>
      </c>
      <c r="CK17" s="514" t="s">
        <v>3618</v>
      </c>
      <c r="CL17" s="515" t="s">
        <v>3631</v>
      </c>
      <c r="CN17" s="516" t="s">
        <v>3700</v>
      </c>
    </row>
    <row r="18" spans="1:92" ht="27">
      <c r="A18" s="1205"/>
      <c r="B18" s="487"/>
      <c r="C18" s="488"/>
      <c r="D18" s="509" t="s">
        <v>3493</v>
      </c>
      <c r="F18" s="558">
        <v>38270</v>
      </c>
      <c r="G18" s="559"/>
      <c r="H18" s="489" t="s">
        <v>1</v>
      </c>
      <c r="I18" s="560">
        <v>360</v>
      </c>
      <c r="J18" s="561"/>
      <c r="K18" s="562" t="s">
        <v>3675</v>
      </c>
      <c r="M18" s="1198"/>
      <c r="N18" s="494"/>
      <c r="O18" s="494"/>
      <c r="P18" s="492"/>
      <c r="R18" s="493"/>
      <c r="S18" s="494"/>
      <c r="T18" s="494"/>
      <c r="U18" s="492"/>
      <c r="V18" s="489" t="s">
        <v>1</v>
      </c>
      <c r="W18" s="521">
        <v>7950</v>
      </c>
      <c r="X18" s="522">
        <v>70</v>
      </c>
      <c r="Y18" s="509" t="s">
        <v>3489</v>
      </c>
      <c r="Z18" s="489" t="s">
        <v>1</v>
      </c>
      <c r="AA18" s="523">
        <v>55660</v>
      </c>
      <c r="AB18" s="524" t="s">
        <v>1</v>
      </c>
      <c r="AC18" s="524">
        <v>550</v>
      </c>
      <c r="AD18" s="525" t="s">
        <v>3618</v>
      </c>
      <c r="AE18" s="489" t="s">
        <v>1</v>
      </c>
      <c r="AF18" s="526">
        <v>47710</v>
      </c>
      <c r="AG18" s="524" t="s">
        <v>1</v>
      </c>
      <c r="AH18" s="524">
        <v>470</v>
      </c>
      <c r="AI18" s="525" t="s">
        <v>3618</v>
      </c>
      <c r="AK18" s="520"/>
      <c r="AL18" s="490"/>
      <c r="AM18" s="490"/>
      <c r="AN18" s="519"/>
      <c r="AP18" s="520">
        <v>6360</v>
      </c>
      <c r="AQ18" s="490"/>
      <c r="AR18" s="490"/>
      <c r="AS18" s="519"/>
      <c r="AU18" s="493"/>
      <c r="AV18" s="494"/>
      <c r="AW18" s="494"/>
      <c r="AX18" s="492"/>
      <c r="AZ18" s="563" t="s">
        <v>3680</v>
      </c>
      <c r="BA18" s="1196"/>
      <c r="BB18" s="563" t="s">
        <v>3681</v>
      </c>
      <c r="BC18" s="1196"/>
      <c r="BD18" s="563" t="s">
        <v>3680</v>
      </c>
      <c r="BE18" s="1196"/>
      <c r="BF18" s="563" t="s">
        <v>3681</v>
      </c>
      <c r="BH18" s="567">
        <v>6130</v>
      </c>
      <c r="BK18" s="489" t="s">
        <v>3494</v>
      </c>
      <c r="BP18" s="489" t="s">
        <v>3494</v>
      </c>
      <c r="BU18" s="488" t="s">
        <v>3624</v>
      </c>
      <c r="BW18" s="493"/>
      <c r="BX18" s="497"/>
      <c r="BY18" s="497"/>
      <c r="BZ18" s="498"/>
      <c r="CB18" s="493"/>
      <c r="CC18" s="497"/>
      <c r="CD18" s="497"/>
      <c r="CE18" s="497"/>
      <c r="CF18" s="498"/>
      <c r="CH18" s="493"/>
      <c r="CI18" s="497"/>
      <c r="CJ18" s="497"/>
      <c r="CK18" s="497"/>
      <c r="CL18" s="498"/>
      <c r="CN18" s="516">
        <v>0.92</v>
      </c>
    </row>
    <row r="19" spans="1:92" ht="54">
      <c r="A19" s="1205"/>
      <c r="B19" s="517" t="s">
        <v>3504</v>
      </c>
      <c r="C19" s="518" t="s">
        <v>3487</v>
      </c>
      <c r="D19" s="509" t="s">
        <v>3488</v>
      </c>
      <c r="F19" s="551">
        <v>28620</v>
      </c>
      <c r="G19" s="552">
        <v>36570</v>
      </c>
      <c r="H19" s="489" t="s">
        <v>1</v>
      </c>
      <c r="I19" s="553">
        <v>260</v>
      </c>
      <c r="J19" s="554">
        <v>340</v>
      </c>
      <c r="K19" s="555" t="s">
        <v>3675</v>
      </c>
      <c r="L19" s="489" t="s">
        <v>1</v>
      </c>
      <c r="M19" s="1197">
        <v>1280</v>
      </c>
      <c r="N19" s="490" t="s">
        <v>1</v>
      </c>
      <c r="O19" s="490">
        <v>10</v>
      </c>
      <c r="P19" s="519" t="s">
        <v>3618</v>
      </c>
      <c r="Q19" s="489" t="s">
        <v>1</v>
      </c>
      <c r="R19" s="520">
        <v>5300</v>
      </c>
      <c r="S19" s="490" t="s">
        <v>1</v>
      </c>
      <c r="T19" s="490">
        <v>50</v>
      </c>
      <c r="U19" s="519" t="s">
        <v>3618</v>
      </c>
      <c r="V19" s="489" t="s">
        <v>1</v>
      </c>
      <c r="W19" s="513">
        <v>7950</v>
      </c>
      <c r="X19" s="513">
        <v>70</v>
      </c>
      <c r="Y19" s="509" t="s">
        <v>3489</v>
      </c>
      <c r="AF19" s="501" t="s">
        <v>0</v>
      </c>
      <c r="AJ19" s="489" t="s">
        <v>1</v>
      </c>
      <c r="AK19" s="520" t="s">
        <v>11</v>
      </c>
      <c r="AL19" s="490" t="s">
        <v>1</v>
      </c>
      <c r="AM19" s="490" t="s">
        <v>11</v>
      </c>
      <c r="AN19" s="519"/>
      <c r="AP19" s="520" t="s">
        <v>3240</v>
      </c>
      <c r="AQ19" s="490" t="s">
        <v>1</v>
      </c>
      <c r="AR19" s="490">
        <v>50</v>
      </c>
      <c r="AS19" s="519" t="s">
        <v>3619</v>
      </c>
      <c r="AT19" s="489" t="s">
        <v>1</v>
      </c>
      <c r="AU19" s="520">
        <v>860</v>
      </c>
      <c r="AV19" s="490" t="s">
        <v>1</v>
      </c>
      <c r="AW19" s="490">
        <v>8</v>
      </c>
      <c r="AX19" s="519" t="s">
        <v>3618</v>
      </c>
      <c r="AY19" s="489" t="s">
        <v>1</v>
      </c>
      <c r="AZ19" s="556">
        <v>500</v>
      </c>
      <c r="BA19" s="1196" t="s">
        <v>12</v>
      </c>
      <c r="BB19" s="556">
        <v>5</v>
      </c>
      <c r="BC19" s="1196" t="s">
        <v>12</v>
      </c>
      <c r="BD19" s="556">
        <v>80</v>
      </c>
      <c r="BE19" s="1196" t="s">
        <v>12</v>
      </c>
      <c r="BF19" s="556">
        <v>1</v>
      </c>
      <c r="BH19" s="566" t="s">
        <v>3689</v>
      </c>
      <c r="BJ19" s="489" t="s">
        <v>3498</v>
      </c>
      <c r="BK19" s="489" t="s">
        <v>3492</v>
      </c>
      <c r="BO19" s="489" t="s">
        <v>3498</v>
      </c>
      <c r="BP19" s="489" t="s">
        <v>3492</v>
      </c>
      <c r="BT19" s="489" t="s">
        <v>1</v>
      </c>
      <c r="BU19" s="518">
        <v>225</v>
      </c>
      <c r="BV19" s="489" t="s">
        <v>11</v>
      </c>
      <c r="BW19" s="520">
        <v>1250</v>
      </c>
      <c r="BX19" s="527" t="s">
        <v>3630</v>
      </c>
      <c r="BY19" s="527">
        <v>10</v>
      </c>
      <c r="BZ19" s="528" t="s">
        <v>3618</v>
      </c>
      <c r="CA19" s="489" t="s">
        <v>11</v>
      </c>
      <c r="CB19" s="520">
        <v>5300</v>
      </c>
      <c r="CC19" s="527" t="s">
        <v>3630</v>
      </c>
      <c r="CD19" s="527">
        <v>50</v>
      </c>
      <c r="CE19" s="527" t="s">
        <v>3618</v>
      </c>
      <c r="CF19" s="528" t="s">
        <v>3631</v>
      </c>
      <c r="CG19" s="489" t="s">
        <v>11</v>
      </c>
      <c r="CH19" s="520">
        <v>3970</v>
      </c>
      <c r="CI19" s="527" t="s">
        <v>3630</v>
      </c>
      <c r="CJ19" s="527">
        <v>40</v>
      </c>
      <c r="CK19" s="527" t="s">
        <v>3618</v>
      </c>
      <c r="CL19" s="528" t="s">
        <v>3631</v>
      </c>
      <c r="CN19" s="516" t="s">
        <v>3700</v>
      </c>
    </row>
    <row r="20" spans="1:92" ht="27">
      <c r="A20" s="1205"/>
      <c r="B20" s="517"/>
      <c r="C20" s="518"/>
      <c r="D20" s="509" t="s">
        <v>3493</v>
      </c>
      <c r="F20" s="558">
        <v>36570</v>
      </c>
      <c r="G20" s="559"/>
      <c r="H20" s="489" t="s">
        <v>1</v>
      </c>
      <c r="I20" s="560">
        <v>340</v>
      </c>
      <c r="J20" s="561"/>
      <c r="K20" s="562" t="s">
        <v>3675</v>
      </c>
      <c r="M20" s="1198"/>
      <c r="N20" s="490"/>
      <c r="O20" s="490"/>
      <c r="P20" s="519"/>
      <c r="R20" s="520"/>
      <c r="S20" s="490"/>
      <c r="T20" s="490"/>
      <c r="U20" s="519"/>
      <c r="V20" s="489" t="s">
        <v>1</v>
      </c>
      <c r="W20" s="521">
        <v>7950</v>
      </c>
      <c r="X20" s="522">
        <v>70</v>
      </c>
      <c r="Y20" s="509" t="s">
        <v>3489</v>
      </c>
      <c r="Z20" s="489" t="s">
        <v>1</v>
      </c>
      <c r="AA20" s="523">
        <v>55660</v>
      </c>
      <c r="AB20" s="524" t="s">
        <v>1</v>
      </c>
      <c r="AC20" s="524">
        <v>550</v>
      </c>
      <c r="AD20" s="525" t="s">
        <v>3618</v>
      </c>
      <c r="AE20" s="489" t="s">
        <v>1</v>
      </c>
      <c r="AF20" s="526">
        <v>47710</v>
      </c>
      <c r="AG20" s="524" t="s">
        <v>1</v>
      </c>
      <c r="AH20" s="524">
        <v>470</v>
      </c>
      <c r="AI20" s="525" t="s">
        <v>3618</v>
      </c>
      <c r="AK20" s="520"/>
      <c r="AL20" s="490"/>
      <c r="AM20" s="490"/>
      <c r="AN20" s="519"/>
      <c r="AP20" s="520">
        <v>5300</v>
      </c>
      <c r="AQ20" s="490"/>
      <c r="AR20" s="490"/>
      <c r="AS20" s="519"/>
      <c r="AU20" s="520"/>
      <c r="AV20" s="490"/>
      <c r="AW20" s="490"/>
      <c r="AX20" s="519"/>
      <c r="AZ20" s="563" t="s">
        <v>3680</v>
      </c>
      <c r="BA20" s="1196"/>
      <c r="BB20" s="563" t="s">
        <v>3681</v>
      </c>
      <c r="BC20" s="1196"/>
      <c r="BD20" s="563" t="s">
        <v>3680</v>
      </c>
      <c r="BE20" s="1196"/>
      <c r="BF20" s="563" t="s">
        <v>3681</v>
      </c>
      <c r="BH20" s="567">
        <v>5220</v>
      </c>
      <c r="BK20" s="489" t="s">
        <v>3494</v>
      </c>
      <c r="BP20" s="489" t="s">
        <v>3494</v>
      </c>
      <c r="BU20" s="518" t="s">
        <v>3622</v>
      </c>
      <c r="BW20" s="520"/>
      <c r="BX20" s="527"/>
      <c r="BY20" s="527"/>
      <c r="BZ20" s="528"/>
      <c r="CB20" s="520"/>
      <c r="CC20" s="527"/>
      <c r="CD20" s="527"/>
      <c r="CE20" s="527"/>
      <c r="CF20" s="528"/>
      <c r="CH20" s="520"/>
      <c r="CI20" s="527"/>
      <c r="CJ20" s="527"/>
      <c r="CK20" s="527"/>
      <c r="CL20" s="528"/>
      <c r="CN20" s="516">
        <v>0.9</v>
      </c>
    </row>
    <row r="21" spans="1:92" ht="54">
      <c r="A21" s="1205"/>
      <c r="B21" s="507" t="s">
        <v>3505</v>
      </c>
      <c r="C21" s="508" t="s">
        <v>3487</v>
      </c>
      <c r="D21" s="509" t="s">
        <v>3488</v>
      </c>
      <c r="F21" s="551">
        <v>28080</v>
      </c>
      <c r="G21" s="552">
        <v>36030</v>
      </c>
      <c r="H21" s="489" t="s">
        <v>1</v>
      </c>
      <c r="I21" s="553">
        <v>260</v>
      </c>
      <c r="J21" s="554">
        <v>340</v>
      </c>
      <c r="K21" s="555" t="s">
        <v>3675</v>
      </c>
      <c r="L21" s="489" t="s">
        <v>1</v>
      </c>
      <c r="M21" s="1197">
        <v>1090</v>
      </c>
      <c r="N21" s="510" t="s">
        <v>1</v>
      </c>
      <c r="O21" s="510">
        <v>10</v>
      </c>
      <c r="P21" s="511" t="s">
        <v>3618</v>
      </c>
      <c r="Q21" s="489" t="s">
        <v>1</v>
      </c>
      <c r="R21" s="512">
        <v>4540</v>
      </c>
      <c r="S21" s="510" t="s">
        <v>1</v>
      </c>
      <c r="T21" s="510">
        <v>40</v>
      </c>
      <c r="U21" s="511" t="s">
        <v>3618</v>
      </c>
      <c r="V21" s="489" t="s">
        <v>1</v>
      </c>
      <c r="W21" s="513">
        <v>7950</v>
      </c>
      <c r="X21" s="513">
        <v>70</v>
      </c>
      <c r="Y21" s="509" t="s">
        <v>3489</v>
      </c>
      <c r="AF21" s="501" t="s">
        <v>0</v>
      </c>
      <c r="AJ21" s="489" t="s">
        <v>1</v>
      </c>
      <c r="AK21" s="520" t="s">
        <v>11</v>
      </c>
      <c r="AL21" s="490" t="s">
        <v>1</v>
      </c>
      <c r="AM21" s="490" t="s">
        <v>11</v>
      </c>
      <c r="AN21" s="519"/>
      <c r="AP21" s="520" t="s">
        <v>3241</v>
      </c>
      <c r="AQ21" s="490" t="s">
        <v>1</v>
      </c>
      <c r="AR21" s="490">
        <v>40</v>
      </c>
      <c r="AS21" s="519" t="s">
        <v>3619</v>
      </c>
      <c r="AT21" s="489" t="s">
        <v>1</v>
      </c>
      <c r="AU21" s="512">
        <v>740</v>
      </c>
      <c r="AV21" s="510" t="s">
        <v>1</v>
      </c>
      <c r="AW21" s="510">
        <v>7</v>
      </c>
      <c r="AX21" s="511" t="s">
        <v>3618</v>
      </c>
      <c r="AY21" s="489" t="s">
        <v>1</v>
      </c>
      <c r="AZ21" s="556">
        <v>440</v>
      </c>
      <c r="BA21" s="1196" t="s">
        <v>12</v>
      </c>
      <c r="BB21" s="556">
        <v>4</v>
      </c>
      <c r="BC21" s="1196" t="s">
        <v>12</v>
      </c>
      <c r="BD21" s="556">
        <v>80</v>
      </c>
      <c r="BE21" s="1196" t="s">
        <v>12</v>
      </c>
      <c r="BF21" s="556">
        <v>1</v>
      </c>
      <c r="BH21" s="566" t="s">
        <v>3690</v>
      </c>
      <c r="BJ21" s="489" t="s">
        <v>3500</v>
      </c>
      <c r="BK21" s="489" t="s">
        <v>3492</v>
      </c>
      <c r="BO21" s="489" t="s">
        <v>3500</v>
      </c>
      <c r="BP21" s="489" t="s">
        <v>3492</v>
      </c>
      <c r="BT21" s="489" t="s">
        <v>1</v>
      </c>
      <c r="BU21" s="508">
        <v>225</v>
      </c>
      <c r="BV21" s="489" t="s">
        <v>11</v>
      </c>
      <c r="BW21" s="512">
        <v>1070</v>
      </c>
      <c r="BX21" s="514" t="s">
        <v>3630</v>
      </c>
      <c r="BY21" s="514">
        <v>10</v>
      </c>
      <c r="BZ21" s="515" t="s">
        <v>3618</v>
      </c>
      <c r="CA21" s="489" t="s">
        <v>11</v>
      </c>
      <c r="CB21" s="512">
        <v>4540</v>
      </c>
      <c r="CC21" s="514" t="s">
        <v>3630</v>
      </c>
      <c r="CD21" s="514">
        <v>40</v>
      </c>
      <c r="CE21" s="514" t="s">
        <v>3618</v>
      </c>
      <c r="CF21" s="515" t="s">
        <v>3631</v>
      </c>
      <c r="CG21" s="489" t="s">
        <v>11</v>
      </c>
      <c r="CH21" s="512">
        <v>3400</v>
      </c>
      <c r="CI21" s="514" t="s">
        <v>3630</v>
      </c>
      <c r="CJ21" s="514">
        <v>30</v>
      </c>
      <c r="CK21" s="514" t="s">
        <v>3618</v>
      </c>
      <c r="CL21" s="515" t="s">
        <v>3631</v>
      </c>
      <c r="CN21" s="516" t="s">
        <v>3700</v>
      </c>
    </row>
    <row r="22" spans="1:92" ht="27">
      <c r="A22" s="1205"/>
      <c r="B22" s="487"/>
      <c r="C22" s="488"/>
      <c r="D22" s="509" t="s">
        <v>3493</v>
      </c>
      <c r="F22" s="558">
        <v>36030</v>
      </c>
      <c r="G22" s="559"/>
      <c r="H22" s="489" t="s">
        <v>1</v>
      </c>
      <c r="I22" s="560">
        <v>340</v>
      </c>
      <c r="J22" s="561"/>
      <c r="K22" s="562" t="s">
        <v>3675</v>
      </c>
      <c r="M22" s="1198"/>
      <c r="N22" s="494"/>
      <c r="O22" s="494"/>
      <c r="P22" s="492"/>
      <c r="R22" s="493"/>
      <c r="S22" s="494"/>
      <c r="T22" s="494"/>
      <c r="U22" s="492"/>
      <c r="V22" s="489" t="s">
        <v>1</v>
      </c>
      <c r="W22" s="521">
        <v>7950</v>
      </c>
      <c r="X22" s="522">
        <v>70</v>
      </c>
      <c r="Y22" s="509" t="s">
        <v>3489</v>
      </c>
      <c r="Z22" s="489" t="s">
        <v>1</v>
      </c>
      <c r="AA22" s="523">
        <v>55660</v>
      </c>
      <c r="AB22" s="524" t="s">
        <v>1</v>
      </c>
      <c r="AC22" s="524">
        <v>550</v>
      </c>
      <c r="AD22" s="525" t="s">
        <v>3618</v>
      </c>
      <c r="AE22" s="489" t="s">
        <v>1</v>
      </c>
      <c r="AF22" s="526">
        <v>47710</v>
      </c>
      <c r="AG22" s="524" t="s">
        <v>1</v>
      </c>
      <c r="AH22" s="524">
        <v>470</v>
      </c>
      <c r="AI22" s="525" t="s">
        <v>3618</v>
      </c>
      <c r="AK22" s="520"/>
      <c r="AL22" s="490"/>
      <c r="AM22" s="490"/>
      <c r="AN22" s="519"/>
      <c r="AP22" s="520">
        <v>4540</v>
      </c>
      <c r="AQ22" s="490"/>
      <c r="AR22" s="490"/>
      <c r="AS22" s="519"/>
      <c r="AU22" s="493"/>
      <c r="AV22" s="494"/>
      <c r="AW22" s="494"/>
      <c r="AX22" s="492"/>
      <c r="AZ22" s="563" t="s">
        <v>3680</v>
      </c>
      <c r="BA22" s="1196"/>
      <c r="BB22" s="563" t="s">
        <v>3681</v>
      </c>
      <c r="BC22" s="1196"/>
      <c r="BD22" s="563" t="s">
        <v>3680</v>
      </c>
      <c r="BE22" s="1196"/>
      <c r="BF22" s="563" t="s">
        <v>3681</v>
      </c>
      <c r="BH22" s="567">
        <v>4660</v>
      </c>
      <c r="BK22" s="489" t="s">
        <v>3494</v>
      </c>
      <c r="BP22" s="489" t="s">
        <v>3494</v>
      </c>
      <c r="BU22" s="488" t="s">
        <v>3622</v>
      </c>
      <c r="BW22" s="493"/>
      <c r="BX22" s="497"/>
      <c r="BY22" s="497"/>
      <c r="BZ22" s="498"/>
      <c r="CB22" s="493"/>
      <c r="CC22" s="497"/>
      <c r="CD22" s="497"/>
      <c r="CE22" s="497"/>
      <c r="CF22" s="498"/>
      <c r="CH22" s="493"/>
      <c r="CI22" s="497"/>
      <c r="CJ22" s="497"/>
      <c r="CK22" s="497"/>
      <c r="CL22" s="498"/>
      <c r="CN22" s="516">
        <v>0.91</v>
      </c>
    </row>
    <row r="23" spans="1:92" ht="54">
      <c r="A23" s="1205"/>
      <c r="B23" s="517" t="s">
        <v>3506</v>
      </c>
      <c r="C23" s="518" t="s">
        <v>3487</v>
      </c>
      <c r="D23" s="509" t="s">
        <v>3488</v>
      </c>
      <c r="F23" s="551">
        <v>27110</v>
      </c>
      <c r="G23" s="552">
        <v>35060</v>
      </c>
      <c r="H23" s="489" t="s">
        <v>1</v>
      </c>
      <c r="I23" s="553">
        <v>250</v>
      </c>
      <c r="J23" s="554">
        <v>330</v>
      </c>
      <c r="K23" s="555" t="s">
        <v>3675</v>
      </c>
      <c r="L23" s="489" t="s">
        <v>1</v>
      </c>
      <c r="M23" s="1197">
        <v>960</v>
      </c>
      <c r="N23" s="490" t="s">
        <v>1</v>
      </c>
      <c r="O23" s="490">
        <v>9</v>
      </c>
      <c r="P23" s="519" t="s">
        <v>3618</v>
      </c>
      <c r="Q23" s="489" t="s">
        <v>1</v>
      </c>
      <c r="R23" s="520">
        <v>3970</v>
      </c>
      <c r="S23" s="490" t="s">
        <v>1</v>
      </c>
      <c r="T23" s="490">
        <v>30</v>
      </c>
      <c r="U23" s="519" t="s">
        <v>3618</v>
      </c>
      <c r="V23" s="489" t="s">
        <v>1</v>
      </c>
      <c r="W23" s="513">
        <v>7950</v>
      </c>
      <c r="X23" s="513">
        <v>70</v>
      </c>
      <c r="Y23" s="509" t="s">
        <v>3489</v>
      </c>
      <c r="AF23" s="501" t="s">
        <v>0</v>
      </c>
      <c r="AJ23" s="489" t="s">
        <v>1</v>
      </c>
      <c r="AK23" s="520" t="s">
        <v>11</v>
      </c>
      <c r="AL23" s="490" t="s">
        <v>1</v>
      </c>
      <c r="AM23" s="490" t="s">
        <v>11</v>
      </c>
      <c r="AN23" s="519"/>
      <c r="AP23" s="520" t="s">
        <v>3242</v>
      </c>
      <c r="AQ23" s="490" t="s">
        <v>1</v>
      </c>
      <c r="AR23" s="490">
        <v>30</v>
      </c>
      <c r="AS23" s="519" t="s">
        <v>3620</v>
      </c>
      <c r="AT23" s="489" t="s">
        <v>1</v>
      </c>
      <c r="AU23" s="520">
        <v>650</v>
      </c>
      <c r="AV23" s="490" t="s">
        <v>1</v>
      </c>
      <c r="AW23" s="490">
        <v>6</v>
      </c>
      <c r="AX23" s="519" t="s">
        <v>3618</v>
      </c>
      <c r="AY23" s="489" t="s">
        <v>1</v>
      </c>
      <c r="AZ23" s="556">
        <v>410</v>
      </c>
      <c r="BA23" s="1196" t="s">
        <v>12</v>
      </c>
      <c r="BB23" s="556">
        <v>4</v>
      </c>
      <c r="BC23" s="1196" t="s">
        <v>12</v>
      </c>
      <c r="BD23" s="556">
        <v>70</v>
      </c>
      <c r="BE23" s="1196" t="s">
        <v>12</v>
      </c>
      <c r="BF23" s="556">
        <v>1</v>
      </c>
      <c r="BH23" s="566" t="s">
        <v>3691</v>
      </c>
      <c r="BI23" s="489" t="s">
        <v>3507</v>
      </c>
      <c r="BJ23" s="489" t="s">
        <v>3491</v>
      </c>
      <c r="BK23" s="489" t="s">
        <v>3492</v>
      </c>
      <c r="BN23" s="489" t="s">
        <v>3507</v>
      </c>
      <c r="BO23" s="489" t="s">
        <v>3491</v>
      </c>
      <c r="BP23" s="489" t="s">
        <v>3492</v>
      </c>
      <c r="BT23" s="489" t="s">
        <v>1</v>
      </c>
      <c r="BU23" s="518">
        <v>225</v>
      </c>
      <c r="BV23" s="489" t="s">
        <v>11</v>
      </c>
      <c r="BW23" s="520">
        <v>930</v>
      </c>
      <c r="BX23" s="527" t="s">
        <v>3630</v>
      </c>
      <c r="BY23" s="527">
        <v>9</v>
      </c>
      <c r="BZ23" s="528" t="s">
        <v>3618</v>
      </c>
      <c r="CA23" s="489" t="s">
        <v>11</v>
      </c>
      <c r="CB23" s="520">
        <v>3970</v>
      </c>
      <c r="CC23" s="527" t="s">
        <v>3630</v>
      </c>
      <c r="CD23" s="527">
        <v>40</v>
      </c>
      <c r="CE23" s="527" t="s">
        <v>3618</v>
      </c>
      <c r="CF23" s="528" t="s">
        <v>3631</v>
      </c>
      <c r="CG23" s="489" t="s">
        <v>11</v>
      </c>
      <c r="CH23" s="520">
        <v>2970</v>
      </c>
      <c r="CI23" s="527" t="s">
        <v>3630</v>
      </c>
      <c r="CJ23" s="527">
        <v>30</v>
      </c>
      <c r="CK23" s="527" t="s">
        <v>3618</v>
      </c>
      <c r="CL23" s="528" t="s">
        <v>3631</v>
      </c>
      <c r="CN23" s="516" t="s">
        <v>3700</v>
      </c>
    </row>
    <row r="24" spans="1:92" ht="27">
      <c r="A24" s="1205"/>
      <c r="B24" s="517"/>
      <c r="C24" s="518"/>
      <c r="D24" s="509" t="s">
        <v>3493</v>
      </c>
      <c r="F24" s="558">
        <v>35060</v>
      </c>
      <c r="G24" s="559"/>
      <c r="H24" s="489" t="s">
        <v>1</v>
      </c>
      <c r="I24" s="560">
        <v>330</v>
      </c>
      <c r="J24" s="561"/>
      <c r="K24" s="562" t="s">
        <v>3675</v>
      </c>
      <c r="M24" s="1198"/>
      <c r="N24" s="490"/>
      <c r="O24" s="490"/>
      <c r="P24" s="519"/>
      <c r="R24" s="520"/>
      <c r="S24" s="490"/>
      <c r="T24" s="490"/>
      <c r="U24" s="519"/>
      <c r="V24" s="489" t="s">
        <v>1</v>
      </c>
      <c r="W24" s="521">
        <v>7950</v>
      </c>
      <c r="X24" s="522">
        <v>70</v>
      </c>
      <c r="Y24" s="509" t="s">
        <v>3489</v>
      </c>
      <c r="Z24" s="489" t="s">
        <v>1</v>
      </c>
      <c r="AA24" s="523">
        <v>55660</v>
      </c>
      <c r="AB24" s="524" t="s">
        <v>1</v>
      </c>
      <c r="AC24" s="524">
        <v>550</v>
      </c>
      <c r="AD24" s="525" t="s">
        <v>3618</v>
      </c>
      <c r="AE24" s="489" t="s">
        <v>1</v>
      </c>
      <c r="AF24" s="526">
        <v>47710</v>
      </c>
      <c r="AG24" s="524" t="s">
        <v>1</v>
      </c>
      <c r="AH24" s="524">
        <v>470</v>
      </c>
      <c r="AI24" s="525" t="s">
        <v>3618</v>
      </c>
      <c r="AK24" s="493"/>
      <c r="AL24" s="494"/>
      <c r="AM24" s="494"/>
      <c r="AN24" s="492"/>
      <c r="AP24" s="520">
        <v>3970</v>
      </c>
      <c r="AQ24" s="490"/>
      <c r="AR24" s="490"/>
      <c r="AS24" s="519"/>
      <c r="AU24" s="520"/>
      <c r="AV24" s="490"/>
      <c r="AW24" s="490"/>
      <c r="AX24" s="519"/>
      <c r="AZ24" s="563" t="s">
        <v>3680</v>
      </c>
      <c r="BA24" s="1196"/>
      <c r="BB24" s="563" t="s">
        <v>3681</v>
      </c>
      <c r="BC24" s="1196"/>
      <c r="BD24" s="563" t="s">
        <v>3680</v>
      </c>
      <c r="BE24" s="1196"/>
      <c r="BF24" s="563" t="s">
        <v>3681</v>
      </c>
      <c r="BH24" s="567">
        <v>4250</v>
      </c>
      <c r="BK24" s="489" t="s">
        <v>3494</v>
      </c>
      <c r="BP24" s="489" t="s">
        <v>3494</v>
      </c>
      <c r="BU24" s="518" t="s">
        <v>3622</v>
      </c>
      <c r="BW24" s="520"/>
      <c r="BX24" s="527"/>
      <c r="BY24" s="527"/>
      <c r="BZ24" s="528"/>
      <c r="CB24" s="520"/>
      <c r="CC24" s="527"/>
      <c r="CD24" s="527"/>
      <c r="CE24" s="527"/>
      <c r="CF24" s="528"/>
      <c r="CH24" s="520"/>
      <c r="CI24" s="527"/>
      <c r="CJ24" s="527"/>
      <c r="CK24" s="527"/>
      <c r="CL24" s="528"/>
      <c r="CN24" s="516">
        <v>0.93</v>
      </c>
    </row>
    <row r="25" spans="1:92" ht="54">
      <c r="A25" s="1205"/>
      <c r="B25" s="507" t="s">
        <v>3508</v>
      </c>
      <c r="C25" s="508" t="s">
        <v>3487</v>
      </c>
      <c r="D25" s="509" t="s">
        <v>3488</v>
      </c>
      <c r="F25" s="551">
        <v>26340</v>
      </c>
      <c r="G25" s="552">
        <v>34290</v>
      </c>
      <c r="H25" s="489" t="s">
        <v>1</v>
      </c>
      <c r="I25" s="553">
        <v>240</v>
      </c>
      <c r="J25" s="554">
        <v>320</v>
      </c>
      <c r="K25" s="555" t="s">
        <v>3675</v>
      </c>
      <c r="L25" s="489" t="s">
        <v>1</v>
      </c>
      <c r="M25" s="1197">
        <v>850</v>
      </c>
      <c r="N25" s="510" t="s">
        <v>1</v>
      </c>
      <c r="O25" s="510">
        <v>8</v>
      </c>
      <c r="P25" s="511" t="s">
        <v>3618</v>
      </c>
      <c r="Q25" s="489" t="s">
        <v>1</v>
      </c>
      <c r="R25" s="512">
        <v>3530</v>
      </c>
      <c r="S25" s="510" t="s">
        <v>1</v>
      </c>
      <c r="T25" s="510">
        <v>30</v>
      </c>
      <c r="U25" s="511" t="s">
        <v>3618</v>
      </c>
      <c r="V25" s="489" t="s">
        <v>1</v>
      </c>
      <c r="W25" s="513">
        <v>7950</v>
      </c>
      <c r="X25" s="513">
        <v>70</v>
      </c>
      <c r="Y25" s="509" t="s">
        <v>3489</v>
      </c>
      <c r="AF25" s="501" t="s">
        <v>0</v>
      </c>
      <c r="AJ25" s="489" t="s">
        <v>1</v>
      </c>
      <c r="AK25" s="520">
        <v>640</v>
      </c>
      <c r="AL25" s="490" t="s">
        <v>1</v>
      </c>
      <c r="AM25" s="490">
        <v>6</v>
      </c>
      <c r="AN25" s="519" t="s">
        <v>3618</v>
      </c>
      <c r="AP25" s="520" t="s">
        <v>3243</v>
      </c>
      <c r="AQ25" s="490" t="s">
        <v>1</v>
      </c>
      <c r="AR25" s="490">
        <v>30</v>
      </c>
      <c r="AS25" s="519" t="s">
        <v>3619</v>
      </c>
      <c r="AT25" s="489" t="s">
        <v>1</v>
      </c>
      <c r="AU25" s="512">
        <v>570</v>
      </c>
      <c r="AV25" s="510" t="s">
        <v>1</v>
      </c>
      <c r="AW25" s="510">
        <v>5</v>
      </c>
      <c r="AX25" s="511" t="s">
        <v>3618</v>
      </c>
      <c r="AY25" s="489" t="s">
        <v>1</v>
      </c>
      <c r="AZ25" s="556">
        <v>370</v>
      </c>
      <c r="BA25" s="1196" t="s">
        <v>12</v>
      </c>
      <c r="BB25" s="556">
        <v>3</v>
      </c>
      <c r="BC25" s="1196" t="s">
        <v>12</v>
      </c>
      <c r="BD25" s="556">
        <v>60</v>
      </c>
      <c r="BE25" s="1196" t="s">
        <v>12</v>
      </c>
      <c r="BF25" s="556">
        <v>1</v>
      </c>
      <c r="BH25" s="566" t="s">
        <v>3692</v>
      </c>
      <c r="BJ25" s="489" t="s">
        <v>3496</v>
      </c>
      <c r="BK25" s="489" t="s">
        <v>3492</v>
      </c>
      <c r="BO25" s="489" t="s">
        <v>3496</v>
      </c>
      <c r="BP25" s="489" t="s">
        <v>3492</v>
      </c>
      <c r="BT25" s="489" t="s">
        <v>1</v>
      </c>
      <c r="BU25" s="508">
        <v>225</v>
      </c>
      <c r="BV25" s="489" t="s">
        <v>11</v>
      </c>
      <c r="BW25" s="512">
        <v>830</v>
      </c>
      <c r="BX25" s="514" t="s">
        <v>3630</v>
      </c>
      <c r="BY25" s="514">
        <v>8</v>
      </c>
      <c r="BZ25" s="515" t="s">
        <v>3618</v>
      </c>
      <c r="CA25" s="489" t="s">
        <v>11</v>
      </c>
      <c r="CB25" s="512">
        <v>3530</v>
      </c>
      <c r="CC25" s="514" t="s">
        <v>3630</v>
      </c>
      <c r="CD25" s="514">
        <v>30</v>
      </c>
      <c r="CE25" s="514" t="s">
        <v>3618</v>
      </c>
      <c r="CF25" s="515" t="s">
        <v>3631</v>
      </c>
      <c r="CG25" s="489" t="s">
        <v>11</v>
      </c>
      <c r="CH25" s="512">
        <v>2640</v>
      </c>
      <c r="CI25" s="514" t="s">
        <v>3630</v>
      </c>
      <c r="CJ25" s="514">
        <v>20</v>
      </c>
      <c r="CK25" s="514" t="s">
        <v>3618</v>
      </c>
      <c r="CL25" s="515" t="s">
        <v>3631</v>
      </c>
      <c r="CN25" s="516" t="s">
        <v>3700</v>
      </c>
    </row>
    <row r="26" spans="1:92" ht="27">
      <c r="A26" s="1205"/>
      <c r="B26" s="487"/>
      <c r="C26" s="488"/>
      <c r="D26" s="509" t="s">
        <v>3493</v>
      </c>
      <c r="F26" s="558">
        <v>34290</v>
      </c>
      <c r="G26" s="559"/>
      <c r="H26" s="489" t="s">
        <v>1</v>
      </c>
      <c r="I26" s="560">
        <v>320</v>
      </c>
      <c r="J26" s="561"/>
      <c r="K26" s="562" t="s">
        <v>3675</v>
      </c>
      <c r="M26" s="1198"/>
      <c r="N26" s="494"/>
      <c r="O26" s="494"/>
      <c r="P26" s="492"/>
      <c r="R26" s="493"/>
      <c r="S26" s="494"/>
      <c r="T26" s="494"/>
      <c r="U26" s="492"/>
      <c r="V26" s="489" t="s">
        <v>1</v>
      </c>
      <c r="W26" s="521">
        <v>7950</v>
      </c>
      <c r="X26" s="522">
        <v>70</v>
      </c>
      <c r="Y26" s="509" t="s">
        <v>3489</v>
      </c>
      <c r="Z26" s="489" t="s">
        <v>1</v>
      </c>
      <c r="AA26" s="523">
        <v>55660</v>
      </c>
      <c r="AB26" s="524" t="s">
        <v>1</v>
      </c>
      <c r="AC26" s="524">
        <v>550</v>
      </c>
      <c r="AD26" s="525" t="s">
        <v>3618</v>
      </c>
      <c r="AE26" s="489" t="s">
        <v>1</v>
      </c>
      <c r="AF26" s="526">
        <v>47710</v>
      </c>
      <c r="AG26" s="524" t="s">
        <v>1</v>
      </c>
      <c r="AH26" s="524">
        <v>470</v>
      </c>
      <c r="AI26" s="525" t="s">
        <v>3618</v>
      </c>
      <c r="AK26" s="520"/>
      <c r="AL26" s="490"/>
      <c r="AM26" s="490"/>
      <c r="AN26" s="519"/>
      <c r="AP26" s="520">
        <v>3530</v>
      </c>
      <c r="AQ26" s="490"/>
      <c r="AR26" s="490"/>
      <c r="AS26" s="519"/>
      <c r="AU26" s="493"/>
      <c r="AV26" s="494"/>
      <c r="AW26" s="494"/>
      <c r="AX26" s="492"/>
      <c r="AZ26" s="563" t="s">
        <v>3680</v>
      </c>
      <c r="BA26" s="1196"/>
      <c r="BB26" s="563" t="s">
        <v>3681</v>
      </c>
      <c r="BC26" s="1196"/>
      <c r="BD26" s="563" t="s">
        <v>3680</v>
      </c>
      <c r="BE26" s="1196"/>
      <c r="BF26" s="563" t="s">
        <v>3681</v>
      </c>
      <c r="BH26" s="567">
        <v>3920</v>
      </c>
      <c r="BK26" s="489" t="s">
        <v>3494</v>
      </c>
      <c r="BP26" s="489" t="s">
        <v>3494</v>
      </c>
      <c r="BU26" s="488" t="s">
        <v>3623</v>
      </c>
      <c r="BW26" s="493"/>
      <c r="BX26" s="497"/>
      <c r="BY26" s="497"/>
      <c r="BZ26" s="498"/>
      <c r="CB26" s="493"/>
      <c r="CC26" s="497"/>
      <c r="CD26" s="497"/>
      <c r="CE26" s="497"/>
      <c r="CF26" s="498"/>
      <c r="CH26" s="493"/>
      <c r="CI26" s="497"/>
      <c r="CJ26" s="497"/>
      <c r="CK26" s="497"/>
      <c r="CL26" s="498"/>
      <c r="CN26" s="516">
        <v>0.96</v>
      </c>
    </row>
    <row r="27" spans="1:92" ht="54">
      <c r="A27" s="1205"/>
      <c r="B27" s="517" t="s">
        <v>3509</v>
      </c>
      <c r="C27" s="518" t="s">
        <v>3487</v>
      </c>
      <c r="D27" s="509" t="s">
        <v>3488</v>
      </c>
      <c r="F27" s="551">
        <v>25740</v>
      </c>
      <c r="G27" s="552">
        <v>33690</v>
      </c>
      <c r="H27" s="489" t="s">
        <v>1</v>
      </c>
      <c r="I27" s="553">
        <v>240</v>
      </c>
      <c r="J27" s="554">
        <v>320</v>
      </c>
      <c r="K27" s="555" t="s">
        <v>3675</v>
      </c>
      <c r="L27" s="489" t="s">
        <v>1</v>
      </c>
      <c r="M27" s="1197">
        <v>760</v>
      </c>
      <c r="N27" s="490" t="s">
        <v>1</v>
      </c>
      <c r="O27" s="490">
        <v>7</v>
      </c>
      <c r="P27" s="519" t="s">
        <v>3618</v>
      </c>
      <c r="Q27" s="489" t="s">
        <v>1</v>
      </c>
      <c r="R27" s="520">
        <v>3180</v>
      </c>
      <c r="S27" s="490" t="s">
        <v>1</v>
      </c>
      <c r="T27" s="490">
        <v>30</v>
      </c>
      <c r="U27" s="519" t="s">
        <v>3618</v>
      </c>
      <c r="V27" s="489" t="s">
        <v>1</v>
      </c>
      <c r="W27" s="513">
        <v>7950</v>
      </c>
      <c r="X27" s="513">
        <v>70</v>
      </c>
      <c r="Y27" s="509" t="s">
        <v>3489</v>
      </c>
      <c r="AF27" s="501" t="s">
        <v>0</v>
      </c>
      <c r="AJ27" s="489" t="s">
        <v>1</v>
      </c>
      <c r="AK27" s="512">
        <v>570</v>
      </c>
      <c r="AL27" s="510" t="s">
        <v>1</v>
      </c>
      <c r="AM27" s="510">
        <v>5</v>
      </c>
      <c r="AN27" s="511" t="s">
        <v>3618</v>
      </c>
      <c r="AP27" s="520" t="s">
        <v>3244</v>
      </c>
      <c r="AQ27" s="490" t="s">
        <v>1</v>
      </c>
      <c r="AR27" s="490">
        <v>30</v>
      </c>
      <c r="AS27" s="519" t="s">
        <v>3619</v>
      </c>
      <c r="AT27" s="489" t="s">
        <v>1</v>
      </c>
      <c r="AU27" s="520">
        <v>520</v>
      </c>
      <c r="AV27" s="490" t="s">
        <v>1</v>
      </c>
      <c r="AW27" s="490">
        <v>5</v>
      </c>
      <c r="AX27" s="519" t="s">
        <v>3618</v>
      </c>
      <c r="AY27" s="489" t="s">
        <v>1</v>
      </c>
      <c r="AZ27" s="556">
        <v>350</v>
      </c>
      <c r="BA27" s="1196" t="s">
        <v>12</v>
      </c>
      <c r="BB27" s="556">
        <v>3</v>
      </c>
      <c r="BC27" s="1196" t="s">
        <v>12</v>
      </c>
      <c r="BD27" s="556">
        <v>60</v>
      </c>
      <c r="BE27" s="1196" t="s">
        <v>12</v>
      </c>
      <c r="BF27" s="556">
        <v>1</v>
      </c>
      <c r="BH27" s="566" t="s">
        <v>3693</v>
      </c>
      <c r="BJ27" s="489" t="s">
        <v>3498</v>
      </c>
      <c r="BK27" s="489" t="s">
        <v>3492</v>
      </c>
      <c r="BO27" s="489" t="s">
        <v>3498</v>
      </c>
      <c r="BP27" s="489" t="s">
        <v>3492</v>
      </c>
      <c r="BT27" s="489" t="s">
        <v>1</v>
      </c>
      <c r="BU27" s="518">
        <v>225</v>
      </c>
      <c r="BV27" s="489" t="s">
        <v>11</v>
      </c>
      <c r="BW27" s="520">
        <v>750</v>
      </c>
      <c r="BX27" s="527" t="s">
        <v>3630</v>
      </c>
      <c r="BY27" s="527">
        <v>8</v>
      </c>
      <c r="BZ27" s="528" t="s">
        <v>3618</v>
      </c>
      <c r="CA27" s="489" t="s">
        <v>11</v>
      </c>
      <c r="CB27" s="520">
        <v>3180</v>
      </c>
      <c r="CC27" s="527" t="s">
        <v>3630</v>
      </c>
      <c r="CD27" s="527">
        <v>30</v>
      </c>
      <c r="CE27" s="527" t="s">
        <v>3618</v>
      </c>
      <c r="CF27" s="528" t="s">
        <v>3631</v>
      </c>
      <c r="CG27" s="489" t="s">
        <v>11</v>
      </c>
      <c r="CH27" s="520">
        <v>2380</v>
      </c>
      <c r="CI27" s="527" t="s">
        <v>3630</v>
      </c>
      <c r="CJ27" s="527">
        <v>20</v>
      </c>
      <c r="CK27" s="527" t="s">
        <v>3618</v>
      </c>
      <c r="CL27" s="528" t="s">
        <v>3631</v>
      </c>
      <c r="CN27" s="516" t="s">
        <v>3700</v>
      </c>
    </row>
    <row r="28" spans="1:92" ht="27">
      <c r="A28" s="1205"/>
      <c r="B28" s="517"/>
      <c r="C28" s="518"/>
      <c r="D28" s="509" t="s">
        <v>3493</v>
      </c>
      <c r="F28" s="558">
        <v>33690</v>
      </c>
      <c r="G28" s="559"/>
      <c r="H28" s="489" t="s">
        <v>1</v>
      </c>
      <c r="I28" s="560">
        <v>320</v>
      </c>
      <c r="J28" s="561"/>
      <c r="K28" s="562" t="s">
        <v>3675</v>
      </c>
      <c r="M28" s="1198"/>
      <c r="N28" s="490"/>
      <c r="O28" s="490"/>
      <c r="P28" s="519"/>
      <c r="R28" s="520"/>
      <c r="S28" s="490"/>
      <c r="T28" s="490"/>
      <c r="U28" s="519"/>
      <c r="V28" s="489" t="s">
        <v>1</v>
      </c>
      <c r="W28" s="521">
        <v>7950</v>
      </c>
      <c r="X28" s="522">
        <v>70</v>
      </c>
      <c r="Y28" s="509" t="s">
        <v>3489</v>
      </c>
      <c r="Z28" s="489" t="s">
        <v>1</v>
      </c>
      <c r="AA28" s="523">
        <v>55660</v>
      </c>
      <c r="AB28" s="524" t="s">
        <v>1</v>
      </c>
      <c r="AC28" s="524">
        <v>550</v>
      </c>
      <c r="AD28" s="525" t="s">
        <v>3618</v>
      </c>
      <c r="AE28" s="489" t="s">
        <v>1</v>
      </c>
      <c r="AF28" s="526">
        <v>47710</v>
      </c>
      <c r="AG28" s="524" t="s">
        <v>1</v>
      </c>
      <c r="AH28" s="524">
        <v>470</v>
      </c>
      <c r="AI28" s="525" t="s">
        <v>3618</v>
      </c>
      <c r="AK28" s="493"/>
      <c r="AL28" s="494"/>
      <c r="AM28" s="494"/>
      <c r="AN28" s="492"/>
      <c r="AP28" s="520">
        <v>3180</v>
      </c>
      <c r="AQ28" s="490"/>
      <c r="AR28" s="490"/>
      <c r="AS28" s="519"/>
      <c r="AU28" s="520"/>
      <c r="AV28" s="490"/>
      <c r="AW28" s="490"/>
      <c r="AX28" s="519"/>
      <c r="AZ28" s="563" t="s">
        <v>3680</v>
      </c>
      <c r="BA28" s="1196"/>
      <c r="BB28" s="563" t="s">
        <v>3681</v>
      </c>
      <c r="BC28" s="1196"/>
      <c r="BD28" s="563" t="s">
        <v>3680</v>
      </c>
      <c r="BE28" s="1196"/>
      <c r="BF28" s="563" t="s">
        <v>3681</v>
      </c>
      <c r="BH28" s="567">
        <v>3660</v>
      </c>
      <c r="BK28" s="489" t="s">
        <v>3494</v>
      </c>
      <c r="BP28" s="489" t="s">
        <v>3494</v>
      </c>
      <c r="BU28" s="518" t="s">
        <v>3621</v>
      </c>
      <c r="BW28" s="520"/>
      <c r="BX28" s="527"/>
      <c r="BY28" s="527"/>
      <c r="BZ28" s="528"/>
      <c r="CB28" s="520"/>
      <c r="CC28" s="527"/>
      <c r="CD28" s="527"/>
      <c r="CE28" s="527"/>
      <c r="CF28" s="528"/>
      <c r="CH28" s="520"/>
      <c r="CI28" s="527"/>
      <c r="CJ28" s="527"/>
      <c r="CK28" s="527"/>
      <c r="CL28" s="528"/>
      <c r="CN28" s="516">
        <v>0.99</v>
      </c>
    </row>
    <row r="29" spans="1:92" ht="54">
      <c r="A29" s="1205"/>
      <c r="B29" s="507" t="s">
        <v>3510</v>
      </c>
      <c r="C29" s="508" t="s">
        <v>3487</v>
      </c>
      <c r="D29" s="509" t="s">
        <v>3488</v>
      </c>
      <c r="F29" s="551">
        <v>24820</v>
      </c>
      <c r="G29" s="552">
        <v>32770</v>
      </c>
      <c r="H29" s="489" t="s">
        <v>1</v>
      </c>
      <c r="I29" s="553">
        <v>230</v>
      </c>
      <c r="J29" s="554">
        <v>310</v>
      </c>
      <c r="K29" s="555" t="s">
        <v>3675</v>
      </c>
      <c r="L29" s="489" t="s">
        <v>1</v>
      </c>
      <c r="M29" s="1197">
        <v>640</v>
      </c>
      <c r="N29" s="510" t="s">
        <v>1</v>
      </c>
      <c r="O29" s="510">
        <v>6</v>
      </c>
      <c r="P29" s="511" t="s">
        <v>3618</v>
      </c>
      <c r="Q29" s="489" t="s">
        <v>1</v>
      </c>
      <c r="R29" s="512">
        <v>2650</v>
      </c>
      <c r="S29" s="510" t="s">
        <v>1</v>
      </c>
      <c r="T29" s="510">
        <v>20</v>
      </c>
      <c r="U29" s="511" t="s">
        <v>3618</v>
      </c>
      <c r="V29" s="489" t="s">
        <v>1</v>
      </c>
      <c r="W29" s="513">
        <v>7950</v>
      </c>
      <c r="X29" s="513">
        <v>70</v>
      </c>
      <c r="Y29" s="509" t="s">
        <v>3489</v>
      </c>
      <c r="AF29" s="501" t="s">
        <v>0</v>
      </c>
      <c r="AJ29" s="489" t="s">
        <v>1</v>
      </c>
      <c r="AK29" s="520">
        <v>480</v>
      </c>
      <c r="AL29" s="490" t="s">
        <v>1</v>
      </c>
      <c r="AM29" s="490">
        <v>4</v>
      </c>
      <c r="AN29" s="519" t="s">
        <v>3618</v>
      </c>
      <c r="AP29" s="520" t="s">
        <v>3245</v>
      </c>
      <c r="AQ29" s="490" t="s">
        <v>1</v>
      </c>
      <c r="AR29" s="490">
        <v>20</v>
      </c>
      <c r="AS29" s="519" t="s">
        <v>3619</v>
      </c>
      <c r="AT29" s="489" t="s">
        <v>1</v>
      </c>
      <c r="AU29" s="512">
        <v>500</v>
      </c>
      <c r="AV29" s="510" t="s">
        <v>1</v>
      </c>
      <c r="AW29" s="510">
        <v>5</v>
      </c>
      <c r="AX29" s="511" t="s">
        <v>3618</v>
      </c>
      <c r="AY29" s="489" t="s">
        <v>1</v>
      </c>
      <c r="AZ29" s="556">
        <v>300</v>
      </c>
      <c r="BA29" s="1196" t="s">
        <v>12</v>
      </c>
      <c r="BB29" s="556">
        <v>3</v>
      </c>
      <c r="BC29" s="1196" t="s">
        <v>12</v>
      </c>
      <c r="BD29" s="556">
        <v>50</v>
      </c>
      <c r="BE29" s="1196" t="s">
        <v>12</v>
      </c>
      <c r="BF29" s="556">
        <v>1</v>
      </c>
      <c r="BH29" s="566" t="s">
        <v>3694</v>
      </c>
      <c r="BJ29" s="489" t="s">
        <v>3500</v>
      </c>
      <c r="BK29" s="489" t="s">
        <v>3492</v>
      </c>
      <c r="BO29" s="489" t="s">
        <v>3500</v>
      </c>
      <c r="BP29" s="489" t="s">
        <v>3492</v>
      </c>
      <c r="BT29" s="489" t="s">
        <v>1</v>
      </c>
      <c r="BU29" s="508">
        <v>225</v>
      </c>
      <c r="BV29" s="489" t="s">
        <v>11</v>
      </c>
      <c r="BW29" s="512">
        <v>620</v>
      </c>
      <c r="BX29" s="514" t="s">
        <v>3630</v>
      </c>
      <c r="BY29" s="514">
        <v>6</v>
      </c>
      <c r="BZ29" s="515" t="s">
        <v>3618</v>
      </c>
      <c r="CA29" s="489" t="s">
        <v>11</v>
      </c>
      <c r="CB29" s="512">
        <v>2650</v>
      </c>
      <c r="CC29" s="514" t="s">
        <v>3630</v>
      </c>
      <c r="CD29" s="514">
        <v>20</v>
      </c>
      <c r="CE29" s="514" t="s">
        <v>3618</v>
      </c>
      <c r="CF29" s="515" t="s">
        <v>3631</v>
      </c>
      <c r="CG29" s="489" t="s">
        <v>11</v>
      </c>
      <c r="CH29" s="512">
        <v>1980</v>
      </c>
      <c r="CI29" s="514" t="s">
        <v>3630</v>
      </c>
      <c r="CJ29" s="514">
        <v>20</v>
      </c>
      <c r="CK29" s="514" t="s">
        <v>3618</v>
      </c>
      <c r="CL29" s="515" t="s">
        <v>3631</v>
      </c>
      <c r="CN29" s="516" t="s">
        <v>3700</v>
      </c>
    </row>
    <row r="30" spans="1:92" ht="27">
      <c r="A30" s="1205"/>
      <c r="B30" s="487"/>
      <c r="C30" s="488"/>
      <c r="D30" s="509" t="s">
        <v>3493</v>
      </c>
      <c r="F30" s="558">
        <v>32770</v>
      </c>
      <c r="G30" s="559"/>
      <c r="H30" s="489" t="s">
        <v>1</v>
      </c>
      <c r="I30" s="560">
        <v>310</v>
      </c>
      <c r="J30" s="561"/>
      <c r="K30" s="562" t="s">
        <v>3675</v>
      </c>
      <c r="M30" s="1198"/>
      <c r="N30" s="494"/>
      <c r="O30" s="494"/>
      <c r="P30" s="492"/>
      <c r="R30" s="493"/>
      <c r="S30" s="494"/>
      <c r="T30" s="494"/>
      <c r="U30" s="492"/>
      <c r="V30" s="489" t="s">
        <v>1</v>
      </c>
      <c r="W30" s="521">
        <v>7950</v>
      </c>
      <c r="X30" s="522">
        <v>70</v>
      </c>
      <c r="Y30" s="509" t="s">
        <v>3489</v>
      </c>
      <c r="Z30" s="489" t="s">
        <v>1</v>
      </c>
      <c r="AA30" s="523">
        <v>55660</v>
      </c>
      <c r="AB30" s="524" t="s">
        <v>1</v>
      </c>
      <c r="AC30" s="524">
        <v>550</v>
      </c>
      <c r="AD30" s="525" t="s">
        <v>3618</v>
      </c>
      <c r="AE30" s="489" t="s">
        <v>1</v>
      </c>
      <c r="AF30" s="526">
        <v>47710</v>
      </c>
      <c r="AG30" s="524" t="s">
        <v>1</v>
      </c>
      <c r="AH30" s="524">
        <v>470</v>
      </c>
      <c r="AI30" s="525" t="s">
        <v>3618</v>
      </c>
      <c r="AK30" s="520"/>
      <c r="AL30" s="490"/>
      <c r="AM30" s="490"/>
      <c r="AN30" s="519"/>
      <c r="AP30" s="520">
        <v>2650</v>
      </c>
      <c r="AQ30" s="490"/>
      <c r="AR30" s="490"/>
      <c r="AS30" s="519"/>
      <c r="AU30" s="493"/>
      <c r="AV30" s="494"/>
      <c r="AW30" s="494"/>
      <c r="AX30" s="492"/>
      <c r="AZ30" s="563" t="s">
        <v>3680</v>
      </c>
      <c r="BA30" s="1196"/>
      <c r="BB30" s="563" t="s">
        <v>3681</v>
      </c>
      <c r="BC30" s="1196"/>
      <c r="BD30" s="563" t="s">
        <v>3680</v>
      </c>
      <c r="BE30" s="1196"/>
      <c r="BF30" s="563" t="s">
        <v>3681</v>
      </c>
      <c r="BH30" s="567">
        <v>3160</v>
      </c>
      <c r="BK30" s="489" t="s">
        <v>3494</v>
      </c>
      <c r="BP30" s="489" t="s">
        <v>3494</v>
      </c>
      <c r="BU30" s="488" t="s">
        <v>3621</v>
      </c>
      <c r="BW30" s="493"/>
      <c r="BX30" s="497"/>
      <c r="BY30" s="497"/>
      <c r="BZ30" s="498"/>
      <c r="CB30" s="493"/>
      <c r="CC30" s="497"/>
      <c r="CD30" s="497"/>
      <c r="CE30" s="497"/>
      <c r="CF30" s="498"/>
      <c r="CH30" s="493"/>
      <c r="CI30" s="497"/>
      <c r="CJ30" s="497"/>
      <c r="CK30" s="497"/>
      <c r="CL30" s="498"/>
      <c r="CN30" s="516">
        <v>0.91</v>
      </c>
    </row>
    <row r="31" spans="1:92" ht="54">
      <c r="A31" s="1205"/>
      <c r="B31" s="517" t="s">
        <v>3511</v>
      </c>
      <c r="C31" s="518" t="s">
        <v>3487</v>
      </c>
      <c r="D31" s="509" t="s">
        <v>3488</v>
      </c>
      <c r="F31" s="551">
        <v>24150</v>
      </c>
      <c r="G31" s="552">
        <v>32100</v>
      </c>
      <c r="H31" s="489" t="s">
        <v>1</v>
      </c>
      <c r="I31" s="553">
        <v>220</v>
      </c>
      <c r="J31" s="554">
        <v>300</v>
      </c>
      <c r="K31" s="555" t="s">
        <v>3675</v>
      </c>
      <c r="L31" s="489" t="s">
        <v>1</v>
      </c>
      <c r="M31" s="1197">
        <v>540</v>
      </c>
      <c r="N31" s="490" t="s">
        <v>1</v>
      </c>
      <c r="O31" s="490">
        <v>5</v>
      </c>
      <c r="P31" s="519" t="s">
        <v>3618</v>
      </c>
      <c r="Q31" s="489" t="s">
        <v>1</v>
      </c>
      <c r="R31" s="520">
        <v>2270</v>
      </c>
      <c r="S31" s="490" t="s">
        <v>1</v>
      </c>
      <c r="T31" s="490">
        <v>20</v>
      </c>
      <c r="U31" s="519" t="s">
        <v>3618</v>
      </c>
      <c r="V31" s="489" t="s">
        <v>1</v>
      </c>
      <c r="W31" s="513">
        <v>7950</v>
      </c>
      <c r="X31" s="513">
        <v>70</v>
      </c>
      <c r="Y31" s="509" t="s">
        <v>3489</v>
      </c>
      <c r="AF31" s="501" t="s">
        <v>0</v>
      </c>
      <c r="AJ31" s="489" t="s">
        <v>1</v>
      </c>
      <c r="AK31" s="512">
        <v>410</v>
      </c>
      <c r="AL31" s="510" t="s">
        <v>1</v>
      </c>
      <c r="AM31" s="510">
        <v>4</v>
      </c>
      <c r="AN31" s="511" t="s">
        <v>3618</v>
      </c>
      <c r="AP31" s="520" t="s">
        <v>3246</v>
      </c>
      <c r="AQ31" s="490" t="s">
        <v>1</v>
      </c>
      <c r="AR31" s="490">
        <v>20</v>
      </c>
      <c r="AS31" s="519" t="s">
        <v>3619</v>
      </c>
      <c r="AT31" s="489" t="s">
        <v>1</v>
      </c>
      <c r="AU31" s="520">
        <v>500</v>
      </c>
      <c r="AV31" s="490" t="s">
        <v>1</v>
      </c>
      <c r="AW31" s="490">
        <v>5</v>
      </c>
      <c r="AX31" s="519" t="s">
        <v>3618</v>
      </c>
      <c r="AY31" s="489" t="s">
        <v>1</v>
      </c>
      <c r="AZ31" s="556">
        <v>270</v>
      </c>
      <c r="BA31" s="1196" t="s">
        <v>12</v>
      </c>
      <c r="BB31" s="556">
        <v>2</v>
      </c>
      <c r="BC31" s="1196" t="s">
        <v>12</v>
      </c>
      <c r="BD31" s="556">
        <v>40</v>
      </c>
      <c r="BE31" s="1196" t="s">
        <v>12</v>
      </c>
      <c r="BF31" s="556">
        <v>1</v>
      </c>
      <c r="BH31" s="566" t="s">
        <v>3695</v>
      </c>
      <c r="BI31" s="489" t="s">
        <v>3512</v>
      </c>
      <c r="BJ31" s="489" t="s">
        <v>3491</v>
      </c>
      <c r="BK31" s="489" t="s">
        <v>3492</v>
      </c>
      <c r="BN31" s="489" t="s">
        <v>3512</v>
      </c>
      <c r="BO31" s="489" t="s">
        <v>3491</v>
      </c>
      <c r="BP31" s="489" t="s">
        <v>3492</v>
      </c>
      <c r="BT31" s="489" t="s">
        <v>1</v>
      </c>
      <c r="BU31" s="518">
        <v>225</v>
      </c>
      <c r="BV31" s="489" t="s">
        <v>11</v>
      </c>
      <c r="BW31" s="520">
        <v>530</v>
      </c>
      <c r="BX31" s="527" t="s">
        <v>3630</v>
      </c>
      <c r="BY31" s="527">
        <v>5</v>
      </c>
      <c r="BZ31" s="528" t="s">
        <v>3618</v>
      </c>
      <c r="CA31" s="489" t="s">
        <v>11</v>
      </c>
      <c r="CB31" s="520">
        <v>2270</v>
      </c>
      <c r="CC31" s="527" t="s">
        <v>3630</v>
      </c>
      <c r="CD31" s="527">
        <v>20</v>
      </c>
      <c r="CE31" s="527" t="s">
        <v>3618</v>
      </c>
      <c r="CF31" s="528" t="s">
        <v>3631</v>
      </c>
      <c r="CG31" s="489" t="s">
        <v>11</v>
      </c>
      <c r="CH31" s="520">
        <v>1700</v>
      </c>
      <c r="CI31" s="527" t="s">
        <v>3630</v>
      </c>
      <c r="CJ31" s="527">
        <v>10</v>
      </c>
      <c r="CK31" s="527" t="s">
        <v>3618</v>
      </c>
      <c r="CL31" s="528" t="s">
        <v>3631</v>
      </c>
      <c r="CN31" s="516" t="s">
        <v>3700</v>
      </c>
    </row>
    <row r="32" spans="1:92" ht="27">
      <c r="A32" s="1205"/>
      <c r="B32" s="517"/>
      <c r="C32" s="518"/>
      <c r="D32" s="509" t="s">
        <v>3493</v>
      </c>
      <c r="F32" s="558">
        <v>32100</v>
      </c>
      <c r="G32" s="559"/>
      <c r="H32" s="489" t="s">
        <v>1</v>
      </c>
      <c r="I32" s="560">
        <v>300</v>
      </c>
      <c r="J32" s="561"/>
      <c r="K32" s="562" t="s">
        <v>3675</v>
      </c>
      <c r="M32" s="1198"/>
      <c r="N32" s="490"/>
      <c r="O32" s="490"/>
      <c r="P32" s="519"/>
      <c r="R32" s="520"/>
      <c r="S32" s="490"/>
      <c r="T32" s="490"/>
      <c r="U32" s="519"/>
      <c r="V32" s="489" t="s">
        <v>1</v>
      </c>
      <c r="W32" s="521">
        <v>7950</v>
      </c>
      <c r="X32" s="522">
        <v>70</v>
      </c>
      <c r="Y32" s="509" t="s">
        <v>3489</v>
      </c>
      <c r="Z32" s="489" t="s">
        <v>1</v>
      </c>
      <c r="AA32" s="523">
        <v>55660</v>
      </c>
      <c r="AB32" s="524" t="s">
        <v>1</v>
      </c>
      <c r="AC32" s="524">
        <v>550</v>
      </c>
      <c r="AD32" s="525" t="s">
        <v>3618</v>
      </c>
      <c r="AE32" s="489" t="s">
        <v>1</v>
      </c>
      <c r="AF32" s="526">
        <v>47710</v>
      </c>
      <c r="AG32" s="524" t="s">
        <v>1</v>
      </c>
      <c r="AH32" s="524">
        <v>470</v>
      </c>
      <c r="AI32" s="525" t="s">
        <v>3618</v>
      </c>
      <c r="AK32" s="493"/>
      <c r="AL32" s="494"/>
      <c r="AM32" s="494"/>
      <c r="AN32" s="492"/>
      <c r="AP32" s="520">
        <v>2270</v>
      </c>
      <c r="AQ32" s="490"/>
      <c r="AR32" s="490"/>
      <c r="AS32" s="519"/>
      <c r="AU32" s="520"/>
      <c r="AV32" s="490"/>
      <c r="AW32" s="490"/>
      <c r="AX32" s="519"/>
      <c r="AZ32" s="563" t="s">
        <v>3680</v>
      </c>
      <c r="BA32" s="1196"/>
      <c r="BB32" s="563" t="s">
        <v>3681</v>
      </c>
      <c r="BC32" s="1196"/>
      <c r="BD32" s="563" t="s">
        <v>3680</v>
      </c>
      <c r="BE32" s="1196"/>
      <c r="BF32" s="563" t="s">
        <v>3681</v>
      </c>
      <c r="BH32" s="567">
        <v>2810</v>
      </c>
      <c r="BK32" s="489" t="s">
        <v>3494</v>
      </c>
      <c r="BP32" s="489" t="s">
        <v>3494</v>
      </c>
      <c r="BU32" s="518" t="s">
        <v>3622</v>
      </c>
      <c r="BW32" s="520"/>
      <c r="BX32" s="527"/>
      <c r="BY32" s="527"/>
      <c r="BZ32" s="528"/>
      <c r="CB32" s="520"/>
      <c r="CC32" s="527"/>
      <c r="CD32" s="527"/>
      <c r="CE32" s="527"/>
      <c r="CF32" s="528"/>
      <c r="CH32" s="520"/>
      <c r="CI32" s="527"/>
      <c r="CJ32" s="527"/>
      <c r="CK32" s="527"/>
      <c r="CL32" s="528"/>
      <c r="CN32" s="516">
        <v>0.95</v>
      </c>
    </row>
    <row r="33" spans="1:92" ht="54">
      <c r="A33" s="1205"/>
      <c r="B33" s="507" t="s">
        <v>3513</v>
      </c>
      <c r="C33" s="508" t="s">
        <v>3487</v>
      </c>
      <c r="D33" s="509" t="s">
        <v>3488</v>
      </c>
      <c r="F33" s="551">
        <v>23660</v>
      </c>
      <c r="G33" s="552">
        <v>31610</v>
      </c>
      <c r="H33" s="489" t="s">
        <v>1</v>
      </c>
      <c r="I33" s="553">
        <v>210</v>
      </c>
      <c r="J33" s="554">
        <v>290</v>
      </c>
      <c r="K33" s="555" t="s">
        <v>3675</v>
      </c>
      <c r="L33" s="489" t="s">
        <v>1</v>
      </c>
      <c r="M33" s="1197">
        <v>480</v>
      </c>
      <c r="N33" s="510" t="s">
        <v>1</v>
      </c>
      <c r="O33" s="510">
        <v>4</v>
      </c>
      <c r="P33" s="511" t="s">
        <v>3618</v>
      </c>
      <c r="Q33" s="489" t="s">
        <v>1</v>
      </c>
      <c r="R33" s="512">
        <v>1980</v>
      </c>
      <c r="S33" s="510" t="s">
        <v>1</v>
      </c>
      <c r="T33" s="510">
        <v>10</v>
      </c>
      <c r="U33" s="511" t="s">
        <v>3618</v>
      </c>
      <c r="V33" s="489" t="s">
        <v>1</v>
      </c>
      <c r="W33" s="513">
        <v>7950</v>
      </c>
      <c r="X33" s="513">
        <v>70</v>
      </c>
      <c r="Y33" s="509" t="s">
        <v>3489</v>
      </c>
      <c r="AF33" s="501" t="s">
        <v>0</v>
      </c>
      <c r="AJ33" s="489" t="s">
        <v>1</v>
      </c>
      <c r="AK33" s="520">
        <v>360</v>
      </c>
      <c r="AL33" s="490" t="s">
        <v>1</v>
      </c>
      <c r="AM33" s="490">
        <v>3</v>
      </c>
      <c r="AN33" s="519" t="s">
        <v>3618</v>
      </c>
      <c r="AP33" s="520" t="s">
        <v>3247</v>
      </c>
      <c r="AQ33" s="490" t="s">
        <v>1</v>
      </c>
      <c r="AR33" s="490">
        <v>10</v>
      </c>
      <c r="AS33" s="519" t="s">
        <v>3619</v>
      </c>
      <c r="AT33" s="489" t="s">
        <v>1</v>
      </c>
      <c r="AU33" s="512">
        <v>500</v>
      </c>
      <c r="AV33" s="510" t="s">
        <v>1</v>
      </c>
      <c r="AW33" s="510">
        <v>5</v>
      </c>
      <c r="AX33" s="511" t="s">
        <v>3618</v>
      </c>
      <c r="AY33" s="489" t="s">
        <v>1</v>
      </c>
      <c r="AZ33" s="556">
        <v>250</v>
      </c>
      <c r="BA33" s="1196" t="s">
        <v>12</v>
      </c>
      <c r="BB33" s="556">
        <v>2</v>
      </c>
      <c r="BC33" s="1196" t="s">
        <v>12</v>
      </c>
      <c r="BD33" s="556">
        <v>40</v>
      </c>
      <c r="BE33" s="1196" t="s">
        <v>12</v>
      </c>
      <c r="BF33" s="556">
        <v>1</v>
      </c>
      <c r="BH33" s="566" t="s">
        <v>3696</v>
      </c>
      <c r="BJ33" s="489" t="s">
        <v>3496</v>
      </c>
      <c r="BK33" s="489" t="s">
        <v>3492</v>
      </c>
      <c r="BO33" s="489" t="s">
        <v>3496</v>
      </c>
      <c r="BP33" s="489" t="s">
        <v>3492</v>
      </c>
      <c r="BT33" s="489" t="s">
        <v>1</v>
      </c>
      <c r="BU33" s="508">
        <v>225</v>
      </c>
      <c r="BV33" s="489" t="s">
        <v>11</v>
      </c>
      <c r="BW33" s="512">
        <v>460</v>
      </c>
      <c r="BX33" s="514" t="s">
        <v>3630</v>
      </c>
      <c r="BY33" s="514">
        <v>5</v>
      </c>
      <c r="BZ33" s="515" t="s">
        <v>3618</v>
      </c>
      <c r="CA33" s="489" t="s">
        <v>11</v>
      </c>
      <c r="CB33" s="512">
        <v>1980</v>
      </c>
      <c r="CC33" s="514" t="s">
        <v>3630</v>
      </c>
      <c r="CD33" s="514">
        <v>20</v>
      </c>
      <c r="CE33" s="514" t="s">
        <v>3618</v>
      </c>
      <c r="CF33" s="515" t="s">
        <v>3631</v>
      </c>
      <c r="CG33" s="489" t="s">
        <v>11</v>
      </c>
      <c r="CH33" s="512">
        <v>1480</v>
      </c>
      <c r="CI33" s="514" t="s">
        <v>3630</v>
      </c>
      <c r="CJ33" s="514">
        <v>10</v>
      </c>
      <c r="CK33" s="514" t="s">
        <v>3618</v>
      </c>
      <c r="CL33" s="515" t="s">
        <v>3631</v>
      </c>
      <c r="CN33" s="516" t="s">
        <v>3700</v>
      </c>
    </row>
    <row r="34" spans="1:92" ht="27">
      <c r="A34" s="1205"/>
      <c r="B34" s="487"/>
      <c r="C34" s="488"/>
      <c r="D34" s="509" t="s">
        <v>3493</v>
      </c>
      <c r="F34" s="558">
        <v>31610</v>
      </c>
      <c r="G34" s="559"/>
      <c r="H34" s="489" t="s">
        <v>1</v>
      </c>
      <c r="I34" s="560">
        <v>290</v>
      </c>
      <c r="J34" s="561"/>
      <c r="K34" s="562" t="s">
        <v>3675</v>
      </c>
      <c r="M34" s="1198"/>
      <c r="N34" s="494"/>
      <c r="O34" s="494"/>
      <c r="P34" s="492"/>
      <c r="R34" s="493"/>
      <c r="S34" s="494"/>
      <c r="T34" s="494"/>
      <c r="U34" s="492"/>
      <c r="V34" s="489" t="s">
        <v>1</v>
      </c>
      <c r="W34" s="521">
        <v>7950</v>
      </c>
      <c r="X34" s="522">
        <v>70</v>
      </c>
      <c r="Y34" s="509" t="s">
        <v>3489</v>
      </c>
      <c r="Z34" s="489" t="s">
        <v>1</v>
      </c>
      <c r="AA34" s="523">
        <v>55660</v>
      </c>
      <c r="AB34" s="524" t="s">
        <v>1</v>
      </c>
      <c r="AC34" s="524">
        <v>550</v>
      </c>
      <c r="AD34" s="525" t="s">
        <v>3618</v>
      </c>
      <c r="AE34" s="489" t="s">
        <v>1</v>
      </c>
      <c r="AF34" s="526">
        <v>47710</v>
      </c>
      <c r="AG34" s="524" t="s">
        <v>1</v>
      </c>
      <c r="AH34" s="524">
        <v>470</v>
      </c>
      <c r="AI34" s="525" t="s">
        <v>3618</v>
      </c>
      <c r="AK34" s="520"/>
      <c r="AL34" s="490"/>
      <c r="AM34" s="490"/>
      <c r="AN34" s="519"/>
      <c r="AP34" s="520">
        <v>1980</v>
      </c>
      <c r="AQ34" s="490"/>
      <c r="AR34" s="490"/>
      <c r="AS34" s="519"/>
      <c r="AU34" s="493"/>
      <c r="AV34" s="494"/>
      <c r="AW34" s="494"/>
      <c r="AX34" s="492"/>
      <c r="AZ34" s="563" t="s">
        <v>3680</v>
      </c>
      <c r="BA34" s="1196"/>
      <c r="BB34" s="563" t="s">
        <v>3681</v>
      </c>
      <c r="BC34" s="1196"/>
      <c r="BD34" s="563" t="s">
        <v>3680</v>
      </c>
      <c r="BE34" s="1196"/>
      <c r="BF34" s="563" t="s">
        <v>3681</v>
      </c>
      <c r="BH34" s="567">
        <v>2540</v>
      </c>
      <c r="BK34" s="489" t="s">
        <v>3494</v>
      </c>
      <c r="BP34" s="489" t="s">
        <v>3494</v>
      </c>
      <c r="BU34" s="488" t="s">
        <v>3622</v>
      </c>
      <c r="BW34" s="493"/>
      <c r="BX34" s="497"/>
      <c r="BY34" s="497"/>
      <c r="BZ34" s="498"/>
      <c r="CB34" s="493"/>
      <c r="CC34" s="497"/>
      <c r="CD34" s="497"/>
      <c r="CE34" s="497"/>
      <c r="CF34" s="498"/>
      <c r="CH34" s="493"/>
      <c r="CI34" s="497"/>
      <c r="CJ34" s="497"/>
      <c r="CK34" s="497"/>
      <c r="CL34" s="498"/>
      <c r="CN34" s="516">
        <v>0.99</v>
      </c>
    </row>
    <row r="35" spans="1:92" ht="54">
      <c r="A35" s="1205"/>
      <c r="B35" s="517" t="s">
        <v>3514</v>
      </c>
      <c r="C35" s="518" t="s">
        <v>3487</v>
      </c>
      <c r="D35" s="509" t="s">
        <v>3488</v>
      </c>
      <c r="F35" s="551">
        <v>23280</v>
      </c>
      <c r="G35" s="552">
        <v>31230</v>
      </c>
      <c r="H35" s="489" t="s">
        <v>1</v>
      </c>
      <c r="I35" s="553">
        <v>210</v>
      </c>
      <c r="J35" s="554">
        <v>290</v>
      </c>
      <c r="K35" s="555" t="s">
        <v>3675</v>
      </c>
      <c r="L35" s="489" t="s">
        <v>1</v>
      </c>
      <c r="M35" s="1197">
        <v>420</v>
      </c>
      <c r="N35" s="490" t="s">
        <v>1</v>
      </c>
      <c r="O35" s="490">
        <v>4</v>
      </c>
      <c r="P35" s="519" t="s">
        <v>3618</v>
      </c>
      <c r="Q35" s="489" t="s">
        <v>1</v>
      </c>
      <c r="R35" s="520">
        <v>1760</v>
      </c>
      <c r="S35" s="490" t="s">
        <v>1</v>
      </c>
      <c r="T35" s="490">
        <v>10</v>
      </c>
      <c r="U35" s="519" t="s">
        <v>3618</v>
      </c>
      <c r="V35" s="489" t="s">
        <v>1</v>
      </c>
      <c r="W35" s="513">
        <v>7950</v>
      </c>
      <c r="X35" s="513">
        <v>70</v>
      </c>
      <c r="Y35" s="509" t="s">
        <v>3489</v>
      </c>
      <c r="AF35" s="501" t="s">
        <v>0</v>
      </c>
      <c r="AJ35" s="489" t="s">
        <v>1</v>
      </c>
      <c r="AK35" s="512">
        <v>320</v>
      </c>
      <c r="AL35" s="510" t="s">
        <v>1</v>
      </c>
      <c r="AM35" s="510">
        <v>3</v>
      </c>
      <c r="AN35" s="511" t="s">
        <v>3618</v>
      </c>
      <c r="AP35" s="520" t="s">
        <v>3248</v>
      </c>
      <c r="AQ35" s="490" t="s">
        <v>1</v>
      </c>
      <c r="AR35" s="490">
        <v>10</v>
      </c>
      <c r="AS35" s="519" t="s">
        <v>3619</v>
      </c>
      <c r="AT35" s="489" t="s">
        <v>1</v>
      </c>
      <c r="AU35" s="520">
        <v>500</v>
      </c>
      <c r="AV35" s="490" t="s">
        <v>1</v>
      </c>
      <c r="AW35" s="490">
        <v>5</v>
      </c>
      <c r="AX35" s="519" t="s">
        <v>3618</v>
      </c>
      <c r="AY35" s="489" t="s">
        <v>1</v>
      </c>
      <c r="AZ35" s="556">
        <v>220</v>
      </c>
      <c r="BA35" s="1196" t="s">
        <v>12</v>
      </c>
      <c r="BB35" s="556">
        <v>2</v>
      </c>
      <c r="BC35" s="1196" t="s">
        <v>12</v>
      </c>
      <c r="BD35" s="556">
        <v>40</v>
      </c>
      <c r="BE35" s="1196" t="s">
        <v>12</v>
      </c>
      <c r="BF35" s="556">
        <v>1</v>
      </c>
      <c r="BH35" s="566" t="s">
        <v>3697</v>
      </c>
      <c r="BJ35" s="489" t="s">
        <v>3498</v>
      </c>
      <c r="BK35" s="489" t="s">
        <v>3492</v>
      </c>
      <c r="BO35" s="489" t="s">
        <v>3498</v>
      </c>
      <c r="BP35" s="489" t="s">
        <v>3492</v>
      </c>
      <c r="BT35" s="489" t="s">
        <v>1</v>
      </c>
      <c r="BU35" s="518">
        <v>225</v>
      </c>
      <c r="BV35" s="489" t="s">
        <v>11</v>
      </c>
      <c r="BW35" s="520">
        <v>410</v>
      </c>
      <c r="BX35" s="527" t="s">
        <v>3630</v>
      </c>
      <c r="BY35" s="527">
        <v>4</v>
      </c>
      <c r="BZ35" s="528" t="s">
        <v>3618</v>
      </c>
      <c r="CA35" s="489" t="s">
        <v>11</v>
      </c>
      <c r="CB35" s="520">
        <v>1760</v>
      </c>
      <c r="CC35" s="527" t="s">
        <v>3630</v>
      </c>
      <c r="CD35" s="527">
        <v>10</v>
      </c>
      <c r="CE35" s="527" t="s">
        <v>3618</v>
      </c>
      <c r="CF35" s="528" t="s">
        <v>3631</v>
      </c>
      <c r="CG35" s="489" t="s">
        <v>11</v>
      </c>
      <c r="CH35" s="520">
        <v>1320</v>
      </c>
      <c r="CI35" s="527" t="s">
        <v>3630</v>
      </c>
      <c r="CJ35" s="527">
        <v>10</v>
      </c>
      <c r="CK35" s="527" t="s">
        <v>3618</v>
      </c>
      <c r="CL35" s="528" t="s">
        <v>3631</v>
      </c>
      <c r="CN35" s="516" t="s">
        <v>3700</v>
      </c>
    </row>
    <row r="36" spans="1:92" ht="27">
      <c r="A36" s="1205"/>
      <c r="B36" s="517"/>
      <c r="C36" s="518"/>
      <c r="D36" s="509" t="s">
        <v>3493</v>
      </c>
      <c r="F36" s="558">
        <v>31230</v>
      </c>
      <c r="G36" s="559"/>
      <c r="H36" s="489" t="s">
        <v>1</v>
      </c>
      <c r="I36" s="560">
        <v>290</v>
      </c>
      <c r="J36" s="561"/>
      <c r="K36" s="562" t="s">
        <v>3675</v>
      </c>
      <c r="M36" s="1198"/>
      <c r="N36" s="490"/>
      <c r="O36" s="490"/>
      <c r="P36" s="519"/>
      <c r="R36" s="520"/>
      <c r="S36" s="490"/>
      <c r="T36" s="490"/>
      <c r="U36" s="519"/>
      <c r="V36" s="489" t="s">
        <v>1</v>
      </c>
      <c r="W36" s="521">
        <v>7950</v>
      </c>
      <c r="X36" s="522">
        <v>70</v>
      </c>
      <c r="Y36" s="509" t="s">
        <v>3489</v>
      </c>
      <c r="Z36" s="489" t="s">
        <v>1</v>
      </c>
      <c r="AA36" s="523">
        <v>55660</v>
      </c>
      <c r="AB36" s="524" t="s">
        <v>1</v>
      </c>
      <c r="AC36" s="524">
        <v>550</v>
      </c>
      <c r="AD36" s="525" t="s">
        <v>3618</v>
      </c>
      <c r="AE36" s="489" t="s">
        <v>1</v>
      </c>
      <c r="AF36" s="526">
        <v>47710</v>
      </c>
      <c r="AG36" s="524" t="s">
        <v>1</v>
      </c>
      <c r="AH36" s="524">
        <v>470</v>
      </c>
      <c r="AI36" s="525" t="s">
        <v>3618</v>
      </c>
      <c r="AK36" s="493"/>
      <c r="AL36" s="494"/>
      <c r="AM36" s="494"/>
      <c r="AN36" s="492"/>
      <c r="AP36" s="520">
        <v>1760</v>
      </c>
      <c r="AQ36" s="490"/>
      <c r="AR36" s="490"/>
      <c r="AS36" s="519"/>
      <c r="AU36" s="520"/>
      <c r="AV36" s="490"/>
      <c r="AW36" s="490"/>
      <c r="AX36" s="519"/>
      <c r="AZ36" s="563" t="s">
        <v>3680</v>
      </c>
      <c r="BA36" s="1196"/>
      <c r="BB36" s="563" t="s">
        <v>3681</v>
      </c>
      <c r="BC36" s="1196"/>
      <c r="BD36" s="563" t="s">
        <v>3680</v>
      </c>
      <c r="BE36" s="1196"/>
      <c r="BF36" s="563" t="s">
        <v>3681</v>
      </c>
      <c r="BH36" s="567">
        <v>2440</v>
      </c>
      <c r="BK36" s="489" t="s">
        <v>3494</v>
      </c>
      <c r="BP36" s="489" t="s">
        <v>3494</v>
      </c>
      <c r="BU36" s="518" t="s">
        <v>3622</v>
      </c>
      <c r="BW36" s="520"/>
      <c r="BX36" s="527"/>
      <c r="BY36" s="527"/>
      <c r="BZ36" s="528"/>
      <c r="CB36" s="520"/>
      <c r="CC36" s="527"/>
      <c r="CD36" s="527"/>
      <c r="CE36" s="527"/>
      <c r="CF36" s="528"/>
      <c r="CH36" s="520"/>
      <c r="CI36" s="527"/>
      <c r="CJ36" s="527"/>
      <c r="CK36" s="527"/>
      <c r="CL36" s="528"/>
      <c r="CN36" s="516">
        <v>0.99</v>
      </c>
    </row>
    <row r="37" spans="1:92" ht="54">
      <c r="A37" s="1205"/>
      <c r="B37" s="507" t="s">
        <v>3515</v>
      </c>
      <c r="C37" s="508" t="s">
        <v>3487</v>
      </c>
      <c r="D37" s="509" t="s">
        <v>3488</v>
      </c>
      <c r="F37" s="551">
        <v>22970</v>
      </c>
      <c r="G37" s="552">
        <v>30920</v>
      </c>
      <c r="H37" s="489" t="s">
        <v>1</v>
      </c>
      <c r="I37" s="553">
        <v>210</v>
      </c>
      <c r="J37" s="554">
        <v>290</v>
      </c>
      <c r="K37" s="555" t="s">
        <v>3675</v>
      </c>
      <c r="L37" s="489" t="s">
        <v>1</v>
      </c>
      <c r="M37" s="1197">
        <v>380</v>
      </c>
      <c r="N37" s="510" t="s">
        <v>1</v>
      </c>
      <c r="O37" s="510">
        <v>3</v>
      </c>
      <c r="P37" s="511" t="s">
        <v>3618</v>
      </c>
      <c r="Q37" s="489" t="s">
        <v>1</v>
      </c>
      <c r="R37" s="512">
        <v>1590</v>
      </c>
      <c r="S37" s="510" t="s">
        <v>1</v>
      </c>
      <c r="T37" s="510">
        <v>10</v>
      </c>
      <c r="U37" s="511" t="s">
        <v>3618</v>
      </c>
      <c r="V37" s="489" t="s">
        <v>1</v>
      </c>
      <c r="W37" s="513">
        <v>7950</v>
      </c>
      <c r="X37" s="513">
        <v>70</v>
      </c>
      <c r="Y37" s="509" t="s">
        <v>3489</v>
      </c>
      <c r="AF37" s="501" t="s">
        <v>0</v>
      </c>
      <c r="AJ37" s="489" t="s">
        <v>1</v>
      </c>
      <c r="AK37" s="520">
        <v>280</v>
      </c>
      <c r="AL37" s="490" t="s">
        <v>1</v>
      </c>
      <c r="AM37" s="490">
        <v>2</v>
      </c>
      <c r="AN37" s="519" t="s">
        <v>3618</v>
      </c>
      <c r="AP37" s="520" t="s">
        <v>3249</v>
      </c>
      <c r="AQ37" s="490" t="s">
        <v>1</v>
      </c>
      <c r="AR37" s="490">
        <v>10</v>
      </c>
      <c r="AS37" s="519" t="s">
        <v>3619</v>
      </c>
      <c r="AT37" s="489" t="s">
        <v>1</v>
      </c>
      <c r="AU37" s="512">
        <v>500</v>
      </c>
      <c r="AV37" s="510" t="s">
        <v>1</v>
      </c>
      <c r="AW37" s="510">
        <v>5</v>
      </c>
      <c r="AX37" s="511" t="s">
        <v>3618</v>
      </c>
      <c r="AY37" s="489" t="s">
        <v>1</v>
      </c>
      <c r="AZ37" s="556">
        <v>200</v>
      </c>
      <c r="BA37" s="1196" t="s">
        <v>12</v>
      </c>
      <c r="BB37" s="556">
        <v>2</v>
      </c>
      <c r="BC37" s="1196" t="s">
        <v>12</v>
      </c>
      <c r="BD37" s="556">
        <v>30</v>
      </c>
      <c r="BE37" s="1196" t="s">
        <v>12</v>
      </c>
      <c r="BF37" s="556">
        <v>1</v>
      </c>
      <c r="BH37" s="566" t="s">
        <v>3698</v>
      </c>
      <c r="BJ37" s="489" t="s">
        <v>3500</v>
      </c>
      <c r="BK37" s="489" t="s">
        <v>3492</v>
      </c>
      <c r="BO37" s="489" t="s">
        <v>3500</v>
      </c>
      <c r="BP37" s="489" t="s">
        <v>3492</v>
      </c>
      <c r="BT37" s="489" t="s">
        <v>1</v>
      </c>
      <c r="BU37" s="508">
        <v>225</v>
      </c>
      <c r="BV37" s="489" t="s">
        <v>11</v>
      </c>
      <c r="BW37" s="512">
        <v>370</v>
      </c>
      <c r="BX37" s="514" t="s">
        <v>3630</v>
      </c>
      <c r="BY37" s="514">
        <v>4</v>
      </c>
      <c r="BZ37" s="515" t="s">
        <v>3618</v>
      </c>
      <c r="CA37" s="489" t="s">
        <v>11</v>
      </c>
      <c r="CB37" s="512">
        <v>1590</v>
      </c>
      <c r="CC37" s="514" t="s">
        <v>3630</v>
      </c>
      <c r="CD37" s="514">
        <v>10</v>
      </c>
      <c r="CE37" s="514" t="s">
        <v>3618</v>
      </c>
      <c r="CF37" s="515" t="s">
        <v>3631</v>
      </c>
      <c r="CG37" s="489" t="s">
        <v>11</v>
      </c>
      <c r="CH37" s="512">
        <v>1190</v>
      </c>
      <c r="CI37" s="514" t="s">
        <v>3630</v>
      </c>
      <c r="CJ37" s="514">
        <v>10</v>
      </c>
      <c r="CK37" s="514" t="s">
        <v>3618</v>
      </c>
      <c r="CL37" s="515" t="s">
        <v>3631</v>
      </c>
      <c r="CN37" s="516" t="s">
        <v>3700</v>
      </c>
    </row>
    <row r="38" spans="1:92" ht="27">
      <c r="A38" s="1205"/>
      <c r="B38" s="487"/>
      <c r="C38" s="488"/>
      <c r="D38" s="509" t="s">
        <v>3493</v>
      </c>
      <c r="F38" s="558">
        <v>30920</v>
      </c>
      <c r="G38" s="559"/>
      <c r="H38" s="489" t="s">
        <v>1</v>
      </c>
      <c r="I38" s="560">
        <v>290</v>
      </c>
      <c r="J38" s="561"/>
      <c r="K38" s="562" t="s">
        <v>3675</v>
      </c>
      <c r="M38" s="1198"/>
      <c r="N38" s="494"/>
      <c r="O38" s="494"/>
      <c r="P38" s="492"/>
      <c r="R38" s="493"/>
      <c r="S38" s="494"/>
      <c r="T38" s="494"/>
      <c r="U38" s="492"/>
      <c r="V38" s="489" t="s">
        <v>1</v>
      </c>
      <c r="W38" s="521">
        <v>7950</v>
      </c>
      <c r="X38" s="522">
        <v>70</v>
      </c>
      <c r="Y38" s="509" t="s">
        <v>3489</v>
      </c>
      <c r="Z38" s="489" t="s">
        <v>1</v>
      </c>
      <c r="AA38" s="523">
        <v>55660</v>
      </c>
      <c r="AB38" s="524" t="s">
        <v>1</v>
      </c>
      <c r="AC38" s="524">
        <v>550</v>
      </c>
      <c r="AD38" s="525" t="s">
        <v>3618</v>
      </c>
      <c r="AE38" s="489" t="s">
        <v>1</v>
      </c>
      <c r="AF38" s="526">
        <v>47710</v>
      </c>
      <c r="AG38" s="524" t="s">
        <v>1</v>
      </c>
      <c r="AH38" s="524">
        <v>470</v>
      </c>
      <c r="AI38" s="525" t="s">
        <v>3618</v>
      </c>
      <c r="AK38" s="520"/>
      <c r="AL38" s="490"/>
      <c r="AM38" s="490"/>
      <c r="AN38" s="519"/>
      <c r="AP38" s="520">
        <v>1590</v>
      </c>
      <c r="AQ38" s="490"/>
      <c r="AR38" s="490"/>
      <c r="AS38" s="519"/>
      <c r="AU38" s="493"/>
      <c r="AV38" s="494"/>
      <c r="AW38" s="494"/>
      <c r="AX38" s="492"/>
      <c r="AZ38" s="563" t="s">
        <v>3680</v>
      </c>
      <c r="BA38" s="1196"/>
      <c r="BB38" s="563" t="s">
        <v>3681</v>
      </c>
      <c r="BC38" s="1196"/>
      <c r="BD38" s="563" t="s">
        <v>3680</v>
      </c>
      <c r="BE38" s="1196"/>
      <c r="BF38" s="563" t="s">
        <v>3681</v>
      </c>
      <c r="BH38" s="567">
        <v>2360</v>
      </c>
      <c r="BK38" s="489" t="s">
        <v>3494</v>
      </c>
      <c r="BP38" s="489" t="s">
        <v>3494</v>
      </c>
      <c r="BU38" s="488" t="s">
        <v>3622</v>
      </c>
      <c r="BW38" s="493"/>
      <c r="BX38" s="497"/>
      <c r="BY38" s="497"/>
      <c r="BZ38" s="498"/>
      <c r="CB38" s="493"/>
      <c r="CC38" s="497"/>
      <c r="CD38" s="497"/>
      <c r="CE38" s="497"/>
      <c r="CF38" s="498"/>
      <c r="CH38" s="493"/>
      <c r="CI38" s="497"/>
      <c r="CJ38" s="497"/>
      <c r="CK38" s="497"/>
      <c r="CL38" s="498"/>
      <c r="CN38" s="516">
        <v>0.99</v>
      </c>
    </row>
    <row r="39" spans="1:92" ht="27">
      <c r="A39" s="1205"/>
      <c r="B39" s="507" t="s">
        <v>3516</v>
      </c>
      <c r="C39" s="508" t="s">
        <v>3487</v>
      </c>
      <c r="D39" s="509" t="s">
        <v>3488</v>
      </c>
      <c r="F39" s="551">
        <v>22720</v>
      </c>
      <c r="G39" s="552">
        <v>30670</v>
      </c>
      <c r="H39" s="489" t="s">
        <v>1</v>
      </c>
      <c r="I39" s="553">
        <v>210</v>
      </c>
      <c r="J39" s="554">
        <v>280</v>
      </c>
      <c r="K39" s="555" t="s">
        <v>3675</v>
      </c>
      <c r="L39" s="489" t="s">
        <v>1</v>
      </c>
      <c r="M39" s="1197">
        <v>340</v>
      </c>
      <c r="N39" s="490" t="s">
        <v>1</v>
      </c>
      <c r="O39" s="490">
        <v>3</v>
      </c>
      <c r="P39" s="519" t="s">
        <v>3618</v>
      </c>
      <c r="R39" s="520"/>
      <c r="S39" s="490"/>
      <c r="T39" s="490"/>
      <c r="U39" s="519"/>
      <c r="V39" s="489" t="s">
        <v>1</v>
      </c>
      <c r="W39" s="513">
        <v>7950</v>
      </c>
      <c r="X39" s="513">
        <v>70</v>
      </c>
      <c r="Y39" s="509" t="s">
        <v>3489</v>
      </c>
      <c r="AF39" s="501" t="s">
        <v>0</v>
      </c>
      <c r="AJ39" s="489" t="s">
        <v>1</v>
      </c>
      <c r="AK39" s="512">
        <v>260</v>
      </c>
      <c r="AL39" s="510" t="s">
        <v>1</v>
      </c>
      <c r="AM39" s="510">
        <v>2</v>
      </c>
      <c r="AN39" s="511" t="s">
        <v>3618</v>
      </c>
      <c r="AP39" s="520" t="s">
        <v>3250</v>
      </c>
      <c r="AQ39" s="490" t="s">
        <v>1</v>
      </c>
      <c r="AR39" s="490">
        <v>10</v>
      </c>
      <c r="AS39" s="519" t="s">
        <v>3619</v>
      </c>
      <c r="AT39" s="489" t="s">
        <v>1</v>
      </c>
      <c r="AU39" s="520">
        <v>500</v>
      </c>
      <c r="AV39" s="490" t="s">
        <v>1</v>
      </c>
      <c r="AW39" s="490">
        <v>5</v>
      </c>
      <c r="AX39" s="519" t="s">
        <v>3618</v>
      </c>
      <c r="AY39" s="489" t="s">
        <v>1</v>
      </c>
      <c r="AZ39" s="556">
        <v>180</v>
      </c>
      <c r="BA39" s="1196" t="s">
        <v>12</v>
      </c>
      <c r="BB39" s="556">
        <v>1</v>
      </c>
      <c r="BC39" s="1196" t="s">
        <v>12</v>
      </c>
      <c r="BD39" s="556">
        <v>30</v>
      </c>
      <c r="BE39" s="1196" t="s">
        <v>12</v>
      </c>
      <c r="BF39" s="556">
        <v>1</v>
      </c>
      <c r="BH39" s="566" t="s">
        <v>3699</v>
      </c>
      <c r="BI39" s="489" t="s">
        <v>3517</v>
      </c>
      <c r="BJ39" s="489" t="s">
        <v>3491</v>
      </c>
      <c r="BK39" s="489" t="s">
        <v>3492</v>
      </c>
      <c r="BN39" s="489" t="s">
        <v>3517</v>
      </c>
      <c r="BO39" s="489" t="s">
        <v>3491</v>
      </c>
      <c r="BP39" s="489" t="s">
        <v>3492</v>
      </c>
      <c r="BT39" s="489" t="s">
        <v>1</v>
      </c>
      <c r="BU39" s="518">
        <v>225</v>
      </c>
      <c r="BV39" s="489" t="s">
        <v>11</v>
      </c>
      <c r="BW39" s="520">
        <v>340</v>
      </c>
      <c r="BX39" s="527" t="s">
        <v>3630</v>
      </c>
      <c r="BY39" s="527">
        <v>3</v>
      </c>
      <c r="BZ39" s="528" t="s">
        <v>3618</v>
      </c>
      <c r="CA39" s="489" t="s">
        <v>11</v>
      </c>
      <c r="CB39" s="520">
        <v>1440</v>
      </c>
      <c r="CC39" s="527" t="s">
        <v>3630</v>
      </c>
      <c r="CD39" s="527">
        <v>10</v>
      </c>
      <c r="CE39" s="527" t="s">
        <v>3618</v>
      </c>
      <c r="CF39" s="528" t="s">
        <v>3631</v>
      </c>
      <c r="CG39" s="489" t="s">
        <v>11</v>
      </c>
      <c r="CH39" s="520">
        <v>1080</v>
      </c>
      <c r="CI39" s="527" t="s">
        <v>3630</v>
      </c>
      <c r="CJ39" s="527">
        <v>10</v>
      </c>
      <c r="CK39" s="527" t="s">
        <v>3618</v>
      </c>
      <c r="CL39" s="528" t="s">
        <v>3631</v>
      </c>
      <c r="CN39" s="516" t="s">
        <v>3700</v>
      </c>
    </row>
    <row r="40" spans="1:92" ht="27">
      <c r="A40" s="1205"/>
      <c r="B40" s="487"/>
      <c r="C40" s="488"/>
      <c r="D40" s="509" t="s">
        <v>3493</v>
      </c>
      <c r="F40" s="558">
        <v>30670</v>
      </c>
      <c r="G40" s="559"/>
      <c r="H40" s="489" t="s">
        <v>1</v>
      </c>
      <c r="I40" s="560">
        <v>280</v>
      </c>
      <c r="J40" s="561"/>
      <c r="K40" s="562" t="s">
        <v>3675</v>
      </c>
      <c r="M40" s="1198"/>
      <c r="N40" s="490"/>
      <c r="O40" s="490"/>
      <c r="P40" s="519"/>
      <c r="R40" s="520"/>
      <c r="S40" s="490"/>
      <c r="T40" s="490"/>
      <c r="U40" s="519"/>
      <c r="V40" s="489" t="s">
        <v>1</v>
      </c>
      <c r="W40" s="521">
        <v>7950</v>
      </c>
      <c r="X40" s="522">
        <v>70</v>
      </c>
      <c r="Y40" s="509" t="s">
        <v>3489</v>
      </c>
      <c r="Z40" s="489" t="s">
        <v>1</v>
      </c>
      <c r="AA40" s="523">
        <v>55660</v>
      </c>
      <c r="AB40" s="524" t="s">
        <v>1</v>
      </c>
      <c r="AC40" s="524">
        <v>550</v>
      </c>
      <c r="AD40" s="525" t="s">
        <v>3618</v>
      </c>
      <c r="AE40" s="489" t="s">
        <v>1</v>
      </c>
      <c r="AF40" s="526">
        <v>47710</v>
      </c>
      <c r="AG40" s="524" t="s">
        <v>1</v>
      </c>
      <c r="AH40" s="524">
        <v>470</v>
      </c>
      <c r="AI40" s="525" t="s">
        <v>3618</v>
      </c>
      <c r="AK40" s="493"/>
      <c r="AL40" s="494"/>
      <c r="AM40" s="494"/>
      <c r="AN40" s="492"/>
      <c r="AP40" s="493">
        <v>1440</v>
      </c>
      <c r="AQ40" s="494"/>
      <c r="AR40" s="494"/>
      <c r="AS40" s="492"/>
      <c r="AU40" s="520"/>
      <c r="AV40" s="490"/>
      <c r="AW40" s="490"/>
      <c r="AX40" s="519"/>
      <c r="AZ40" s="563" t="s">
        <v>3680</v>
      </c>
      <c r="BA40" s="1196"/>
      <c r="BB40" s="563" t="s">
        <v>3681</v>
      </c>
      <c r="BC40" s="1196"/>
      <c r="BD40" s="563" t="s">
        <v>3680</v>
      </c>
      <c r="BE40" s="1196"/>
      <c r="BF40" s="563" t="s">
        <v>3681</v>
      </c>
      <c r="BH40" s="568">
        <v>2150</v>
      </c>
      <c r="BK40" s="489" t="s">
        <v>3494</v>
      </c>
      <c r="BP40" s="489" t="s">
        <v>3494</v>
      </c>
      <c r="BU40" s="518" t="s">
        <v>3623</v>
      </c>
      <c r="BW40" s="520"/>
      <c r="BX40" s="527"/>
      <c r="BY40" s="527"/>
      <c r="BZ40" s="528"/>
      <c r="CB40" s="520"/>
      <c r="CC40" s="527"/>
      <c r="CD40" s="527"/>
      <c r="CE40" s="527"/>
      <c r="CF40" s="528"/>
      <c r="CH40" s="520"/>
      <c r="CI40" s="527"/>
      <c r="CJ40" s="527"/>
      <c r="CK40" s="527"/>
      <c r="CL40" s="528"/>
      <c r="CN40" s="516">
        <v>0.99</v>
      </c>
    </row>
    <row r="41" spans="1:92" ht="27">
      <c r="A41" s="1205" t="s">
        <v>3518</v>
      </c>
      <c r="B41" s="517" t="s">
        <v>3486</v>
      </c>
      <c r="C41" s="518" t="s">
        <v>3487</v>
      </c>
      <c r="D41" s="509" t="s">
        <v>3488</v>
      </c>
      <c r="F41" s="551">
        <v>84160</v>
      </c>
      <c r="G41" s="552">
        <v>91870</v>
      </c>
      <c r="H41" s="489" t="s">
        <v>1</v>
      </c>
      <c r="I41" s="553">
        <v>820</v>
      </c>
      <c r="J41" s="554">
        <v>900</v>
      </c>
      <c r="K41" s="555" t="s">
        <v>3675</v>
      </c>
      <c r="L41" s="489" t="s">
        <v>1</v>
      </c>
      <c r="M41" s="1197">
        <v>7420</v>
      </c>
      <c r="N41" s="510" t="s">
        <v>1</v>
      </c>
      <c r="O41" s="510">
        <v>70</v>
      </c>
      <c r="P41" s="511" t="s">
        <v>3618</v>
      </c>
      <c r="Q41" s="489" t="s">
        <v>1</v>
      </c>
      <c r="R41" s="512">
        <v>30830</v>
      </c>
      <c r="S41" s="510" t="s">
        <v>1</v>
      </c>
      <c r="T41" s="510">
        <v>300</v>
      </c>
      <c r="U41" s="511" t="s">
        <v>3618</v>
      </c>
      <c r="V41" s="489" t="s">
        <v>1</v>
      </c>
      <c r="W41" s="513">
        <v>7710</v>
      </c>
      <c r="X41" s="513">
        <v>70</v>
      </c>
      <c r="Y41" s="509" t="s">
        <v>3489</v>
      </c>
      <c r="AF41" s="501" t="s">
        <v>0</v>
      </c>
      <c r="AJ41" s="489" t="s">
        <v>1</v>
      </c>
      <c r="AK41" s="520">
        <v>5780</v>
      </c>
      <c r="AL41" s="490" t="s">
        <v>1</v>
      </c>
      <c r="AM41" s="490">
        <v>50</v>
      </c>
      <c r="AN41" s="519" t="s">
        <v>3618</v>
      </c>
      <c r="AO41" s="489" t="s">
        <v>1</v>
      </c>
      <c r="AP41" s="512" t="s">
        <v>3234</v>
      </c>
      <c r="AQ41" s="510" t="s">
        <v>1</v>
      </c>
      <c r="AR41" s="510">
        <v>300</v>
      </c>
      <c r="AS41" s="511" t="s">
        <v>3619</v>
      </c>
      <c r="AT41" s="489" t="s">
        <v>1</v>
      </c>
      <c r="AU41" s="512">
        <v>3640</v>
      </c>
      <c r="AV41" s="510" t="s">
        <v>1</v>
      </c>
      <c r="AW41" s="510">
        <v>30</v>
      </c>
      <c r="AX41" s="511" t="s">
        <v>3618</v>
      </c>
      <c r="AY41" s="489" t="s">
        <v>1</v>
      </c>
      <c r="AZ41" s="556">
        <v>2730</v>
      </c>
      <c r="BA41" s="1196" t="s">
        <v>12</v>
      </c>
      <c r="BB41" s="556">
        <v>20</v>
      </c>
      <c r="BC41" s="1196" t="s">
        <v>12</v>
      </c>
      <c r="BD41" s="556">
        <v>480</v>
      </c>
      <c r="BE41" s="1196" t="s">
        <v>12</v>
      </c>
      <c r="BF41" s="556">
        <v>4</v>
      </c>
      <c r="BG41" s="489" t="s">
        <v>1</v>
      </c>
      <c r="BH41" s="569" t="s">
        <v>3683</v>
      </c>
      <c r="BJ41" s="489" t="s">
        <v>3496</v>
      </c>
      <c r="BK41" s="489" t="s">
        <v>3492</v>
      </c>
      <c r="BO41" s="489" t="s">
        <v>3496</v>
      </c>
      <c r="BP41" s="489" t="s">
        <v>3492</v>
      </c>
      <c r="BT41" s="489" t="s">
        <v>1</v>
      </c>
      <c r="BU41" s="508">
        <v>225</v>
      </c>
      <c r="BV41" s="489" t="s">
        <v>11</v>
      </c>
      <c r="BW41" s="512">
        <v>7500</v>
      </c>
      <c r="BX41" s="514" t="s">
        <v>3630</v>
      </c>
      <c r="BY41" s="514">
        <v>70</v>
      </c>
      <c r="BZ41" s="515" t="s">
        <v>3618</v>
      </c>
      <c r="CA41" s="489" t="s">
        <v>11</v>
      </c>
      <c r="CB41" s="512">
        <v>30830</v>
      </c>
      <c r="CC41" s="514" t="s">
        <v>3630</v>
      </c>
      <c r="CD41" s="514">
        <v>300</v>
      </c>
      <c r="CE41" s="514" t="s">
        <v>3618</v>
      </c>
      <c r="CF41" s="515" t="s">
        <v>3631</v>
      </c>
      <c r="CG41" s="489" t="s">
        <v>11</v>
      </c>
      <c r="CH41" s="512">
        <v>22850</v>
      </c>
      <c r="CI41" s="514" t="s">
        <v>3630</v>
      </c>
      <c r="CJ41" s="514">
        <v>220</v>
      </c>
      <c r="CK41" s="514" t="s">
        <v>3618</v>
      </c>
      <c r="CL41" s="515" t="s">
        <v>3631</v>
      </c>
      <c r="CN41" s="516" t="s">
        <v>3700</v>
      </c>
    </row>
    <row r="42" spans="1:92" ht="27">
      <c r="A42" s="1205"/>
      <c r="B42" s="517"/>
      <c r="C42" s="518"/>
      <c r="D42" s="509" t="s">
        <v>3493</v>
      </c>
      <c r="F42" s="558">
        <v>91870</v>
      </c>
      <c r="G42" s="559"/>
      <c r="H42" s="489" t="s">
        <v>1</v>
      </c>
      <c r="I42" s="560">
        <v>900</v>
      </c>
      <c r="J42" s="561"/>
      <c r="K42" s="562" t="s">
        <v>3675</v>
      </c>
      <c r="M42" s="1198"/>
      <c r="N42" s="494"/>
      <c r="O42" s="494"/>
      <c r="P42" s="492"/>
      <c r="R42" s="493"/>
      <c r="S42" s="494"/>
      <c r="T42" s="494"/>
      <c r="U42" s="492"/>
      <c r="V42" s="489" t="s">
        <v>1</v>
      </c>
      <c r="W42" s="521">
        <v>7710</v>
      </c>
      <c r="X42" s="522">
        <v>70</v>
      </c>
      <c r="Y42" s="509" t="s">
        <v>3489</v>
      </c>
      <c r="Z42" s="489" t="s">
        <v>1</v>
      </c>
      <c r="AA42" s="523">
        <v>53960</v>
      </c>
      <c r="AB42" s="524" t="s">
        <v>1</v>
      </c>
      <c r="AC42" s="524">
        <v>530</v>
      </c>
      <c r="AD42" s="525" t="s">
        <v>3618</v>
      </c>
      <c r="AE42" s="489" t="s">
        <v>1</v>
      </c>
      <c r="AF42" s="526">
        <v>46250</v>
      </c>
      <c r="AG42" s="524" t="s">
        <v>1</v>
      </c>
      <c r="AH42" s="524">
        <v>460</v>
      </c>
      <c r="AI42" s="525" t="s">
        <v>3618</v>
      </c>
      <c r="AK42" s="520"/>
      <c r="AL42" s="490"/>
      <c r="AM42" s="490"/>
      <c r="AN42" s="519"/>
      <c r="AP42" s="520">
        <v>30830</v>
      </c>
      <c r="AQ42" s="490"/>
      <c r="AR42" s="490"/>
      <c r="AS42" s="519"/>
      <c r="AU42" s="493"/>
      <c r="AV42" s="494"/>
      <c r="AW42" s="494"/>
      <c r="AX42" s="492"/>
      <c r="AZ42" s="563" t="s">
        <v>3680</v>
      </c>
      <c r="BA42" s="1196"/>
      <c r="BB42" s="563" t="s">
        <v>3681</v>
      </c>
      <c r="BC42" s="1196"/>
      <c r="BD42" s="563" t="s">
        <v>3680</v>
      </c>
      <c r="BE42" s="1196"/>
      <c r="BF42" s="563" t="s">
        <v>3681</v>
      </c>
      <c r="BH42" s="567">
        <v>27330</v>
      </c>
      <c r="BK42" s="489" t="s">
        <v>3494</v>
      </c>
      <c r="BP42" s="489" t="s">
        <v>3494</v>
      </c>
      <c r="BU42" s="488" t="s">
        <v>3621</v>
      </c>
      <c r="BW42" s="493"/>
      <c r="BX42" s="497"/>
      <c r="BY42" s="497"/>
      <c r="BZ42" s="498"/>
      <c r="CB42" s="493"/>
      <c r="CC42" s="497"/>
      <c r="CD42" s="497"/>
      <c r="CE42" s="497"/>
      <c r="CF42" s="498"/>
      <c r="CH42" s="493"/>
      <c r="CI42" s="497"/>
      <c r="CJ42" s="497"/>
      <c r="CK42" s="497"/>
      <c r="CL42" s="498"/>
      <c r="CN42" s="516">
        <v>0.63</v>
      </c>
    </row>
    <row r="43" spans="1:92" ht="54">
      <c r="A43" s="1205"/>
      <c r="B43" s="507" t="s">
        <v>3495</v>
      </c>
      <c r="C43" s="508" t="s">
        <v>3487</v>
      </c>
      <c r="D43" s="509" t="s">
        <v>3488</v>
      </c>
      <c r="F43" s="551">
        <v>52210</v>
      </c>
      <c r="G43" s="552">
        <v>59920</v>
      </c>
      <c r="H43" s="489" t="s">
        <v>1</v>
      </c>
      <c r="I43" s="553">
        <v>500</v>
      </c>
      <c r="J43" s="554">
        <v>580</v>
      </c>
      <c r="K43" s="555" t="s">
        <v>3675</v>
      </c>
      <c r="L43" s="489" t="s">
        <v>1</v>
      </c>
      <c r="M43" s="1197">
        <v>4450</v>
      </c>
      <c r="N43" s="490" t="s">
        <v>1</v>
      </c>
      <c r="O43" s="490">
        <v>40</v>
      </c>
      <c r="P43" s="519" t="s">
        <v>3618</v>
      </c>
      <c r="Q43" s="489" t="s">
        <v>1</v>
      </c>
      <c r="R43" s="520">
        <v>18500</v>
      </c>
      <c r="S43" s="490" t="s">
        <v>1</v>
      </c>
      <c r="T43" s="490">
        <v>180</v>
      </c>
      <c r="U43" s="519" t="s">
        <v>3618</v>
      </c>
      <c r="V43" s="489" t="s">
        <v>1</v>
      </c>
      <c r="W43" s="513">
        <v>7710</v>
      </c>
      <c r="X43" s="513">
        <v>70</v>
      </c>
      <c r="Y43" s="509" t="s">
        <v>3489</v>
      </c>
      <c r="AF43" s="501" t="s">
        <v>0</v>
      </c>
      <c r="AJ43" s="489" t="s">
        <v>1</v>
      </c>
      <c r="AK43" s="512">
        <v>3470</v>
      </c>
      <c r="AL43" s="510" t="s">
        <v>1</v>
      </c>
      <c r="AM43" s="510">
        <v>30</v>
      </c>
      <c r="AN43" s="511" t="s">
        <v>3618</v>
      </c>
      <c r="AP43" s="520" t="s">
        <v>3235</v>
      </c>
      <c r="AQ43" s="490" t="s">
        <v>1</v>
      </c>
      <c r="AR43" s="490">
        <v>180</v>
      </c>
      <c r="AS43" s="519" t="s">
        <v>3619</v>
      </c>
      <c r="AT43" s="489" t="s">
        <v>1</v>
      </c>
      <c r="AU43" s="520">
        <v>2490</v>
      </c>
      <c r="AV43" s="490" t="s">
        <v>1</v>
      </c>
      <c r="AW43" s="490">
        <v>20</v>
      </c>
      <c r="AX43" s="519" t="s">
        <v>3618</v>
      </c>
      <c r="AY43" s="489" t="s">
        <v>1</v>
      </c>
      <c r="AZ43" s="556">
        <v>1630</v>
      </c>
      <c r="BA43" s="1196" t="s">
        <v>12</v>
      </c>
      <c r="BB43" s="556">
        <v>10</v>
      </c>
      <c r="BC43" s="1196" t="s">
        <v>12</v>
      </c>
      <c r="BD43" s="556">
        <v>290</v>
      </c>
      <c r="BE43" s="1196" t="s">
        <v>12</v>
      </c>
      <c r="BF43" s="556">
        <v>2</v>
      </c>
      <c r="BH43" s="566" t="s">
        <v>3684</v>
      </c>
      <c r="BJ43" s="489" t="s">
        <v>3498</v>
      </c>
      <c r="BK43" s="489" t="s">
        <v>3492</v>
      </c>
      <c r="BO43" s="489" t="s">
        <v>3498</v>
      </c>
      <c r="BP43" s="489" t="s">
        <v>3492</v>
      </c>
      <c r="BT43" s="489" t="s">
        <v>1</v>
      </c>
      <c r="BU43" s="518">
        <v>225</v>
      </c>
      <c r="BV43" s="489" t="s">
        <v>11</v>
      </c>
      <c r="BW43" s="520">
        <v>4500</v>
      </c>
      <c r="BX43" s="527" t="s">
        <v>3630</v>
      </c>
      <c r="BY43" s="527">
        <v>40</v>
      </c>
      <c r="BZ43" s="528" t="s">
        <v>3618</v>
      </c>
      <c r="CA43" s="489" t="s">
        <v>11</v>
      </c>
      <c r="CB43" s="520">
        <v>18500</v>
      </c>
      <c r="CC43" s="527" t="s">
        <v>3630</v>
      </c>
      <c r="CD43" s="527">
        <v>180</v>
      </c>
      <c r="CE43" s="527" t="s">
        <v>3618</v>
      </c>
      <c r="CF43" s="528" t="s">
        <v>3631</v>
      </c>
      <c r="CG43" s="489" t="s">
        <v>11</v>
      </c>
      <c r="CH43" s="520">
        <v>13710</v>
      </c>
      <c r="CI43" s="527" t="s">
        <v>3630</v>
      </c>
      <c r="CJ43" s="527">
        <v>130</v>
      </c>
      <c r="CK43" s="527" t="s">
        <v>3618</v>
      </c>
      <c r="CL43" s="528" t="s">
        <v>3631</v>
      </c>
      <c r="CN43" s="516" t="s">
        <v>3700</v>
      </c>
    </row>
    <row r="44" spans="1:92" ht="27">
      <c r="A44" s="1205"/>
      <c r="B44" s="517"/>
      <c r="C44" s="518"/>
      <c r="D44" s="509" t="s">
        <v>3493</v>
      </c>
      <c r="F44" s="558">
        <v>59920</v>
      </c>
      <c r="G44" s="559"/>
      <c r="H44" s="489" t="s">
        <v>1</v>
      </c>
      <c r="I44" s="560">
        <v>580</v>
      </c>
      <c r="J44" s="561"/>
      <c r="K44" s="562" t="s">
        <v>3675</v>
      </c>
      <c r="M44" s="1198"/>
      <c r="N44" s="490"/>
      <c r="O44" s="490"/>
      <c r="P44" s="519"/>
      <c r="R44" s="520"/>
      <c r="S44" s="490"/>
      <c r="T44" s="490"/>
      <c r="U44" s="519"/>
      <c r="V44" s="489" t="s">
        <v>1</v>
      </c>
      <c r="W44" s="521">
        <v>7710</v>
      </c>
      <c r="X44" s="522">
        <v>70</v>
      </c>
      <c r="Y44" s="509" t="s">
        <v>3489</v>
      </c>
      <c r="Z44" s="489" t="s">
        <v>1</v>
      </c>
      <c r="AA44" s="523">
        <v>53960</v>
      </c>
      <c r="AB44" s="524" t="s">
        <v>1</v>
      </c>
      <c r="AC44" s="524">
        <v>530</v>
      </c>
      <c r="AD44" s="525" t="s">
        <v>3618</v>
      </c>
      <c r="AE44" s="489" t="s">
        <v>1</v>
      </c>
      <c r="AF44" s="526">
        <v>46250</v>
      </c>
      <c r="AG44" s="524" t="s">
        <v>1</v>
      </c>
      <c r="AH44" s="524">
        <v>460</v>
      </c>
      <c r="AI44" s="525" t="s">
        <v>3618</v>
      </c>
      <c r="AK44" s="493"/>
      <c r="AL44" s="494"/>
      <c r="AM44" s="494"/>
      <c r="AN44" s="492"/>
      <c r="AP44" s="520">
        <v>18500</v>
      </c>
      <c r="AQ44" s="490"/>
      <c r="AR44" s="490"/>
      <c r="AS44" s="519"/>
      <c r="AU44" s="520"/>
      <c r="AV44" s="490"/>
      <c r="AW44" s="490"/>
      <c r="AX44" s="519"/>
      <c r="AZ44" s="563" t="s">
        <v>3680</v>
      </c>
      <c r="BA44" s="1196"/>
      <c r="BB44" s="563" t="s">
        <v>3681</v>
      </c>
      <c r="BC44" s="1196"/>
      <c r="BD44" s="563" t="s">
        <v>3680</v>
      </c>
      <c r="BE44" s="1196"/>
      <c r="BF44" s="563" t="s">
        <v>3681</v>
      </c>
      <c r="BH44" s="567">
        <v>16800</v>
      </c>
      <c r="BK44" s="489" t="s">
        <v>3494</v>
      </c>
      <c r="BP44" s="489" t="s">
        <v>3494</v>
      </c>
      <c r="BU44" s="518" t="s">
        <v>3624</v>
      </c>
      <c r="BW44" s="520"/>
      <c r="BX44" s="527"/>
      <c r="BY44" s="527"/>
      <c r="BZ44" s="528"/>
      <c r="CB44" s="520"/>
      <c r="CC44" s="527"/>
      <c r="CD44" s="527"/>
      <c r="CE44" s="527"/>
      <c r="CF44" s="528"/>
      <c r="CH44" s="520"/>
      <c r="CI44" s="527"/>
      <c r="CJ44" s="527"/>
      <c r="CK44" s="527"/>
      <c r="CL44" s="528"/>
      <c r="CN44" s="516">
        <v>0.78</v>
      </c>
    </row>
    <row r="45" spans="1:92" ht="54">
      <c r="A45" s="1205"/>
      <c r="B45" s="507" t="s">
        <v>3497</v>
      </c>
      <c r="C45" s="508" t="s">
        <v>3487</v>
      </c>
      <c r="D45" s="509" t="s">
        <v>3488</v>
      </c>
      <c r="F45" s="551">
        <v>40750</v>
      </c>
      <c r="G45" s="552">
        <v>48460</v>
      </c>
      <c r="H45" s="489" t="s">
        <v>1</v>
      </c>
      <c r="I45" s="553">
        <v>390</v>
      </c>
      <c r="J45" s="554">
        <v>460</v>
      </c>
      <c r="K45" s="555" t="s">
        <v>3675</v>
      </c>
      <c r="L45" s="489" t="s">
        <v>1</v>
      </c>
      <c r="M45" s="1197">
        <v>3180</v>
      </c>
      <c r="N45" s="510" t="s">
        <v>1</v>
      </c>
      <c r="O45" s="510">
        <v>30</v>
      </c>
      <c r="P45" s="511" t="s">
        <v>3618</v>
      </c>
      <c r="Q45" s="489" t="s">
        <v>1</v>
      </c>
      <c r="R45" s="512">
        <v>13210</v>
      </c>
      <c r="S45" s="510" t="s">
        <v>1</v>
      </c>
      <c r="T45" s="510">
        <v>130</v>
      </c>
      <c r="U45" s="511" t="s">
        <v>3618</v>
      </c>
      <c r="V45" s="489" t="s">
        <v>1</v>
      </c>
      <c r="W45" s="513">
        <v>7710</v>
      </c>
      <c r="X45" s="513">
        <v>70</v>
      </c>
      <c r="Y45" s="509" t="s">
        <v>3489</v>
      </c>
      <c r="AF45" s="501" t="s">
        <v>0</v>
      </c>
      <c r="AJ45" s="489" t="s">
        <v>1</v>
      </c>
      <c r="AK45" s="520">
        <v>2480</v>
      </c>
      <c r="AL45" s="490" t="s">
        <v>1</v>
      </c>
      <c r="AM45" s="490">
        <v>20</v>
      </c>
      <c r="AN45" s="519" t="s">
        <v>3618</v>
      </c>
      <c r="AP45" s="520" t="s">
        <v>3236</v>
      </c>
      <c r="AQ45" s="490" t="s">
        <v>1</v>
      </c>
      <c r="AR45" s="490">
        <v>130</v>
      </c>
      <c r="AS45" s="519" t="s">
        <v>3619</v>
      </c>
      <c r="AT45" s="489" t="s">
        <v>1</v>
      </c>
      <c r="AU45" s="512">
        <v>2000</v>
      </c>
      <c r="AV45" s="510" t="s">
        <v>1</v>
      </c>
      <c r="AW45" s="510">
        <v>20</v>
      </c>
      <c r="AX45" s="511" t="s">
        <v>3618</v>
      </c>
      <c r="AY45" s="489" t="s">
        <v>1</v>
      </c>
      <c r="AZ45" s="556">
        <v>1170</v>
      </c>
      <c r="BA45" s="1196" t="s">
        <v>12</v>
      </c>
      <c r="BB45" s="556">
        <v>10</v>
      </c>
      <c r="BC45" s="1196" t="s">
        <v>12</v>
      </c>
      <c r="BD45" s="556">
        <v>200</v>
      </c>
      <c r="BE45" s="1196" t="s">
        <v>12</v>
      </c>
      <c r="BF45" s="556">
        <v>2</v>
      </c>
      <c r="BH45" s="566" t="s">
        <v>3685</v>
      </c>
      <c r="BJ45" s="489" t="s">
        <v>3500</v>
      </c>
      <c r="BK45" s="489" t="s">
        <v>3492</v>
      </c>
      <c r="BO45" s="489" t="s">
        <v>3500</v>
      </c>
      <c r="BP45" s="489" t="s">
        <v>3492</v>
      </c>
      <c r="BT45" s="489" t="s">
        <v>1</v>
      </c>
      <c r="BU45" s="508">
        <v>225</v>
      </c>
      <c r="BV45" s="489" t="s">
        <v>11</v>
      </c>
      <c r="BW45" s="512">
        <v>3210</v>
      </c>
      <c r="BX45" s="514" t="s">
        <v>3630</v>
      </c>
      <c r="BY45" s="514">
        <v>30</v>
      </c>
      <c r="BZ45" s="515" t="s">
        <v>3618</v>
      </c>
      <c r="CA45" s="489" t="s">
        <v>11</v>
      </c>
      <c r="CB45" s="512">
        <v>13210</v>
      </c>
      <c r="CC45" s="514" t="s">
        <v>3630</v>
      </c>
      <c r="CD45" s="514">
        <v>130</v>
      </c>
      <c r="CE45" s="514" t="s">
        <v>3618</v>
      </c>
      <c r="CF45" s="515" t="s">
        <v>3631</v>
      </c>
      <c r="CG45" s="489" t="s">
        <v>11</v>
      </c>
      <c r="CH45" s="512">
        <v>9790</v>
      </c>
      <c r="CI45" s="514" t="s">
        <v>3630</v>
      </c>
      <c r="CJ45" s="514">
        <v>90</v>
      </c>
      <c r="CK45" s="514" t="s">
        <v>3618</v>
      </c>
      <c r="CL45" s="515" t="s">
        <v>3631</v>
      </c>
      <c r="CN45" s="516" t="s">
        <v>3700</v>
      </c>
    </row>
    <row r="46" spans="1:92" ht="27">
      <c r="A46" s="1205"/>
      <c r="B46" s="487"/>
      <c r="C46" s="488"/>
      <c r="D46" s="509" t="s">
        <v>3493</v>
      </c>
      <c r="F46" s="558">
        <v>48460</v>
      </c>
      <c r="G46" s="559"/>
      <c r="H46" s="489" t="s">
        <v>1</v>
      </c>
      <c r="I46" s="560">
        <v>460</v>
      </c>
      <c r="J46" s="561"/>
      <c r="K46" s="562" t="s">
        <v>3675</v>
      </c>
      <c r="M46" s="1198"/>
      <c r="N46" s="494"/>
      <c r="O46" s="494"/>
      <c r="P46" s="492"/>
      <c r="R46" s="493"/>
      <c r="S46" s="494"/>
      <c r="T46" s="494"/>
      <c r="U46" s="492"/>
      <c r="V46" s="489" t="s">
        <v>1</v>
      </c>
      <c r="W46" s="521">
        <v>7710</v>
      </c>
      <c r="X46" s="522">
        <v>70</v>
      </c>
      <c r="Y46" s="509" t="s">
        <v>3489</v>
      </c>
      <c r="Z46" s="489" t="s">
        <v>1</v>
      </c>
      <c r="AA46" s="523">
        <v>53960</v>
      </c>
      <c r="AB46" s="524" t="s">
        <v>1</v>
      </c>
      <c r="AC46" s="524">
        <v>530</v>
      </c>
      <c r="AD46" s="525" t="s">
        <v>3618</v>
      </c>
      <c r="AE46" s="489" t="s">
        <v>1</v>
      </c>
      <c r="AF46" s="526">
        <v>46250</v>
      </c>
      <c r="AG46" s="524" t="s">
        <v>1</v>
      </c>
      <c r="AH46" s="524">
        <v>460</v>
      </c>
      <c r="AI46" s="525" t="s">
        <v>3618</v>
      </c>
      <c r="AK46" s="520"/>
      <c r="AL46" s="490"/>
      <c r="AM46" s="490"/>
      <c r="AN46" s="519"/>
      <c r="AP46" s="520">
        <v>13210</v>
      </c>
      <c r="AQ46" s="490"/>
      <c r="AR46" s="490"/>
      <c r="AS46" s="519"/>
      <c r="AU46" s="493"/>
      <c r="AV46" s="494"/>
      <c r="AW46" s="494"/>
      <c r="AX46" s="492"/>
      <c r="AZ46" s="563" t="s">
        <v>3680</v>
      </c>
      <c r="BA46" s="1196"/>
      <c r="BB46" s="563" t="s">
        <v>3681</v>
      </c>
      <c r="BC46" s="1196"/>
      <c r="BD46" s="563" t="s">
        <v>3680</v>
      </c>
      <c r="BE46" s="1196"/>
      <c r="BF46" s="563" t="s">
        <v>3681</v>
      </c>
      <c r="BH46" s="567">
        <v>12280</v>
      </c>
      <c r="BK46" s="489" t="s">
        <v>3494</v>
      </c>
      <c r="BP46" s="489" t="s">
        <v>3494</v>
      </c>
      <c r="BU46" s="488" t="s">
        <v>3622</v>
      </c>
      <c r="BW46" s="493"/>
      <c r="BX46" s="497"/>
      <c r="BY46" s="497"/>
      <c r="BZ46" s="498"/>
      <c r="CB46" s="493"/>
      <c r="CC46" s="497"/>
      <c r="CD46" s="497"/>
      <c r="CE46" s="497"/>
      <c r="CF46" s="498"/>
      <c r="CH46" s="493"/>
      <c r="CI46" s="497"/>
      <c r="CJ46" s="497"/>
      <c r="CK46" s="497"/>
      <c r="CL46" s="498"/>
      <c r="CN46" s="516">
        <v>0.86</v>
      </c>
    </row>
    <row r="47" spans="1:92" ht="54">
      <c r="A47" s="1205"/>
      <c r="B47" s="517" t="s">
        <v>3499</v>
      </c>
      <c r="C47" s="518" t="s">
        <v>3487</v>
      </c>
      <c r="D47" s="509" t="s">
        <v>3488</v>
      </c>
      <c r="F47" s="551">
        <v>36130</v>
      </c>
      <c r="G47" s="552">
        <v>43840</v>
      </c>
      <c r="H47" s="489" t="s">
        <v>1</v>
      </c>
      <c r="I47" s="553">
        <v>340</v>
      </c>
      <c r="J47" s="554">
        <v>420</v>
      </c>
      <c r="K47" s="555" t="s">
        <v>3675</v>
      </c>
      <c r="L47" s="489" t="s">
        <v>1</v>
      </c>
      <c r="M47" s="1197">
        <v>2470</v>
      </c>
      <c r="N47" s="490" t="s">
        <v>1</v>
      </c>
      <c r="O47" s="490">
        <v>20</v>
      </c>
      <c r="P47" s="519" t="s">
        <v>3618</v>
      </c>
      <c r="Q47" s="489" t="s">
        <v>1</v>
      </c>
      <c r="R47" s="520">
        <v>10270</v>
      </c>
      <c r="S47" s="490" t="s">
        <v>1</v>
      </c>
      <c r="T47" s="490">
        <v>100</v>
      </c>
      <c r="U47" s="519" t="s">
        <v>3618</v>
      </c>
      <c r="V47" s="489" t="s">
        <v>1</v>
      </c>
      <c r="W47" s="513">
        <v>7710</v>
      </c>
      <c r="X47" s="513">
        <v>70</v>
      </c>
      <c r="Y47" s="509" t="s">
        <v>3489</v>
      </c>
      <c r="AF47" s="501" t="s">
        <v>0</v>
      </c>
      <c r="AJ47" s="489" t="s">
        <v>1</v>
      </c>
      <c r="AK47" s="512" t="s">
        <v>11</v>
      </c>
      <c r="AL47" s="510" t="s">
        <v>1</v>
      </c>
      <c r="AM47" s="510" t="s">
        <v>11</v>
      </c>
      <c r="AN47" s="511"/>
      <c r="AP47" s="520" t="s">
        <v>3237</v>
      </c>
      <c r="AQ47" s="490" t="s">
        <v>1</v>
      </c>
      <c r="AR47" s="490">
        <v>100</v>
      </c>
      <c r="AS47" s="519" t="s">
        <v>3619</v>
      </c>
      <c r="AT47" s="489" t="s">
        <v>1</v>
      </c>
      <c r="AU47" s="520">
        <v>1730</v>
      </c>
      <c r="AV47" s="490" t="s">
        <v>1</v>
      </c>
      <c r="AW47" s="490">
        <v>10</v>
      </c>
      <c r="AX47" s="519" t="s">
        <v>3618</v>
      </c>
      <c r="AY47" s="489" t="s">
        <v>1</v>
      </c>
      <c r="AZ47" s="556">
        <v>910</v>
      </c>
      <c r="BA47" s="1196" t="s">
        <v>12</v>
      </c>
      <c r="BB47" s="556">
        <v>9</v>
      </c>
      <c r="BC47" s="1196" t="s">
        <v>12</v>
      </c>
      <c r="BD47" s="556">
        <v>160</v>
      </c>
      <c r="BE47" s="1196" t="s">
        <v>12</v>
      </c>
      <c r="BF47" s="556">
        <v>1</v>
      </c>
      <c r="BH47" s="566" t="s">
        <v>3686</v>
      </c>
      <c r="BI47" s="489" t="s">
        <v>3519</v>
      </c>
      <c r="BJ47" s="489" t="s">
        <v>3491</v>
      </c>
      <c r="BK47" s="489" t="s">
        <v>3492</v>
      </c>
      <c r="BN47" s="489" t="s">
        <v>3519</v>
      </c>
      <c r="BO47" s="489" t="s">
        <v>3491</v>
      </c>
      <c r="BP47" s="489" t="s">
        <v>3492</v>
      </c>
      <c r="BT47" s="489" t="s">
        <v>1</v>
      </c>
      <c r="BU47" s="518">
        <v>225</v>
      </c>
      <c r="BV47" s="489" t="s">
        <v>11</v>
      </c>
      <c r="BW47" s="520">
        <v>2500</v>
      </c>
      <c r="BX47" s="527" t="s">
        <v>3630</v>
      </c>
      <c r="BY47" s="527">
        <v>20</v>
      </c>
      <c r="BZ47" s="528" t="s">
        <v>3618</v>
      </c>
      <c r="CA47" s="489" t="s">
        <v>11</v>
      </c>
      <c r="CB47" s="520">
        <v>10270</v>
      </c>
      <c r="CC47" s="527" t="s">
        <v>3630</v>
      </c>
      <c r="CD47" s="527">
        <v>100</v>
      </c>
      <c r="CE47" s="527" t="s">
        <v>3618</v>
      </c>
      <c r="CF47" s="528" t="s">
        <v>3631</v>
      </c>
      <c r="CG47" s="489" t="s">
        <v>11</v>
      </c>
      <c r="CH47" s="520">
        <v>7610</v>
      </c>
      <c r="CI47" s="527" t="s">
        <v>3630</v>
      </c>
      <c r="CJ47" s="527">
        <v>70</v>
      </c>
      <c r="CK47" s="527" t="s">
        <v>3618</v>
      </c>
      <c r="CL47" s="528" t="s">
        <v>3631</v>
      </c>
      <c r="CN47" s="516" t="s">
        <v>3700</v>
      </c>
    </row>
    <row r="48" spans="1:92" ht="27">
      <c r="A48" s="1205"/>
      <c r="B48" s="487"/>
      <c r="C48" s="488"/>
      <c r="D48" s="509" t="s">
        <v>3493</v>
      </c>
      <c r="F48" s="558">
        <v>43840</v>
      </c>
      <c r="G48" s="559"/>
      <c r="H48" s="489" t="s">
        <v>1</v>
      </c>
      <c r="I48" s="560">
        <v>420</v>
      </c>
      <c r="J48" s="561"/>
      <c r="K48" s="562" t="s">
        <v>3675</v>
      </c>
      <c r="M48" s="1198"/>
      <c r="N48" s="490"/>
      <c r="O48" s="490"/>
      <c r="P48" s="519"/>
      <c r="R48" s="520"/>
      <c r="S48" s="490"/>
      <c r="T48" s="490"/>
      <c r="U48" s="519"/>
      <c r="V48" s="489" t="s">
        <v>1</v>
      </c>
      <c r="W48" s="521">
        <v>7710</v>
      </c>
      <c r="X48" s="522">
        <v>70</v>
      </c>
      <c r="Y48" s="509" t="s">
        <v>3489</v>
      </c>
      <c r="Z48" s="489" t="s">
        <v>1</v>
      </c>
      <c r="AA48" s="523">
        <v>53960</v>
      </c>
      <c r="AB48" s="524" t="s">
        <v>1</v>
      </c>
      <c r="AC48" s="524">
        <v>530</v>
      </c>
      <c r="AD48" s="525" t="s">
        <v>3618</v>
      </c>
      <c r="AE48" s="489" t="s">
        <v>1</v>
      </c>
      <c r="AF48" s="526">
        <v>46250</v>
      </c>
      <c r="AG48" s="524" t="s">
        <v>1</v>
      </c>
      <c r="AH48" s="524">
        <v>460</v>
      </c>
      <c r="AI48" s="525" t="s">
        <v>3618</v>
      </c>
      <c r="AK48" s="520"/>
      <c r="AL48" s="490"/>
      <c r="AM48" s="490"/>
      <c r="AN48" s="519"/>
      <c r="AP48" s="520">
        <v>10270</v>
      </c>
      <c r="AQ48" s="490"/>
      <c r="AR48" s="490"/>
      <c r="AS48" s="519"/>
      <c r="AU48" s="520"/>
      <c r="AV48" s="490"/>
      <c r="AW48" s="490"/>
      <c r="AX48" s="519"/>
      <c r="AZ48" s="563" t="s">
        <v>3680</v>
      </c>
      <c r="BA48" s="1196"/>
      <c r="BB48" s="563" t="s">
        <v>3681</v>
      </c>
      <c r="BC48" s="1196"/>
      <c r="BD48" s="563" t="s">
        <v>3680</v>
      </c>
      <c r="BE48" s="1196"/>
      <c r="BF48" s="563" t="s">
        <v>3681</v>
      </c>
      <c r="BH48" s="567">
        <v>9770</v>
      </c>
      <c r="BK48" s="489" t="s">
        <v>3494</v>
      </c>
      <c r="BP48" s="489" t="s">
        <v>3494</v>
      </c>
      <c r="BU48" s="518" t="s">
        <v>3622</v>
      </c>
      <c r="BW48" s="520"/>
      <c r="BX48" s="527"/>
      <c r="BY48" s="527"/>
      <c r="BZ48" s="528"/>
      <c r="CB48" s="520"/>
      <c r="CC48" s="527"/>
      <c r="CD48" s="527"/>
      <c r="CE48" s="527"/>
      <c r="CF48" s="528"/>
      <c r="CH48" s="520"/>
      <c r="CI48" s="527"/>
      <c r="CJ48" s="527"/>
      <c r="CK48" s="527"/>
      <c r="CL48" s="528"/>
      <c r="CN48" s="516">
        <v>0.95</v>
      </c>
    </row>
    <row r="49" spans="1:92" ht="54">
      <c r="A49" s="1205"/>
      <c r="B49" s="517" t="s">
        <v>3501</v>
      </c>
      <c r="C49" s="518" t="s">
        <v>3487</v>
      </c>
      <c r="D49" s="509" t="s">
        <v>3488</v>
      </c>
      <c r="F49" s="551">
        <v>32010</v>
      </c>
      <c r="G49" s="552">
        <v>39720</v>
      </c>
      <c r="H49" s="489" t="s">
        <v>1</v>
      </c>
      <c r="I49" s="553">
        <v>300</v>
      </c>
      <c r="J49" s="554">
        <v>380</v>
      </c>
      <c r="K49" s="555" t="s">
        <v>3675</v>
      </c>
      <c r="L49" s="489" t="s">
        <v>1</v>
      </c>
      <c r="M49" s="1197">
        <v>1850</v>
      </c>
      <c r="N49" s="510" t="s">
        <v>1</v>
      </c>
      <c r="O49" s="510">
        <v>10</v>
      </c>
      <c r="P49" s="511" t="s">
        <v>3618</v>
      </c>
      <c r="Q49" s="489" t="s">
        <v>1</v>
      </c>
      <c r="R49" s="512">
        <v>7700</v>
      </c>
      <c r="S49" s="510" t="s">
        <v>1</v>
      </c>
      <c r="T49" s="510">
        <v>70</v>
      </c>
      <c r="U49" s="511" t="s">
        <v>3618</v>
      </c>
      <c r="V49" s="489" t="s">
        <v>1</v>
      </c>
      <c r="W49" s="513">
        <v>7710</v>
      </c>
      <c r="X49" s="513">
        <v>70</v>
      </c>
      <c r="Y49" s="509" t="s">
        <v>3489</v>
      </c>
      <c r="AF49" s="501" t="s">
        <v>0</v>
      </c>
      <c r="AJ49" s="489" t="s">
        <v>1</v>
      </c>
      <c r="AK49" s="520" t="s">
        <v>11</v>
      </c>
      <c r="AL49" s="490" t="s">
        <v>1</v>
      </c>
      <c r="AM49" s="490" t="s">
        <v>11</v>
      </c>
      <c r="AN49" s="519"/>
      <c r="AP49" s="520" t="s">
        <v>3238</v>
      </c>
      <c r="AQ49" s="490" t="s">
        <v>1</v>
      </c>
      <c r="AR49" s="490">
        <v>70</v>
      </c>
      <c r="AS49" s="519" t="s">
        <v>3619</v>
      </c>
      <c r="AT49" s="489" t="s">
        <v>1</v>
      </c>
      <c r="AU49" s="512">
        <v>1300</v>
      </c>
      <c r="AV49" s="510" t="s">
        <v>1</v>
      </c>
      <c r="AW49" s="510">
        <v>10</v>
      </c>
      <c r="AX49" s="511" t="s">
        <v>3618</v>
      </c>
      <c r="AY49" s="489" t="s">
        <v>1</v>
      </c>
      <c r="AZ49" s="556">
        <v>680</v>
      </c>
      <c r="BA49" s="1196" t="s">
        <v>12</v>
      </c>
      <c r="BB49" s="556">
        <v>6</v>
      </c>
      <c r="BC49" s="1196" t="s">
        <v>12</v>
      </c>
      <c r="BD49" s="556">
        <v>120</v>
      </c>
      <c r="BE49" s="1196" t="s">
        <v>12</v>
      </c>
      <c r="BF49" s="556">
        <v>1</v>
      </c>
      <c r="BH49" s="566" t="s">
        <v>3687</v>
      </c>
      <c r="BJ49" s="489" t="s">
        <v>3496</v>
      </c>
      <c r="BK49" s="489" t="s">
        <v>3492</v>
      </c>
      <c r="BO49" s="489" t="s">
        <v>3496</v>
      </c>
      <c r="BP49" s="489" t="s">
        <v>3492</v>
      </c>
      <c r="BT49" s="489" t="s">
        <v>1</v>
      </c>
      <c r="BU49" s="508">
        <v>225</v>
      </c>
      <c r="BV49" s="489" t="s">
        <v>11</v>
      </c>
      <c r="BW49" s="512">
        <v>1870</v>
      </c>
      <c r="BX49" s="514" t="s">
        <v>3630</v>
      </c>
      <c r="BY49" s="514">
        <v>10</v>
      </c>
      <c r="BZ49" s="515" t="s">
        <v>3618</v>
      </c>
      <c r="CA49" s="489" t="s">
        <v>11</v>
      </c>
      <c r="CB49" s="512">
        <v>7710</v>
      </c>
      <c r="CC49" s="514" t="s">
        <v>3630</v>
      </c>
      <c r="CD49" s="514">
        <v>70</v>
      </c>
      <c r="CE49" s="514" t="s">
        <v>3618</v>
      </c>
      <c r="CF49" s="515" t="s">
        <v>3631</v>
      </c>
      <c r="CG49" s="489" t="s">
        <v>11</v>
      </c>
      <c r="CH49" s="512">
        <v>5710</v>
      </c>
      <c r="CI49" s="514" t="s">
        <v>3630</v>
      </c>
      <c r="CJ49" s="514">
        <v>50</v>
      </c>
      <c r="CK49" s="514" t="s">
        <v>3618</v>
      </c>
      <c r="CL49" s="515" t="s">
        <v>3631</v>
      </c>
      <c r="CN49" s="516" t="s">
        <v>3700</v>
      </c>
    </row>
    <row r="50" spans="1:92" ht="27">
      <c r="A50" s="1205"/>
      <c r="B50" s="517"/>
      <c r="C50" s="518"/>
      <c r="D50" s="509" t="s">
        <v>3493</v>
      </c>
      <c r="F50" s="558">
        <v>39720</v>
      </c>
      <c r="G50" s="559"/>
      <c r="H50" s="489" t="s">
        <v>1</v>
      </c>
      <c r="I50" s="560">
        <v>380</v>
      </c>
      <c r="J50" s="561"/>
      <c r="K50" s="562" t="s">
        <v>3675</v>
      </c>
      <c r="M50" s="1198"/>
      <c r="N50" s="494"/>
      <c r="O50" s="494"/>
      <c r="P50" s="492"/>
      <c r="R50" s="493"/>
      <c r="S50" s="494"/>
      <c r="T50" s="494"/>
      <c r="U50" s="492"/>
      <c r="V50" s="489" t="s">
        <v>1</v>
      </c>
      <c r="W50" s="521">
        <v>7710</v>
      </c>
      <c r="X50" s="522">
        <v>70</v>
      </c>
      <c r="Y50" s="509" t="s">
        <v>3489</v>
      </c>
      <c r="Z50" s="489" t="s">
        <v>1</v>
      </c>
      <c r="AA50" s="523">
        <v>53960</v>
      </c>
      <c r="AB50" s="524" t="s">
        <v>1</v>
      </c>
      <c r="AC50" s="524">
        <v>530</v>
      </c>
      <c r="AD50" s="525" t="s">
        <v>3618</v>
      </c>
      <c r="AE50" s="489" t="s">
        <v>1</v>
      </c>
      <c r="AF50" s="526">
        <v>46250</v>
      </c>
      <c r="AG50" s="524" t="s">
        <v>1</v>
      </c>
      <c r="AH50" s="524">
        <v>460</v>
      </c>
      <c r="AI50" s="525" t="s">
        <v>3618</v>
      </c>
      <c r="AK50" s="520"/>
      <c r="AL50" s="490"/>
      <c r="AM50" s="490"/>
      <c r="AN50" s="519"/>
      <c r="AP50" s="520">
        <v>7700</v>
      </c>
      <c r="AQ50" s="490"/>
      <c r="AR50" s="490"/>
      <c r="AS50" s="519"/>
      <c r="AU50" s="493"/>
      <c r="AV50" s="494"/>
      <c r="AW50" s="494"/>
      <c r="AX50" s="492"/>
      <c r="AZ50" s="563" t="s">
        <v>3680</v>
      </c>
      <c r="BA50" s="1196"/>
      <c r="BB50" s="563" t="s">
        <v>3681</v>
      </c>
      <c r="BC50" s="1196"/>
      <c r="BD50" s="563" t="s">
        <v>3680</v>
      </c>
      <c r="BE50" s="1196"/>
      <c r="BF50" s="563" t="s">
        <v>3681</v>
      </c>
      <c r="BH50" s="567">
        <v>7500</v>
      </c>
      <c r="BK50" s="489" t="s">
        <v>3494</v>
      </c>
      <c r="BP50" s="489" t="s">
        <v>3494</v>
      </c>
      <c r="BU50" s="488" t="s">
        <v>3621</v>
      </c>
      <c r="BW50" s="493"/>
      <c r="BX50" s="497"/>
      <c r="BY50" s="497"/>
      <c r="BZ50" s="498"/>
      <c r="CB50" s="493"/>
      <c r="CC50" s="497"/>
      <c r="CD50" s="497"/>
      <c r="CE50" s="497"/>
      <c r="CF50" s="498"/>
      <c r="CH50" s="493"/>
      <c r="CI50" s="497"/>
      <c r="CJ50" s="497"/>
      <c r="CK50" s="497"/>
      <c r="CL50" s="498"/>
      <c r="CN50" s="516">
        <v>0.89</v>
      </c>
    </row>
    <row r="51" spans="1:92" ht="54">
      <c r="A51" s="1205"/>
      <c r="B51" s="507" t="s">
        <v>3503</v>
      </c>
      <c r="C51" s="508" t="s">
        <v>3487</v>
      </c>
      <c r="D51" s="509" t="s">
        <v>3488</v>
      </c>
      <c r="F51" s="551">
        <v>29580</v>
      </c>
      <c r="G51" s="552">
        <v>37290</v>
      </c>
      <c r="H51" s="489" t="s">
        <v>1</v>
      </c>
      <c r="I51" s="553">
        <v>270</v>
      </c>
      <c r="J51" s="554">
        <v>350</v>
      </c>
      <c r="K51" s="555" t="s">
        <v>3675</v>
      </c>
      <c r="L51" s="489" t="s">
        <v>1</v>
      </c>
      <c r="M51" s="1197">
        <v>1480</v>
      </c>
      <c r="N51" s="490" t="s">
        <v>1</v>
      </c>
      <c r="O51" s="490">
        <v>10</v>
      </c>
      <c r="P51" s="519" t="s">
        <v>3618</v>
      </c>
      <c r="Q51" s="489" t="s">
        <v>1</v>
      </c>
      <c r="R51" s="520">
        <v>6160</v>
      </c>
      <c r="S51" s="490" t="s">
        <v>1</v>
      </c>
      <c r="T51" s="490">
        <v>60</v>
      </c>
      <c r="U51" s="519" t="s">
        <v>3618</v>
      </c>
      <c r="V51" s="489" t="s">
        <v>1</v>
      </c>
      <c r="W51" s="513">
        <v>7710</v>
      </c>
      <c r="X51" s="513">
        <v>70</v>
      </c>
      <c r="Y51" s="509" t="s">
        <v>3489</v>
      </c>
      <c r="AF51" s="501" t="s">
        <v>0</v>
      </c>
      <c r="AJ51" s="489" t="s">
        <v>1</v>
      </c>
      <c r="AK51" s="520" t="s">
        <v>11</v>
      </c>
      <c r="AL51" s="490" t="s">
        <v>1</v>
      </c>
      <c r="AM51" s="490" t="s">
        <v>11</v>
      </c>
      <c r="AN51" s="519"/>
      <c r="AP51" s="520" t="s">
        <v>3239</v>
      </c>
      <c r="AQ51" s="490" t="s">
        <v>1</v>
      </c>
      <c r="AR51" s="490">
        <v>60</v>
      </c>
      <c r="AS51" s="519" t="s">
        <v>3619</v>
      </c>
      <c r="AT51" s="489" t="s">
        <v>1</v>
      </c>
      <c r="AU51" s="520">
        <v>1040</v>
      </c>
      <c r="AV51" s="490" t="s">
        <v>1</v>
      </c>
      <c r="AW51" s="490">
        <v>10</v>
      </c>
      <c r="AX51" s="519" t="s">
        <v>3618</v>
      </c>
      <c r="AY51" s="489" t="s">
        <v>1</v>
      </c>
      <c r="AZ51" s="556">
        <v>570</v>
      </c>
      <c r="BA51" s="1196" t="s">
        <v>12</v>
      </c>
      <c r="BB51" s="556">
        <v>5</v>
      </c>
      <c r="BC51" s="1196" t="s">
        <v>12</v>
      </c>
      <c r="BD51" s="556">
        <v>100</v>
      </c>
      <c r="BE51" s="1196" t="s">
        <v>12</v>
      </c>
      <c r="BF51" s="556">
        <v>1</v>
      </c>
      <c r="BH51" s="566" t="s">
        <v>3688</v>
      </c>
      <c r="BJ51" s="489" t="s">
        <v>3498</v>
      </c>
      <c r="BK51" s="489" t="s">
        <v>3492</v>
      </c>
      <c r="BO51" s="489" t="s">
        <v>3498</v>
      </c>
      <c r="BP51" s="489" t="s">
        <v>3492</v>
      </c>
      <c r="BT51" s="489" t="s">
        <v>1</v>
      </c>
      <c r="BU51" s="518">
        <v>225</v>
      </c>
      <c r="BV51" s="489" t="s">
        <v>11</v>
      </c>
      <c r="BW51" s="520">
        <v>1500</v>
      </c>
      <c r="BX51" s="527" t="s">
        <v>3630</v>
      </c>
      <c r="BY51" s="527">
        <v>10</v>
      </c>
      <c r="BZ51" s="528" t="s">
        <v>3618</v>
      </c>
      <c r="CA51" s="489" t="s">
        <v>11</v>
      </c>
      <c r="CB51" s="520">
        <v>6160</v>
      </c>
      <c r="CC51" s="527" t="s">
        <v>3630</v>
      </c>
      <c r="CD51" s="527">
        <v>60</v>
      </c>
      <c r="CE51" s="527" t="s">
        <v>3618</v>
      </c>
      <c r="CF51" s="528" t="s">
        <v>3631</v>
      </c>
      <c r="CG51" s="489" t="s">
        <v>11</v>
      </c>
      <c r="CH51" s="520">
        <v>4570</v>
      </c>
      <c r="CI51" s="527" t="s">
        <v>3630</v>
      </c>
      <c r="CJ51" s="527">
        <v>40</v>
      </c>
      <c r="CK51" s="527" t="s">
        <v>3618</v>
      </c>
      <c r="CL51" s="528" t="s">
        <v>3631</v>
      </c>
      <c r="CN51" s="516" t="s">
        <v>3700</v>
      </c>
    </row>
    <row r="52" spans="1:92" ht="27">
      <c r="A52" s="1205"/>
      <c r="B52" s="487"/>
      <c r="C52" s="488"/>
      <c r="D52" s="509" t="s">
        <v>3493</v>
      </c>
      <c r="F52" s="558">
        <v>37290</v>
      </c>
      <c r="G52" s="559"/>
      <c r="H52" s="489" t="s">
        <v>1</v>
      </c>
      <c r="I52" s="560">
        <v>350</v>
      </c>
      <c r="J52" s="561"/>
      <c r="K52" s="562" t="s">
        <v>3675</v>
      </c>
      <c r="M52" s="1198"/>
      <c r="N52" s="490"/>
      <c r="O52" s="490"/>
      <c r="P52" s="519"/>
      <c r="R52" s="520"/>
      <c r="S52" s="490"/>
      <c r="T52" s="490"/>
      <c r="U52" s="519"/>
      <c r="V52" s="489" t="s">
        <v>1</v>
      </c>
      <c r="W52" s="521">
        <v>7710</v>
      </c>
      <c r="X52" s="522">
        <v>70</v>
      </c>
      <c r="Y52" s="509" t="s">
        <v>3489</v>
      </c>
      <c r="Z52" s="489" t="s">
        <v>1</v>
      </c>
      <c r="AA52" s="523">
        <v>53960</v>
      </c>
      <c r="AB52" s="524" t="s">
        <v>1</v>
      </c>
      <c r="AC52" s="524">
        <v>530</v>
      </c>
      <c r="AD52" s="525" t="s">
        <v>3618</v>
      </c>
      <c r="AE52" s="489" t="s">
        <v>1</v>
      </c>
      <c r="AF52" s="526">
        <v>46250</v>
      </c>
      <c r="AG52" s="524" t="s">
        <v>1</v>
      </c>
      <c r="AH52" s="524">
        <v>460</v>
      </c>
      <c r="AI52" s="525" t="s">
        <v>3618</v>
      </c>
      <c r="AK52" s="520"/>
      <c r="AL52" s="490"/>
      <c r="AM52" s="490"/>
      <c r="AN52" s="519"/>
      <c r="AP52" s="520">
        <v>6160</v>
      </c>
      <c r="AQ52" s="490"/>
      <c r="AR52" s="490"/>
      <c r="AS52" s="519"/>
      <c r="AU52" s="520"/>
      <c r="AV52" s="490"/>
      <c r="AW52" s="490"/>
      <c r="AX52" s="519"/>
      <c r="AZ52" s="563" t="s">
        <v>3680</v>
      </c>
      <c r="BA52" s="1196"/>
      <c r="BB52" s="563" t="s">
        <v>3681</v>
      </c>
      <c r="BC52" s="1196"/>
      <c r="BD52" s="563" t="s">
        <v>3680</v>
      </c>
      <c r="BE52" s="1196"/>
      <c r="BF52" s="563" t="s">
        <v>3681</v>
      </c>
      <c r="BH52" s="567">
        <v>6130</v>
      </c>
      <c r="BK52" s="489" t="s">
        <v>3494</v>
      </c>
      <c r="BP52" s="489" t="s">
        <v>3494</v>
      </c>
      <c r="BU52" s="518" t="s">
        <v>3622</v>
      </c>
      <c r="BW52" s="520"/>
      <c r="BX52" s="527"/>
      <c r="BY52" s="527"/>
      <c r="BZ52" s="528"/>
      <c r="CB52" s="520"/>
      <c r="CC52" s="527"/>
      <c r="CD52" s="527"/>
      <c r="CE52" s="527"/>
      <c r="CF52" s="528"/>
      <c r="CH52" s="520"/>
      <c r="CI52" s="527"/>
      <c r="CJ52" s="527"/>
      <c r="CK52" s="527"/>
      <c r="CL52" s="528"/>
      <c r="CN52" s="516">
        <v>0.92</v>
      </c>
    </row>
    <row r="53" spans="1:92" ht="54">
      <c r="A53" s="1205"/>
      <c r="B53" s="517" t="s">
        <v>3504</v>
      </c>
      <c r="C53" s="518" t="s">
        <v>3487</v>
      </c>
      <c r="D53" s="509" t="s">
        <v>3488</v>
      </c>
      <c r="F53" s="551">
        <v>27920</v>
      </c>
      <c r="G53" s="552">
        <v>35630</v>
      </c>
      <c r="H53" s="489" t="s">
        <v>1</v>
      </c>
      <c r="I53" s="553">
        <v>260</v>
      </c>
      <c r="J53" s="554">
        <v>330</v>
      </c>
      <c r="K53" s="555" t="s">
        <v>3675</v>
      </c>
      <c r="L53" s="489" t="s">
        <v>1</v>
      </c>
      <c r="M53" s="1197">
        <v>1230</v>
      </c>
      <c r="N53" s="510" t="s">
        <v>1</v>
      </c>
      <c r="O53" s="510">
        <v>10</v>
      </c>
      <c r="P53" s="511" t="s">
        <v>3618</v>
      </c>
      <c r="Q53" s="489" t="s">
        <v>1</v>
      </c>
      <c r="R53" s="512">
        <v>5130</v>
      </c>
      <c r="S53" s="510" t="s">
        <v>1</v>
      </c>
      <c r="T53" s="510">
        <v>50</v>
      </c>
      <c r="U53" s="511" t="s">
        <v>3618</v>
      </c>
      <c r="V53" s="489" t="s">
        <v>1</v>
      </c>
      <c r="W53" s="513">
        <v>7710</v>
      </c>
      <c r="X53" s="513">
        <v>70</v>
      </c>
      <c r="Y53" s="509" t="s">
        <v>3489</v>
      </c>
      <c r="AF53" s="501" t="s">
        <v>0</v>
      </c>
      <c r="AJ53" s="489" t="s">
        <v>1</v>
      </c>
      <c r="AK53" s="520" t="s">
        <v>11</v>
      </c>
      <c r="AL53" s="490" t="s">
        <v>1</v>
      </c>
      <c r="AM53" s="490" t="s">
        <v>11</v>
      </c>
      <c r="AN53" s="519"/>
      <c r="AP53" s="520" t="s">
        <v>3240</v>
      </c>
      <c r="AQ53" s="490" t="s">
        <v>1</v>
      </c>
      <c r="AR53" s="490">
        <v>50</v>
      </c>
      <c r="AS53" s="519" t="s">
        <v>3619</v>
      </c>
      <c r="AT53" s="489" t="s">
        <v>1</v>
      </c>
      <c r="AU53" s="512">
        <v>860</v>
      </c>
      <c r="AV53" s="510" t="s">
        <v>1</v>
      </c>
      <c r="AW53" s="510">
        <v>8</v>
      </c>
      <c r="AX53" s="511" t="s">
        <v>3618</v>
      </c>
      <c r="AY53" s="489" t="s">
        <v>1</v>
      </c>
      <c r="AZ53" s="556">
        <v>500</v>
      </c>
      <c r="BA53" s="1196" t="s">
        <v>12</v>
      </c>
      <c r="BB53" s="556">
        <v>5</v>
      </c>
      <c r="BC53" s="1196" t="s">
        <v>12</v>
      </c>
      <c r="BD53" s="556">
        <v>80</v>
      </c>
      <c r="BE53" s="1196" t="s">
        <v>12</v>
      </c>
      <c r="BF53" s="556">
        <v>1</v>
      </c>
      <c r="BH53" s="566" t="s">
        <v>3689</v>
      </c>
      <c r="BJ53" s="489" t="s">
        <v>3500</v>
      </c>
      <c r="BK53" s="489" t="s">
        <v>3492</v>
      </c>
      <c r="BO53" s="489" t="s">
        <v>3500</v>
      </c>
      <c r="BP53" s="489" t="s">
        <v>3492</v>
      </c>
      <c r="BT53" s="489" t="s">
        <v>1</v>
      </c>
      <c r="BU53" s="508">
        <v>225</v>
      </c>
      <c r="BV53" s="489" t="s">
        <v>11</v>
      </c>
      <c r="BW53" s="512">
        <v>1250</v>
      </c>
      <c r="BX53" s="514" t="s">
        <v>3630</v>
      </c>
      <c r="BY53" s="514">
        <v>10</v>
      </c>
      <c r="BZ53" s="515" t="s">
        <v>3618</v>
      </c>
      <c r="CA53" s="489" t="s">
        <v>11</v>
      </c>
      <c r="CB53" s="512">
        <v>5140</v>
      </c>
      <c r="CC53" s="514" t="s">
        <v>3630</v>
      </c>
      <c r="CD53" s="514">
        <v>50</v>
      </c>
      <c r="CE53" s="514" t="s">
        <v>3618</v>
      </c>
      <c r="CF53" s="515" t="s">
        <v>3631</v>
      </c>
      <c r="CG53" s="489" t="s">
        <v>11</v>
      </c>
      <c r="CH53" s="512">
        <v>3800</v>
      </c>
      <c r="CI53" s="514" t="s">
        <v>3630</v>
      </c>
      <c r="CJ53" s="514">
        <v>30</v>
      </c>
      <c r="CK53" s="514" t="s">
        <v>3618</v>
      </c>
      <c r="CL53" s="515" t="s">
        <v>3631</v>
      </c>
      <c r="CN53" s="516" t="s">
        <v>3700</v>
      </c>
    </row>
    <row r="54" spans="1:92" ht="27">
      <c r="A54" s="1205"/>
      <c r="B54" s="517"/>
      <c r="C54" s="518"/>
      <c r="D54" s="509" t="s">
        <v>3493</v>
      </c>
      <c r="F54" s="558">
        <v>35630</v>
      </c>
      <c r="G54" s="559"/>
      <c r="H54" s="489" t="s">
        <v>1</v>
      </c>
      <c r="I54" s="560">
        <v>330</v>
      </c>
      <c r="J54" s="561"/>
      <c r="K54" s="562" t="s">
        <v>3675</v>
      </c>
      <c r="M54" s="1198"/>
      <c r="N54" s="494"/>
      <c r="O54" s="494"/>
      <c r="P54" s="492"/>
      <c r="R54" s="493"/>
      <c r="S54" s="494"/>
      <c r="T54" s="494"/>
      <c r="U54" s="492"/>
      <c r="V54" s="489" t="s">
        <v>1</v>
      </c>
      <c r="W54" s="521">
        <v>7710</v>
      </c>
      <c r="X54" s="522">
        <v>70</v>
      </c>
      <c r="Y54" s="509" t="s">
        <v>3489</v>
      </c>
      <c r="Z54" s="489" t="s">
        <v>1</v>
      </c>
      <c r="AA54" s="523">
        <v>53960</v>
      </c>
      <c r="AB54" s="524" t="s">
        <v>1</v>
      </c>
      <c r="AC54" s="524">
        <v>530</v>
      </c>
      <c r="AD54" s="525" t="s">
        <v>3618</v>
      </c>
      <c r="AE54" s="489" t="s">
        <v>1</v>
      </c>
      <c r="AF54" s="526">
        <v>46250</v>
      </c>
      <c r="AG54" s="524" t="s">
        <v>1</v>
      </c>
      <c r="AH54" s="524">
        <v>460</v>
      </c>
      <c r="AI54" s="525" t="s">
        <v>3618</v>
      </c>
      <c r="AK54" s="520"/>
      <c r="AL54" s="490"/>
      <c r="AM54" s="490"/>
      <c r="AN54" s="519"/>
      <c r="AP54" s="520">
        <v>5130</v>
      </c>
      <c r="AQ54" s="490"/>
      <c r="AR54" s="490"/>
      <c r="AS54" s="519"/>
      <c r="AU54" s="493"/>
      <c r="AV54" s="494"/>
      <c r="AW54" s="494"/>
      <c r="AX54" s="492"/>
      <c r="AZ54" s="563" t="s">
        <v>3680</v>
      </c>
      <c r="BA54" s="1196"/>
      <c r="BB54" s="563" t="s">
        <v>3681</v>
      </c>
      <c r="BC54" s="1196"/>
      <c r="BD54" s="563" t="s">
        <v>3680</v>
      </c>
      <c r="BE54" s="1196"/>
      <c r="BF54" s="563" t="s">
        <v>3681</v>
      </c>
      <c r="BH54" s="567">
        <v>5220</v>
      </c>
      <c r="BK54" s="489" t="s">
        <v>3494</v>
      </c>
      <c r="BP54" s="489" t="s">
        <v>3494</v>
      </c>
      <c r="BU54" s="488" t="s">
        <v>3622</v>
      </c>
      <c r="BW54" s="493"/>
      <c r="BX54" s="497"/>
      <c r="BY54" s="497"/>
      <c r="BZ54" s="498"/>
      <c r="CB54" s="493"/>
      <c r="CC54" s="497"/>
      <c r="CD54" s="497"/>
      <c r="CE54" s="497"/>
      <c r="CF54" s="498"/>
      <c r="CH54" s="493"/>
      <c r="CI54" s="497"/>
      <c r="CJ54" s="497"/>
      <c r="CK54" s="497"/>
      <c r="CL54" s="498"/>
      <c r="CN54" s="516">
        <v>0.9</v>
      </c>
    </row>
    <row r="55" spans="1:92" ht="54">
      <c r="A55" s="1205"/>
      <c r="B55" s="507" t="s">
        <v>3505</v>
      </c>
      <c r="C55" s="508" t="s">
        <v>3487</v>
      </c>
      <c r="D55" s="509" t="s">
        <v>3488</v>
      </c>
      <c r="F55" s="551">
        <v>27410</v>
      </c>
      <c r="G55" s="552">
        <v>35120</v>
      </c>
      <c r="H55" s="489" t="s">
        <v>1</v>
      </c>
      <c r="I55" s="553">
        <v>250</v>
      </c>
      <c r="J55" s="554">
        <v>330</v>
      </c>
      <c r="K55" s="555" t="s">
        <v>3675</v>
      </c>
      <c r="L55" s="489" t="s">
        <v>1</v>
      </c>
      <c r="M55" s="1197">
        <v>1060</v>
      </c>
      <c r="N55" s="490" t="s">
        <v>1</v>
      </c>
      <c r="O55" s="490">
        <v>10</v>
      </c>
      <c r="P55" s="519" t="s">
        <v>3618</v>
      </c>
      <c r="Q55" s="489" t="s">
        <v>1</v>
      </c>
      <c r="R55" s="520">
        <v>4400</v>
      </c>
      <c r="S55" s="490" t="s">
        <v>1</v>
      </c>
      <c r="T55" s="490">
        <v>40</v>
      </c>
      <c r="U55" s="519" t="s">
        <v>3618</v>
      </c>
      <c r="V55" s="489" t="s">
        <v>1</v>
      </c>
      <c r="W55" s="513">
        <v>7710</v>
      </c>
      <c r="X55" s="513">
        <v>70</v>
      </c>
      <c r="Y55" s="509" t="s">
        <v>3489</v>
      </c>
      <c r="AF55" s="501" t="s">
        <v>0</v>
      </c>
      <c r="AJ55" s="489" t="s">
        <v>1</v>
      </c>
      <c r="AK55" s="520" t="s">
        <v>11</v>
      </c>
      <c r="AL55" s="490" t="s">
        <v>1</v>
      </c>
      <c r="AM55" s="490" t="s">
        <v>11</v>
      </c>
      <c r="AN55" s="519"/>
      <c r="AP55" s="520" t="s">
        <v>3241</v>
      </c>
      <c r="AQ55" s="490" t="s">
        <v>1</v>
      </c>
      <c r="AR55" s="490">
        <v>40</v>
      </c>
      <c r="AS55" s="519" t="s">
        <v>3619</v>
      </c>
      <c r="AT55" s="489" t="s">
        <v>1</v>
      </c>
      <c r="AU55" s="520">
        <v>740</v>
      </c>
      <c r="AV55" s="490" t="s">
        <v>1</v>
      </c>
      <c r="AW55" s="490">
        <v>7</v>
      </c>
      <c r="AX55" s="519" t="s">
        <v>3618</v>
      </c>
      <c r="AY55" s="489" t="s">
        <v>1</v>
      </c>
      <c r="AZ55" s="556">
        <v>440</v>
      </c>
      <c r="BA55" s="1196" t="s">
        <v>12</v>
      </c>
      <c r="BB55" s="556">
        <v>4</v>
      </c>
      <c r="BC55" s="1196" t="s">
        <v>12</v>
      </c>
      <c r="BD55" s="556">
        <v>80</v>
      </c>
      <c r="BE55" s="1196" t="s">
        <v>12</v>
      </c>
      <c r="BF55" s="556">
        <v>1</v>
      </c>
      <c r="BH55" s="566" t="s">
        <v>3690</v>
      </c>
      <c r="BI55" s="489" t="s">
        <v>3520</v>
      </c>
      <c r="BJ55" s="489" t="s">
        <v>3491</v>
      </c>
      <c r="BK55" s="489" t="s">
        <v>3492</v>
      </c>
      <c r="BN55" s="489" t="s">
        <v>3520</v>
      </c>
      <c r="BO55" s="489" t="s">
        <v>3491</v>
      </c>
      <c r="BP55" s="489" t="s">
        <v>3492</v>
      </c>
      <c r="BT55" s="489" t="s">
        <v>1</v>
      </c>
      <c r="BU55" s="518">
        <v>225</v>
      </c>
      <c r="BV55" s="489" t="s">
        <v>11</v>
      </c>
      <c r="BW55" s="520">
        <v>1070</v>
      </c>
      <c r="BX55" s="527" t="s">
        <v>3630</v>
      </c>
      <c r="BY55" s="527">
        <v>10</v>
      </c>
      <c r="BZ55" s="528" t="s">
        <v>3618</v>
      </c>
      <c r="CA55" s="489" t="s">
        <v>11</v>
      </c>
      <c r="CB55" s="520">
        <v>4400</v>
      </c>
      <c r="CC55" s="527" t="s">
        <v>3630</v>
      </c>
      <c r="CD55" s="527">
        <v>40</v>
      </c>
      <c r="CE55" s="527" t="s">
        <v>3618</v>
      </c>
      <c r="CF55" s="528" t="s">
        <v>3631</v>
      </c>
      <c r="CG55" s="489" t="s">
        <v>11</v>
      </c>
      <c r="CH55" s="520">
        <v>3260</v>
      </c>
      <c r="CI55" s="527" t="s">
        <v>3630</v>
      </c>
      <c r="CJ55" s="527">
        <v>30</v>
      </c>
      <c r="CK55" s="527" t="s">
        <v>3618</v>
      </c>
      <c r="CL55" s="528" t="s">
        <v>3631</v>
      </c>
      <c r="CN55" s="516" t="s">
        <v>3700</v>
      </c>
    </row>
    <row r="56" spans="1:92" ht="27">
      <c r="A56" s="1205"/>
      <c r="B56" s="487"/>
      <c r="C56" s="488"/>
      <c r="D56" s="509" t="s">
        <v>3493</v>
      </c>
      <c r="F56" s="558">
        <v>35120</v>
      </c>
      <c r="G56" s="559"/>
      <c r="H56" s="489" t="s">
        <v>1</v>
      </c>
      <c r="I56" s="560">
        <v>330</v>
      </c>
      <c r="J56" s="561"/>
      <c r="K56" s="562" t="s">
        <v>3675</v>
      </c>
      <c r="M56" s="1198"/>
      <c r="N56" s="490"/>
      <c r="O56" s="490"/>
      <c r="P56" s="519"/>
      <c r="R56" s="520"/>
      <c r="S56" s="490"/>
      <c r="T56" s="490"/>
      <c r="U56" s="519"/>
      <c r="V56" s="489" t="s">
        <v>1</v>
      </c>
      <c r="W56" s="521">
        <v>7710</v>
      </c>
      <c r="X56" s="522">
        <v>70</v>
      </c>
      <c r="Y56" s="509" t="s">
        <v>3489</v>
      </c>
      <c r="Z56" s="489" t="s">
        <v>1</v>
      </c>
      <c r="AA56" s="523">
        <v>53960</v>
      </c>
      <c r="AB56" s="524" t="s">
        <v>1</v>
      </c>
      <c r="AC56" s="524">
        <v>530</v>
      </c>
      <c r="AD56" s="525" t="s">
        <v>3618</v>
      </c>
      <c r="AE56" s="489" t="s">
        <v>1</v>
      </c>
      <c r="AF56" s="526">
        <v>46250</v>
      </c>
      <c r="AG56" s="524" t="s">
        <v>1</v>
      </c>
      <c r="AH56" s="524">
        <v>460</v>
      </c>
      <c r="AI56" s="525" t="s">
        <v>3618</v>
      </c>
      <c r="AK56" s="520"/>
      <c r="AL56" s="490"/>
      <c r="AM56" s="490"/>
      <c r="AN56" s="519"/>
      <c r="AP56" s="520">
        <v>4400</v>
      </c>
      <c r="AQ56" s="490"/>
      <c r="AR56" s="490"/>
      <c r="AS56" s="519"/>
      <c r="AU56" s="520"/>
      <c r="AV56" s="490"/>
      <c r="AW56" s="490"/>
      <c r="AX56" s="519"/>
      <c r="AZ56" s="563" t="s">
        <v>3680</v>
      </c>
      <c r="BA56" s="1196"/>
      <c r="BB56" s="563" t="s">
        <v>3681</v>
      </c>
      <c r="BC56" s="1196"/>
      <c r="BD56" s="563" t="s">
        <v>3680</v>
      </c>
      <c r="BE56" s="1196"/>
      <c r="BF56" s="563" t="s">
        <v>3681</v>
      </c>
      <c r="BH56" s="567">
        <v>4660</v>
      </c>
      <c r="BK56" s="489" t="s">
        <v>3494</v>
      </c>
      <c r="BP56" s="489" t="s">
        <v>3494</v>
      </c>
      <c r="BU56" s="518" t="s">
        <v>3621</v>
      </c>
      <c r="BW56" s="520"/>
      <c r="BX56" s="527"/>
      <c r="BY56" s="527"/>
      <c r="BZ56" s="528"/>
      <c r="CB56" s="520"/>
      <c r="CC56" s="527"/>
      <c r="CD56" s="527"/>
      <c r="CE56" s="527"/>
      <c r="CF56" s="528"/>
      <c r="CH56" s="520"/>
      <c r="CI56" s="527"/>
      <c r="CJ56" s="527"/>
      <c r="CK56" s="527"/>
      <c r="CL56" s="528"/>
      <c r="CN56" s="516">
        <v>0.91</v>
      </c>
    </row>
    <row r="57" spans="1:92" ht="54">
      <c r="A57" s="1205"/>
      <c r="B57" s="517" t="s">
        <v>3506</v>
      </c>
      <c r="C57" s="518" t="s">
        <v>3487</v>
      </c>
      <c r="D57" s="509" t="s">
        <v>3488</v>
      </c>
      <c r="F57" s="551">
        <v>26470</v>
      </c>
      <c r="G57" s="552">
        <v>34180</v>
      </c>
      <c r="H57" s="489" t="s">
        <v>1</v>
      </c>
      <c r="I57" s="553">
        <v>240</v>
      </c>
      <c r="J57" s="554">
        <v>320</v>
      </c>
      <c r="K57" s="555" t="s">
        <v>3675</v>
      </c>
      <c r="L57" s="489" t="s">
        <v>1</v>
      </c>
      <c r="M57" s="1197">
        <v>920</v>
      </c>
      <c r="N57" s="510" t="s">
        <v>1</v>
      </c>
      <c r="O57" s="510">
        <v>9</v>
      </c>
      <c r="P57" s="511" t="s">
        <v>3618</v>
      </c>
      <c r="Q57" s="489" t="s">
        <v>1</v>
      </c>
      <c r="R57" s="512">
        <v>3850</v>
      </c>
      <c r="S57" s="510" t="s">
        <v>1</v>
      </c>
      <c r="T57" s="510">
        <v>30</v>
      </c>
      <c r="U57" s="511" t="s">
        <v>3618</v>
      </c>
      <c r="V57" s="489" t="s">
        <v>1</v>
      </c>
      <c r="W57" s="513">
        <v>7710</v>
      </c>
      <c r="X57" s="513">
        <v>70</v>
      </c>
      <c r="Y57" s="509" t="s">
        <v>3489</v>
      </c>
      <c r="AF57" s="501" t="s">
        <v>0</v>
      </c>
      <c r="AJ57" s="489" t="s">
        <v>1</v>
      </c>
      <c r="AK57" s="520" t="s">
        <v>11</v>
      </c>
      <c r="AL57" s="490" t="s">
        <v>1</v>
      </c>
      <c r="AM57" s="490" t="s">
        <v>11</v>
      </c>
      <c r="AN57" s="519"/>
      <c r="AP57" s="520" t="s">
        <v>3242</v>
      </c>
      <c r="AQ57" s="490" t="s">
        <v>1</v>
      </c>
      <c r="AR57" s="490">
        <v>30</v>
      </c>
      <c r="AS57" s="519" t="s">
        <v>3619</v>
      </c>
      <c r="AT57" s="489" t="s">
        <v>1</v>
      </c>
      <c r="AU57" s="512">
        <v>650</v>
      </c>
      <c r="AV57" s="510" t="s">
        <v>1</v>
      </c>
      <c r="AW57" s="510">
        <v>6</v>
      </c>
      <c r="AX57" s="511" t="s">
        <v>3618</v>
      </c>
      <c r="AY57" s="489" t="s">
        <v>1</v>
      </c>
      <c r="AZ57" s="556">
        <v>410</v>
      </c>
      <c r="BA57" s="1196" t="s">
        <v>12</v>
      </c>
      <c r="BB57" s="556">
        <v>4</v>
      </c>
      <c r="BC57" s="1196" t="s">
        <v>12</v>
      </c>
      <c r="BD57" s="556">
        <v>70</v>
      </c>
      <c r="BE57" s="1196" t="s">
        <v>12</v>
      </c>
      <c r="BF57" s="556">
        <v>1</v>
      </c>
      <c r="BH57" s="566" t="s">
        <v>3691</v>
      </c>
      <c r="BJ57" s="489" t="s">
        <v>3496</v>
      </c>
      <c r="BK57" s="489" t="s">
        <v>3492</v>
      </c>
      <c r="BO57" s="489" t="s">
        <v>3496</v>
      </c>
      <c r="BP57" s="489" t="s">
        <v>3492</v>
      </c>
      <c r="BT57" s="489" t="s">
        <v>1</v>
      </c>
      <c r="BU57" s="508">
        <v>225</v>
      </c>
      <c r="BV57" s="489" t="s">
        <v>11</v>
      </c>
      <c r="BW57" s="512">
        <v>930</v>
      </c>
      <c r="BX57" s="514" t="s">
        <v>3630</v>
      </c>
      <c r="BY57" s="514">
        <v>9</v>
      </c>
      <c r="BZ57" s="515" t="s">
        <v>3618</v>
      </c>
      <c r="CA57" s="489" t="s">
        <v>11</v>
      </c>
      <c r="CB57" s="512">
        <v>3850</v>
      </c>
      <c r="CC57" s="514" t="s">
        <v>3630</v>
      </c>
      <c r="CD57" s="514">
        <v>30</v>
      </c>
      <c r="CE57" s="514" t="s">
        <v>3618</v>
      </c>
      <c r="CF57" s="515" t="s">
        <v>3631</v>
      </c>
      <c r="CG57" s="489" t="s">
        <v>11</v>
      </c>
      <c r="CH57" s="512">
        <v>2850</v>
      </c>
      <c r="CI57" s="514" t="s">
        <v>3630</v>
      </c>
      <c r="CJ57" s="514">
        <v>20</v>
      </c>
      <c r="CK57" s="514" t="s">
        <v>3618</v>
      </c>
      <c r="CL57" s="515" t="s">
        <v>3631</v>
      </c>
      <c r="CN57" s="516" t="s">
        <v>3700</v>
      </c>
    </row>
    <row r="58" spans="1:92" ht="27">
      <c r="A58" s="1205"/>
      <c r="B58" s="517"/>
      <c r="C58" s="518"/>
      <c r="D58" s="509" t="s">
        <v>3493</v>
      </c>
      <c r="F58" s="558">
        <v>34180</v>
      </c>
      <c r="G58" s="559"/>
      <c r="H58" s="489" t="s">
        <v>1</v>
      </c>
      <c r="I58" s="560">
        <v>320</v>
      </c>
      <c r="J58" s="561"/>
      <c r="K58" s="562" t="s">
        <v>3675</v>
      </c>
      <c r="M58" s="1198"/>
      <c r="N58" s="494"/>
      <c r="O58" s="494"/>
      <c r="P58" s="492"/>
      <c r="R58" s="493"/>
      <c r="S58" s="494"/>
      <c r="T58" s="494"/>
      <c r="U58" s="492"/>
      <c r="V58" s="489" t="s">
        <v>1</v>
      </c>
      <c r="W58" s="521">
        <v>7710</v>
      </c>
      <c r="X58" s="522">
        <v>70</v>
      </c>
      <c r="Y58" s="509" t="s">
        <v>3489</v>
      </c>
      <c r="Z58" s="489" t="s">
        <v>1</v>
      </c>
      <c r="AA58" s="523">
        <v>53960</v>
      </c>
      <c r="AB58" s="524" t="s">
        <v>1</v>
      </c>
      <c r="AC58" s="524">
        <v>530</v>
      </c>
      <c r="AD58" s="525" t="s">
        <v>3618</v>
      </c>
      <c r="AE58" s="489" t="s">
        <v>1</v>
      </c>
      <c r="AF58" s="526">
        <v>46250</v>
      </c>
      <c r="AG58" s="524" t="s">
        <v>1</v>
      </c>
      <c r="AH58" s="524">
        <v>460</v>
      </c>
      <c r="AI58" s="525" t="s">
        <v>3618</v>
      </c>
      <c r="AK58" s="493"/>
      <c r="AL58" s="494"/>
      <c r="AM58" s="494"/>
      <c r="AN58" s="492"/>
      <c r="AP58" s="520">
        <v>3850</v>
      </c>
      <c r="AQ58" s="490"/>
      <c r="AR58" s="490"/>
      <c r="AS58" s="519"/>
      <c r="AU58" s="493"/>
      <c r="AV58" s="494"/>
      <c r="AW58" s="494"/>
      <c r="AX58" s="492"/>
      <c r="AZ58" s="563" t="s">
        <v>3680</v>
      </c>
      <c r="BA58" s="1196"/>
      <c r="BB58" s="563" t="s">
        <v>3681</v>
      </c>
      <c r="BC58" s="1196"/>
      <c r="BD58" s="563" t="s">
        <v>3680</v>
      </c>
      <c r="BE58" s="1196"/>
      <c r="BF58" s="563" t="s">
        <v>3681</v>
      </c>
      <c r="BH58" s="567">
        <v>4250</v>
      </c>
      <c r="BK58" s="489" t="s">
        <v>3494</v>
      </c>
      <c r="BP58" s="489" t="s">
        <v>3494</v>
      </c>
      <c r="BU58" s="488" t="s">
        <v>3622</v>
      </c>
      <c r="BW58" s="493"/>
      <c r="BX58" s="497"/>
      <c r="BY58" s="497"/>
      <c r="BZ58" s="498"/>
      <c r="CB58" s="493"/>
      <c r="CC58" s="497"/>
      <c r="CD58" s="497"/>
      <c r="CE58" s="497"/>
      <c r="CF58" s="498"/>
      <c r="CH58" s="493"/>
      <c r="CI58" s="497"/>
      <c r="CJ58" s="497"/>
      <c r="CK58" s="497"/>
      <c r="CL58" s="498"/>
      <c r="CN58" s="516">
        <v>0.93</v>
      </c>
    </row>
    <row r="59" spans="1:92" ht="54">
      <c r="A59" s="1205"/>
      <c r="B59" s="507" t="s">
        <v>3508</v>
      </c>
      <c r="C59" s="508" t="s">
        <v>3487</v>
      </c>
      <c r="D59" s="509" t="s">
        <v>3488</v>
      </c>
      <c r="F59" s="551">
        <v>25710</v>
      </c>
      <c r="G59" s="552">
        <v>33420</v>
      </c>
      <c r="H59" s="489" t="s">
        <v>1</v>
      </c>
      <c r="I59" s="553">
        <v>240</v>
      </c>
      <c r="J59" s="554">
        <v>310</v>
      </c>
      <c r="K59" s="555" t="s">
        <v>3675</v>
      </c>
      <c r="L59" s="489" t="s">
        <v>1</v>
      </c>
      <c r="M59" s="1197">
        <v>820</v>
      </c>
      <c r="N59" s="490" t="s">
        <v>1</v>
      </c>
      <c r="O59" s="490">
        <v>8</v>
      </c>
      <c r="P59" s="519" t="s">
        <v>3618</v>
      </c>
      <c r="Q59" s="489" t="s">
        <v>1</v>
      </c>
      <c r="R59" s="520">
        <v>3420</v>
      </c>
      <c r="S59" s="490" t="s">
        <v>1</v>
      </c>
      <c r="T59" s="490">
        <v>30</v>
      </c>
      <c r="U59" s="519" t="s">
        <v>3618</v>
      </c>
      <c r="V59" s="489" t="s">
        <v>1</v>
      </c>
      <c r="W59" s="513">
        <v>7710</v>
      </c>
      <c r="X59" s="513">
        <v>70</v>
      </c>
      <c r="Y59" s="509" t="s">
        <v>3489</v>
      </c>
      <c r="AF59" s="501" t="s">
        <v>0</v>
      </c>
      <c r="AJ59" s="489" t="s">
        <v>1</v>
      </c>
      <c r="AK59" s="520">
        <v>640</v>
      </c>
      <c r="AL59" s="490" t="s">
        <v>1</v>
      </c>
      <c r="AM59" s="490">
        <v>6</v>
      </c>
      <c r="AN59" s="519" t="s">
        <v>3618</v>
      </c>
      <c r="AP59" s="520" t="s">
        <v>3243</v>
      </c>
      <c r="AQ59" s="490" t="s">
        <v>1</v>
      </c>
      <c r="AR59" s="490">
        <v>30</v>
      </c>
      <c r="AS59" s="519" t="s">
        <v>3619</v>
      </c>
      <c r="AT59" s="489" t="s">
        <v>1</v>
      </c>
      <c r="AU59" s="520">
        <v>570</v>
      </c>
      <c r="AV59" s="490" t="s">
        <v>1</v>
      </c>
      <c r="AW59" s="490">
        <v>5</v>
      </c>
      <c r="AX59" s="519" t="s">
        <v>3618</v>
      </c>
      <c r="AY59" s="489" t="s">
        <v>1</v>
      </c>
      <c r="AZ59" s="556">
        <v>370</v>
      </c>
      <c r="BA59" s="1196" t="s">
        <v>12</v>
      </c>
      <c r="BB59" s="556">
        <v>3</v>
      </c>
      <c r="BC59" s="1196" t="s">
        <v>12</v>
      </c>
      <c r="BD59" s="556">
        <v>60</v>
      </c>
      <c r="BE59" s="1196" t="s">
        <v>12</v>
      </c>
      <c r="BF59" s="556">
        <v>1</v>
      </c>
      <c r="BH59" s="566" t="s">
        <v>3692</v>
      </c>
      <c r="BJ59" s="489" t="s">
        <v>3498</v>
      </c>
      <c r="BK59" s="489" t="s">
        <v>3492</v>
      </c>
      <c r="BO59" s="489" t="s">
        <v>3498</v>
      </c>
      <c r="BP59" s="489" t="s">
        <v>3492</v>
      </c>
      <c r="BT59" s="489" t="s">
        <v>1</v>
      </c>
      <c r="BU59" s="518">
        <v>225</v>
      </c>
      <c r="BV59" s="489" t="s">
        <v>11</v>
      </c>
      <c r="BW59" s="520">
        <v>830</v>
      </c>
      <c r="BX59" s="527" t="s">
        <v>3630</v>
      </c>
      <c r="BY59" s="527">
        <v>8</v>
      </c>
      <c r="BZ59" s="528" t="s">
        <v>3618</v>
      </c>
      <c r="CA59" s="489" t="s">
        <v>11</v>
      </c>
      <c r="CB59" s="520">
        <v>3420</v>
      </c>
      <c r="CC59" s="527" t="s">
        <v>3630</v>
      </c>
      <c r="CD59" s="527">
        <v>30</v>
      </c>
      <c r="CE59" s="527" t="s">
        <v>3618</v>
      </c>
      <c r="CF59" s="528" t="s">
        <v>3631</v>
      </c>
      <c r="CG59" s="489" t="s">
        <v>11</v>
      </c>
      <c r="CH59" s="520">
        <v>2530</v>
      </c>
      <c r="CI59" s="527" t="s">
        <v>3630</v>
      </c>
      <c r="CJ59" s="527">
        <v>20</v>
      </c>
      <c r="CK59" s="527" t="s">
        <v>3618</v>
      </c>
      <c r="CL59" s="528" t="s">
        <v>3631</v>
      </c>
      <c r="CN59" s="516" t="s">
        <v>3700</v>
      </c>
    </row>
    <row r="60" spans="1:92" ht="27">
      <c r="A60" s="1205"/>
      <c r="B60" s="487"/>
      <c r="C60" s="488"/>
      <c r="D60" s="509" t="s">
        <v>3493</v>
      </c>
      <c r="F60" s="558">
        <v>33420</v>
      </c>
      <c r="G60" s="559"/>
      <c r="H60" s="489" t="s">
        <v>1</v>
      </c>
      <c r="I60" s="560">
        <v>310</v>
      </c>
      <c r="J60" s="561"/>
      <c r="K60" s="562" t="s">
        <v>3675</v>
      </c>
      <c r="M60" s="1198"/>
      <c r="N60" s="490"/>
      <c r="O60" s="490"/>
      <c r="P60" s="519"/>
      <c r="R60" s="520"/>
      <c r="S60" s="490"/>
      <c r="T60" s="490"/>
      <c r="U60" s="519"/>
      <c r="V60" s="489" t="s">
        <v>1</v>
      </c>
      <c r="W60" s="521">
        <v>7710</v>
      </c>
      <c r="X60" s="522">
        <v>70</v>
      </c>
      <c r="Y60" s="509" t="s">
        <v>3489</v>
      </c>
      <c r="Z60" s="489" t="s">
        <v>1</v>
      </c>
      <c r="AA60" s="523">
        <v>53960</v>
      </c>
      <c r="AB60" s="524" t="s">
        <v>1</v>
      </c>
      <c r="AC60" s="524">
        <v>530</v>
      </c>
      <c r="AD60" s="525" t="s">
        <v>3618</v>
      </c>
      <c r="AE60" s="489" t="s">
        <v>1</v>
      </c>
      <c r="AF60" s="526">
        <v>46250</v>
      </c>
      <c r="AG60" s="524" t="s">
        <v>1</v>
      </c>
      <c r="AH60" s="524">
        <v>460</v>
      </c>
      <c r="AI60" s="525" t="s">
        <v>3618</v>
      </c>
      <c r="AK60" s="520"/>
      <c r="AL60" s="490"/>
      <c r="AM60" s="490"/>
      <c r="AN60" s="519"/>
      <c r="AP60" s="520">
        <v>3420</v>
      </c>
      <c r="AQ60" s="490"/>
      <c r="AR60" s="490"/>
      <c r="AS60" s="519"/>
      <c r="AU60" s="520"/>
      <c r="AV60" s="490"/>
      <c r="AW60" s="490"/>
      <c r="AX60" s="519"/>
      <c r="AZ60" s="563" t="s">
        <v>3680</v>
      </c>
      <c r="BA60" s="1196"/>
      <c r="BB60" s="563" t="s">
        <v>3681</v>
      </c>
      <c r="BC60" s="1196"/>
      <c r="BD60" s="563" t="s">
        <v>3680</v>
      </c>
      <c r="BE60" s="1196"/>
      <c r="BF60" s="563" t="s">
        <v>3681</v>
      </c>
      <c r="BH60" s="567">
        <v>3920</v>
      </c>
      <c r="BK60" s="489" t="s">
        <v>3494</v>
      </c>
      <c r="BP60" s="489" t="s">
        <v>3494</v>
      </c>
      <c r="BU60" s="518" t="s">
        <v>3622</v>
      </c>
      <c r="BW60" s="520"/>
      <c r="BX60" s="527"/>
      <c r="BY60" s="527"/>
      <c r="BZ60" s="528"/>
      <c r="CB60" s="520"/>
      <c r="CC60" s="527"/>
      <c r="CD60" s="527"/>
      <c r="CE60" s="527"/>
      <c r="CF60" s="528"/>
      <c r="CH60" s="520"/>
      <c r="CI60" s="527"/>
      <c r="CJ60" s="527"/>
      <c r="CK60" s="527"/>
      <c r="CL60" s="528"/>
      <c r="CN60" s="516">
        <v>0.96</v>
      </c>
    </row>
    <row r="61" spans="1:92" ht="54">
      <c r="A61" s="1205"/>
      <c r="B61" s="517" t="s">
        <v>3509</v>
      </c>
      <c r="C61" s="518" t="s">
        <v>3487</v>
      </c>
      <c r="D61" s="509" t="s">
        <v>3488</v>
      </c>
      <c r="F61" s="551">
        <v>25120</v>
      </c>
      <c r="G61" s="552">
        <v>32830</v>
      </c>
      <c r="H61" s="489" t="s">
        <v>1</v>
      </c>
      <c r="I61" s="553">
        <v>230</v>
      </c>
      <c r="J61" s="554">
        <v>310</v>
      </c>
      <c r="K61" s="555" t="s">
        <v>3675</v>
      </c>
      <c r="L61" s="489" t="s">
        <v>1</v>
      </c>
      <c r="M61" s="1197">
        <v>740</v>
      </c>
      <c r="N61" s="510" t="s">
        <v>1</v>
      </c>
      <c r="O61" s="510">
        <v>7</v>
      </c>
      <c r="P61" s="511" t="s">
        <v>3618</v>
      </c>
      <c r="Q61" s="489" t="s">
        <v>1</v>
      </c>
      <c r="R61" s="512">
        <v>3080</v>
      </c>
      <c r="S61" s="510" t="s">
        <v>1</v>
      </c>
      <c r="T61" s="510">
        <v>30</v>
      </c>
      <c r="U61" s="511" t="s">
        <v>3618</v>
      </c>
      <c r="V61" s="489" t="s">
        <v>1</v>
      </c>
      <c r="W61" s="513">
        <v>7710</v>
      </c>
      <c r="X61" s="513">
        <v>70</v>
      </c>
      <c r="Y61" s="509" t="s">
        <v>3489</v>
      </c>
      <c r="AF61" s="501" t="s">
        <v>0</v>
      </c>
      <c r="AJ61" s="489" t="s">
        <v>1</v>
      </c>
      <c r="AK61" s="512">
        <v>570</v>
      </c>
      <c r="AL61" s="510" t="s">
        <v>1</v>
      </c>
      <c r="AM61" s="510">
        <v>5</v>
      </c>
      <c r="AN61" s="511" t="s">
        <v>3618</v>
      </c>
      <c r="AP61" s="520" t="s">
        <v>3244</v>
      </c>
      <c r="AQ61" s="490" t="s">
        <v>1</v>
      </c>
      <c r="AR61" s="490">
        <v>30</v>
      </c>
      <c r="AS61" s="519" t="s">
        <v>3619</v>
      </c>
      <c r="AT61" s="489" t="s">
        <v>1</v>
      </c>
      <c r="AU61" s="512">
        <v>520</v>
      </c>
      <c r="AV61" s="510" t="s">
        <v>1</v>
      </c>
      <c r="AW61" s="510">
        <v>5</v>
      </c>
      <c r="AX61" s="511" t="s">
        <v>3618</v>
      </c>
      <c r="AY61" s="489" t="s">
        <v>1</v>
      </c>
      <c r="AZ61" s="556">
        <v>350</v>
      </c>
      <c r="BA61" s="1196" t="s">
        <v>12</v>
      </c>
      <c r="BB61" s="556">
        <v>3</v>
      </c>
      <c r="BC61" s="1196" t="s">
        <v>12</v>
      </c>
      <c r="BD61" s="556">
        <v>60</v>
      </c>
      <c r="BE61" s="1196" t="s">
        <v>12</v>
      </c>
      <c r="BF61" s="556">
        <v>1</v>
      </c>
      <c r="BH61" s="566" t="s">
        <v>3693</v>
      </c>
      <c r="BJ61" s="489" t="s">
        <v>3500</v>
      </c>
      <c r="BK61" s="489" t="s">
        <v>3492</v>
      </c>
      <c r="BO61" s="489" t="s">
        <v>3500</v>
      </c>
      <c r="BP61" s="489" t="s">
        <v>3492</v>
      </c>
      <c r="BT61" s="489" t="s">
        <v>1</v>
      </c>
      <c r="BU61" s="508">
        <v>225</v>
      </c>
      <c r="BV61" s="489" t="s">
        <v>11</v>
      </c>
      <c r="BW61" s="512">
        <v>750</v>
      </c>
      <c r="BX61" s="514" t="s">
        <v>3630</v>
      </c>
      <c r="BY61" s="514">
        <v>8</v>
      </c>
      <c r="BZ61" s="515" t="s">
        <v>3618</v>
      </c>
      <c r="CA61" s="489" t="s">
        <v>11</v>
      </c>
      <c r="CB61" s="512">
        <v>3080</v>
      </c>
      <c r="CC61" s="514" t="s">
        <v>3630</v>
      </c>
      <c r="CD61" s="514">
        <v>30</v>
      </c>
      <c r="CE61" s="514" t="s">
        <v>3618</v>
      </c>
      <c r="CF61" s="515" t="s">
        <v>3631</v>
      </c>
      <c r="CG61" s="489" t="s">
        <v>11</v>
      </c>
      <c r="CH61" s="512">
        <v>2280</v>
      </c>
      <c r="CI61" s="514" t="s">
        <v>3630</v>
      </c>
      <c r="CJ61" s="514">
        <v>20</v>
      </c>
      <c r="CK61" s="514" t="s">
        <v>3618</v>
      </c>
      <c r="CL61" s="515" t="s">
        <v>3631</v>
      </c>
      <c r="CN61" s="516" t="s">
        <v>3700</v>
      </c>
    </row>
    <row r="62" spans="1:92" ht="27">
      <c r="A62" s="1205"/>
      <c r="B62" s="517"/>
      <c r="C62" s="518"/>
      <c r="D62" s="509" t="s">
        <v>3493</v>
      </c>
      <c r="F62" s="558">
        <v>32830</v>
      </c>
      <c r="G62" s="559"/>
      <c r="H62" s="489" t="s">
        <v>1</v>
      </c>
      <c r="I62" s="560">
        <v>310</v>
      </c>
      <c r="J62" s="561"/>
      <c r="K62" s="562" t="s">
        <v>3675</v>
      </c>
      <c r="M62" s="1198"/>
      <c r="N62" s="494"/>
      <c r="O62" s="494"/>
      <c r="P62" s="492"/>
      <c r="R62" s="493"/>
      <c r="S62" s="494"/>
      <c r="T62" s="494"/>
      <c r="U62" s="492"/>
      <c r="V62" s="489" t="s">
        <v>1</v>
      </c>
      <c r="W62" s="521">
        <v>7710</v>
      </c>
      <c r="X62" s="522">
        <v>70</v>
      </c>
      <c r="Y62" s="509" t="s">
        <v>3489</v>
      </c>
      <c r="Z62" s="489" t="s">
        <v>1</v>
      </c>
      <c r="AA62" s="523">
        <v>53960</v>
      </c>
      <c r="AB62" s="524" t="s">
        <v>1</v>
      </c>
      <c r="AC62" s="524">
        <v>530</v>
      </c>
      <c r="AD62" s="525" t="s">
        <v>3618</v>
      </c>
      <c r="AE62" s="489" t="s">
        <v>1</v>
      </c>
      <c r="AF62" s="526">
        <v>46250</v>
      </c>
      <c r="AG62" s="524" t="s">
        <v>1</v>
      </c>
      <c r="AH62" s="524">
        <v>460</v>
      </c>
      <c r="AI62" s="525" t="s">
        <v>3618</v>
      </c>
      <c r="AK62" s="493"/>
      <c r="AL62" s="494"/>
      <c r="AM62" s="494"/>
      <c r="AN62" s="492"/>
      <c r="AP62" s="520">
        <v>3080</v>
      </c>
      <c r="AQ62" s="490"/>
      <c r="AR62" s="490"/>
      <c r="AS62" s="519"/>
      <c r="AU62" s="493"/>
      <c r="AV62" s="494"/>
      <c r="AW62" s="494"/>
      <c r="AX62" s="492"/>
      <c r="AZ62" s="563" t="s">
        <v>3680</v>
      </c>
      <c r="BA62" s="1196"/>
      <c r="BB62" s="563" t="s">
        <v>3681</v>
      </c>
      <c r="BC62" s="1196"/>
      <c r="BD62" s="563" t="s">
        <v>3680</v>
      </c>
      <c r="BE62" s="1196"/>
      <c r="BF62" s="563" t="s">
        <v>3681</v>
      </c>
      <c r="BH62" s="567">
        <v>3660</v>
      </c>
      <c r="BK62" s="489" t="s">
        <v>3494</v>
      </c>
      <c r="BP62" s="489" t="s">
        <v>3494</v>
      </c>
      <c r="BU62" s="488" t="s">
        <v>3623</v>
      </c>
      <c r="BW62" s="493"/>
      <c r="BX62" s="497"/>
      <c r="BY62" s="497"/>
      <c r="BZ62" s="498"/>
      <c r="CB62" s="493"/>
      <c r="CC62" s="497"/>
      <c r="CD62" s="497"/>
      <c r="CE62" s="497"/>
      <c r="CF62" s="498"/>
      <c r="CH62" s="493"/>
      <c r="CI62" s="497"/>
      <c r="CJ62" s="497"/>
      <c r="CK62" s="497"/>
      <c r="CL62" s="498"/>
      <c r="CN62" s="516">
        <v>0.99</v>
      </c>
    </row>
    <row r="63" spans="1:92" ht="54">
      <c r="A63" s="1205"/>
      <c r="B63" s="507" t="s">
        <v>3510</v>
      </c>
      <c r="C63" s="508" t="s">
        <v>3487</v>
      </c>
      <c r="D63" s="509" t="s">
        <v>3488</v>
      </c>
      <c r="F63" s="551">
        <v>24230</v>
      </c>
      <c r="G63" s="552">
        <v>31940</v>
      </c>
      <c r="H63" s="489" t="s">
        <v>1</v>
      </c>
      <c r="I63" s="553">
        <v>220</v>
      </c>
      <c r="J63" s="554">
        <v>300</v>
      </c>
      <c r="K63" s="555" t="s">
        <v>3675</v>
      </c>
      <c r="L63" s="489" t="s">
        <v>1</v>
      </c>
      <c r="M63" s="1197">
        <v>610</v>
      </c>
      <c r="N63" s="490" t="s">
        <v>1</v>
      </c>
      <c r="O63" s="490">
        <v>6</v>
      </c>
      <c r="P63" s="519" t="s">
        <v>3618</v>
      </c>
      <c r="Q63" s="489" t="s">
        <v>1</v>
      </c>
      <c r="R63" s="520">
        <v>2560</v>
      </c>
      <c r="S63" s="490" t="s">
        <v>1</v>
      </c>
      <c r="T63" s="490">
        <v>20</v>
      </c>
      <c r="U63" s="519" t="s">
        <v>3618</v>
      </c>
      <c r="V63" s="489" t="s">
        <v>1</v>
      </c>
      <c r="W63" s="513">
        <v>7710</v>
      </c>
      <c r="X63" s="513">
        <v>70</v>
      </c>
      <c r="Y63" s="509" t="s">
        <v>3489</v>
      </c>
      <c r="AF63" s="501" t="s">
        <v>0</v>
      </c>
      <c r="AJ63" s="489" t="s">
        <v>1</v>
      </c>
      <c r="AK63" s="520">
        <v>480</v>
      </c>
      <c r="AL63" s="490" t="s">
        <v>1</v>
      </c>
      <c r="AM63" s="490">
        <v>4</v>
      </c>
      <c r="AN63" s="519" t="s">
        <v>3618</v>
      </c>
      <c r="AP63" s="520" t="s">
        <v>3245</v>
      </c>
      <c r="AQ63" s="490" t="s">
        <v>1</v>
      </c>
      <c r="AR63" s="490">
        <v>20</v>
      </c>
      <c r="AS63" s="519" t="s">
        <v>3619</v>
      </c>
      <c r="AT63" s="489" t="s">
        <v>1</v>
      </c>
      <c r="AU63" s="520">
        <v>500</v>
      </c>
      <c r="AV63" s="490" t="s">
        <v>1</v>
      </c>
      <c r="AW63" s="490">
        <v>5</v>
      </c>
      <c r="AX63" s="519" t="s">
        <v>3618</v>
      </c>
      <c r="AY63" s="489" t="s">
        <v>1</v>
      </c>
      <c r="AZ63" s="556">
        <v>300</v>
      </c>
      <c r="BA63" s="1196" t="s">
        <v>12</v>
      </c>
      <c r="BB63" s="556">
        <v>3</v>
      </c>
      <c r="BC63" s="1196" t="s">
        <v>12</v>
      </c>
      <c r="BD63" s="556">
        <v>50</v>
      </c>
      <c r="BE63" s="1196" t="s">
        <v>12</v>
      </c>
      <c r="BF63" s="556">
        <v>1</v>
      </c>
      <c r="BH63" s="566" t="s">
        <v>3694</v>
      </c>
      <c r="BI63" s="489" t="s">
        <v>3521</v>
      </c>
      <c r="BJ63" s="489" t="s">
        <v>3491</v>
      </c>
      <c r="BK63" s="489" t="s">
        <v>3492</v>
      </c>
      <c r="BN63" s="489" t="s">
        <v>3521</v>
      </c>
      <c r="BO63" s="489" t="s">
        <v>3491</v>
      </c>
      <c r="BP63" s="489" t="s">
        <v>3492</v>
      </c>
      <c r="BT63" s="489" t="s">
        <v>1</v>
      </c>
      <c r="BU63" s="518">
        <v>225</v>
      </c>
      <c r="BV63" s="489" t="s">
        <v>11</v>
      </c>
      <c r="BW63" s="520">
        <v>620</v>
      </c>
      <c r="BX63" s="527" t="s">
        <v>3630</v>
      </c>
      <c r="BY63" s="527">
        <v>6</v>
      </c>
      <c r="BZ63" s="528" t="s">
        <v>3618</v>
      </c>
      <c r="CA63" s="489" t="s">
        <v>11</v>
      </c>
      <c r="CB63" s="520">
        <v>2570</v>
      </c>
      <c r="CC63" s="527" t="s">
        <v>3630</v>
      </c>
      <c r="CD63" s="527">
        <v>20</v>
      </c>
      <c r="CE63" s="527" t="s">
        <v>3618</v>
      </c>
      <c r="CF63" s="528" t="s">
        <v>3631</v>
      </c>
      <c r="CG63" s="489" t="s">
        <v>11</v>
      </c>
      <c r="CH63" s="520">
        <v>1900</v>
      </c>
      <c r="CI63" s="527" t="s">
        <v>3630</v>
      </c>
      <c r="CJ63" s="527">
        <v>10</v>
      </c>
      <c r="CK63" s="527" t="s">
        <v>3618</v>
      </c>
      <c r="CL63" s="528" t="s">
        <v>3631</v>
      </c>
      <c r="CN63" s="516" t="s">
        <v>3700</v>
      </c>
    </row>
    <row r="64" spans="1:92" ht="27">
      <c r="A64" s="1205"/>
      <c r="B64" s="487"/>
      <c r="C64" s="488"/>
      <c r="D64" s="509" t="s">
        <v>3493</v>
      </c>
      <c r="F64" s="558">
        <v>31940</v>
      </c>
      <c r="G64" s="559"/>
      <c r="H64" s="489" t="s">
        <v>1</v>
      </c>
      <c r="I64" s="560">
        <v>300</v>
      </c>
      <c r="J64" s="561"/>
      <c r="K64" s="562" t="s">
        <v>3675</v>
      </c>
      <c r="M64" s="1198"/>
      <c r="N64" s="490"/>
      <c r="O64" s="490"/>
      <c r="P64" s="519"/>
      <c r="R64" s="520"/>
      <c r="S64" s="490"/>
      <c r="T64" s="490"/>
      <c r="U64" s="519"/>
      <c r="V64" s="489" t="s">
        <v>1</v>
      </c>
      <c r="W64" s="521">
        <v>7710</v>
      </c>
      <c r="X64" s="522">
        <v>70</v>
      </c>
      <c r="Y64" s="509" t="s">
        <v>3489</v>
      </c>
      <c r="Z64" s="489" t="s">
        <v>1</v>
      </c>
      <c r="AA64" s="523">
        <v>53960</v>
      </c>
      <c r="AB64" s="524" t="s">
        <v>1</v>
      </c>
      <c r="AC64" s="524">
        <v>530</v>
      </c>
      <c r="AD64" s="525" t="s">
        <v>3618</v>
      </c>
      <c r="AE64" s="489" t="s">
        <v>1</v>
      </c>
      <c r="AF64" s="526">
        <v>46250</v>
      </c>
      <c r="AG64" s="524" t="s">
        <v>1</v>
      </c>
      <c r="AH64" s="524">
        <v>460</v>
      </c>
      <c r="AI64" s="525" t="s">
        <v>3618</v>
      </c>
      <c r="AK64" s="520"/>
      <c r="AL64" s="490"/>
      <c r="AM64" s="490"/>
      <c r="AN64" s="519"/>
      <c r="AP64" s="520">
        <v>2560</v>
      </c>
      <c r="AQ64" s="490"/>
      <c r="AR64" s="490"/>
      <c r="AS64" s="519"/>
      <c r="AU64" s="520"/>
      <c r="AV64" s="490"/>
      <c r="AW64" s="490"/>
      <c r="AX64" s="519"/>
      <c r="AZ64" s="563" t="s">
        <v>3680</v>
      </c>
      <c r="BA64" s="1196"/>
      <c r="BB64" s="563" t="s">
        <v>3681</v>
      </c>
      <c r="BC64" s="1196"/>
      <c r="BD64" s="563" t="s">
        <v>3680</v>
      </c>
      <c r="BE64" s="1196"/>
      <c r="BF64" s="563" t="s">
        <v>3681</v>
      </c>
      <c r="BH64" s="567">
        <v>3160</v>
      </c>
      <c r="BK64" s="489" t="s">
        <v>3494</v>
      </c>
      <c r="BP64" s="489" t="s">
        <v>3494</v>
      </c>
      <c r="BU64" s="518" t="s">
        <v>3622</v>
      </c>
      <c r="BW64" s="520"/>
      <c r="BX64" s="527"/>
      <c r="BY64" s="527"/>
      <c r="BZ64" s="528"/>
      <c r="CB64" s="520"/>
      <c r="CC64" s="527"/>
      <c r="CD64" s="527"/>
      <c r="CE64" s="527"/>
      <c r="CF64" s="528"/>
      <c r="CH64" s="520"/>
      <c r="CI64" s="527"/>
      <c r="CJ64" s="527"/>
      <c r="CK64" s="527"/>
      <c r="CL64" s="528"/>
      <c r="CN64" s="516">
        <v>0.92</v>
      </c>
    </row>
    <row r="65" spans="1:92" ht="54">
      <c r="A65" s="1205"/>
      <c r="B65" s="517" t="s">
        <v>3511</v>
      </c>
      <c r="C65" s="518" t="s">
        <v>3487</v>
      </c>
      <c r="D65" s="509" t="s">
        <v>3488</v>
      </c>
      <c r="F65" s="551">
        <v>23570</v>
      </c>
      <c r="G65" s="552">
        <v>31280</v>
      </c>
      <c r="H65" s="489" t="s">
        <v>1</v>
      </c>
      <c r="I65" s="553">
        <v>210</v>
      </c>
      <c r="J65" s="554">
        <v>290</v>
      </c>
      <c r="K65" s="555" t="s">
        <v>3675</v>
      </c>
      <c r="L65" s="489" t="s">
        <v>1</v>
      </c>
      <c r="M65" s="1197">
        <v>530</v>
      </c>
      <c r="N65" s="510" t="s">
        <v>1</v>
      </c>
      <c r="O65" s="510">
        <v>5</v>
      </c>
      <c r="P65" s="511" t="s">
        <v>3618</v>
      </c>
      <c r="Q65" s="489" t="s">
        <v>1</v>
      </c>
      <c r="R65" s="512">
        <v>2200</v>
      </c>
      <c r="S65" s="510" t="s">
        <v>1</v>
      </c>
      <c r="T65" s="510">
        <v>20</v>
      </c>
      <c r="U65" s="511" t="s">
        <v>3618</v>
      </c>
      <c r="V65" s="489" t="s">
        <v>1</v>
      </c>
      <c r="W65" s="513">
        <v>7710</v>
      </c>
      <c r="X65" s="513">
        <v>70</v>
      </c>
      <c r="Y65" s="509" t="s">
        <v>3489</v>
      </c>
      <c r="AF65" s="501" t="s">
        <v>0</v>
      </c>
      <c r="AJ65" s="489" t="s">
        <v>1</v>
      </c>
      <c r="AK65" s="512">
        <v>410</v>
      </c>
      <c r="AL65" s="510" t="s">
        <v>1</v>
      </c>
      <c r="AM65" s="510">
        <v>4</v>
      </c>
      <c r="AN65" s="511" t="s">
        <v>3618</v>
      </c>
      <c r="AP65" s="520" t="s">
        <v>3246</v>
      </c>
      <c r="AQ65" s="490" t="s">
        <v>1</v>
      </c>
      <c r="AR65" s="490">
        <v>20</v>
      </c>
      <c r="AS65" s="519" t="s">
        <v>3619</v>
      </c>
      <c r="AT65" s="489" t="s">
        <v>1</v>
      </c>
      <c r="AU65" s="512">
        <v>500</v>
      </c>
      <c r="AV65" s="510" t="s">
        <v>1</v>
      </c>
      <c r="AW65" s="510">
        <v>5</v>
      </c>
      <c r="AX65" s="511" t="s">
        <v>3618</v>
      </c>
      <c r="AY65" s="489" t="s">
        <v>1</v>
      </c>
      <c r="AZ65" s="556">
        <v>270</v>
      </c>
      <c r="BA65" s="1196" t="s">
        <v>12</v>
      </c>
      <c r="BB65" s="556">
        <v>2</v>
      </c>
      <c r="BC65" s="1196" t="s">
        <v>12</v>
      </c>
      <c r="BD65" s="556">
        <v>40</v>
      </c>
      <c r="BE65" s="1196" t="s">
        <v>12</v>
      </c>
      <c r="BF65" s="556">
        <v>1</v>
      </c>
      <c r="BH65" s="566" t="s">
        <v>3695</v>
      </c>
      <c r="BJ65" s="489" t="s">
        <v>3496</v>
      </c>
      <c r="BK65" s="489" t="s">
        <v>3492</v>
      </c>
      <c r="BO65" s="489" t="s">
        <v>3496</v>
      </c>
      <c r="BP65" s="489" t="s">
        <v>3492</v>
      </c>
      <c r="BT65" s="489" t="s">
        <v>1</v>
      </c>
      <c r="BU65" s="508">
        <v>225</v>
      </c>
      <c r="BV65" s="489" t="s">
        <v>11</v>
      </c>
      <c r="BW65" s="512">
        <v>530</v>
      </c>
      <c r="BX65" s="514" t="s">
        <v>3630</v>
      </c>
      <c r="BY65" s="514">
        <v>5</v>
      </c>
      <c r="BZ65" s="515" t="s">
        <v>3618</v>
      </c>
      <c r="CA65" s="489" t="s">
        <v>11</v>
      </c>
      <c r="CB65" s="512">
        <v>2200</v>
      </c>
      <c r="CC65" s="514" t="s">
        <v>3630</v>
      </c>
      <c r="CD65" s="514">
        <v>20</v>
      </c>
      <c r="CE65" s="514" t="s">
        <v>3618</v>
      </c>
      <c r="CF65" s="515" t="s">
        <v>3631</v>
      </c>
      <c r="CG65" s="489" t="s">
        <v>11</v>
      </c>
      <c r="CH65" s="512">
        <v>1630</v>
      </c>
      <c r="CI65" s="514" t="s">
        <v>3630</v>
      </c>
      <c r="CJ65" s="514">
        <v>10</v>
      </c>
      <c r="CK65" s="514" t="s">
        <v>3618</v>
      </c>
      <c r="CL65" s="515" t="s">
        <v>3631</v>
      </c>
      <c r="CN65" s="516" t="s">
        <v>3700</v>
      </c>
    </row>
    <row r="66" spans="1:92" ht="27">
      <c r="A66" s="1205"/>
      <c r="B66" s="517"/>
      <c r="C66" s="518"/>
      <c r="D66" s="509" t="s">
        <v>3493</v>
      </c>
      <c r="F66" s="558">
        <v>31280</v>
      </c>
      <c r="G66" s="559"/>
      <c r="H66" s="489" t="s">
        <v>1</v>
      </c>
      <c r="I66" s="560">
        <v>290</v>
      </c>
      <c r="J66" s="561"/>
      <c r="K66" s="562" t="s">
        <v>3675</v>
      </c>
      <c r="M66" s="1198"/>
      <c r="N66" s="494"/>
      <c r="O66" s="494"/>
      <c r="P66" s="492"/>
      <c r="R66" s="493"/>
      <c r="S66" s="494"/>
      <c r="T66" s="494"/>
      <c r="U66" s="492"/>
      <c r="V66" s="489" t="s">
        <v>1</v>
      </c>
      <c r="W66" s="521">
        <v>7710</v>
      </c>
      <c r="X66" s="522">
        <v>70</v>
      </c>
      <c r="Y66" s="509" t="s">
        <v>3489</v>
      </c>
      <c r="Z66" s="489" t="s">
        <v>1</v>
      </c>
      <c r="AA66" s="523">
        <v>53960</v>
      </c>
      <c r="AB66" s="524" t="s">
        <v>1</v>
      </c>
      <c r="AC66" s="524">
        <v>530</v>
      </c>
      <c r="AD66" s="525" t="s">
        <v>3618</v>
      </c>
      <c r="AE66" s="489" t="s">
        <v>1</v>
      </c>
      <c r="AF66" s="526">
        <v>46250</v>
      </c>
      <c r="AG66" s="524" t="s">
        <v>1</v>
      </c>
      <c r="AH66" s="524">
        <v>460</v>
      </c>
      <c r="AI66" s="525" t="s">
        <v>3618</v>
      </c>
      <c r="AK66" s="493"/>
      <c r="AL66" s="494"/>
      <c r="AM66" s="494"/>
      <c r="AN66" s="492"/>
      <c r="AP66" s="520">
        <v>2200</v>
      </c>
      <c r="AQ66" s="490"/>
      <c r="AR66" s="490"/>
      <c r="AS66" s="519"/>
      <c r="AU66" s="493"/>
      <c r="AV66" s="494"/>
      <c r="AW66" s="494"/>
      <c r="AX66" s="492"/>
      <c r="AZ66" s="563" t="s">
        <v>3680</v>
      </c>
      <c r="BA66" s="1196"/>
      <c r="BB66" s="563" t="s">
        <v>3681</v>
      </c>
      <c r="BC66" s="1196"/>
      <c r="BD66" s="563" t="s">
        <v>3680</v>
      </c>
      <c r="BE66" s="1196"/>
      <c r="BF66" s="563" t="s">
        <v>3681</v>
      </c>
      <c r="BH66" s="567">
        <v>2810</v>
      </c>
      <c r="BK66" s="489" t="s">
        <v>3494</v>
      </c>
      <c r="BP66" s="489" t="s">
        <v>3494</v>
      </c>
      <c r="BU66" s="488" t="s">
        <v>3622</v>
      </c>
      <c r="BW66" s="493"/>
      <c r="BX66" s="497"/>
      <c r="BY66" s="497"/>
      <c r="BZ66" s="498"/>
      <c r="CB66" s="493"/>
      <c r="CC66" s="497"/>
      <c r="CD66" s="497"/>
      <c r="CE66" s="497"/>
      <c r="CF66" s="498"/>
      <c r="CH66" s="493"/>
      <c r="CI66" s="497"/>
      <c r="CJ66" s="497"/>
      <c r="CK66" s="497"/>
      <c r="CL66" s="498"/>
      <c r="CN66" s="516">
        <v>0.95</v>
      </c>
    </row>
    <row r="67" spans="1:92" ht="54">
      <c r="A67" s="1205"/>
      <c r="B67" s="507" t="s">
        <v>3513</v>
      </c>
      <c r="C67" s="508" t="s">
        <v>3487</v>
      </c>
      <c r="D67" s="509" t="s">
        <v>3488</v>
      </c>
      <c r="F67" s="551">
        <v>23090</v>
      </c>
      <c r="G67" s="552">
        <v>30800</v>
      </c>
      <c r="H67" s="489" t="s">
        <v>1</v>
      </c>
      <c r="I67" s="553">
        <v>210</v>
      </c>
      <c r="J67" s="554">
        <v>290</v>
      </c>
      <c r="K67" s="555" t="s">
        <v>3675</v>
      </c>
      <c r="L67" s="489" t="s">
        <v>1</v>
      </c>
      <c r="M67" s="1197">
        <v>460</v>
      </c>
      <c r="N67" s="490" t="s">
        <v>1</v>
      </c>
      <c r="O67" s="490">
        <v>4</v>
      </c>
      <c r="P67" s="519" t="s">
        <v>3618</v>
      </c>
      <c r="Q67" s="489" t="s">
        <v>1</v>
      </c>
      <c r="R67" s="520">
        <v>1920</v>
      </c>
      <c r="S67" s="490" t="s">
        <v>1</v>
      </c>
      <c r="T67" s="490">
        <v>10</v>
      </c>
      <c r="U67" s="519" t="s">
        <v>3618</v>
      </c>
      <c r="V67" s="489" t="s">
        <v>1</v>
      </c>
      <c r="W67" s="513">
        <v>7710</v>
      </c>
      <c r="X67" s="513">
        <v>70</v>
      </c>
      <c r="Y67" s="509" t="s">
        <v>3489</v>
      </c>
      <c r="AF67" s="501" t="s">
        <v>0</v>
      </c>
      <c r="AJ67" s="489" t="s">
        <v>1</v>
      </c>
      <c r="AK67" s="520">
        <v>360</v>
      </c>
      <c r="AL67" s="490" t="s">
        <v>1</v>
      </c>
      <c r="AM67" s="490">
        <v>3</v>
      </c>
      <c r="AN67" s="519" t="s">
        <v>3618</v>
      </c>
      <c r="AP67" s="520" t="s">
        <v>3247</v>
      </c>
      <c r="AQ67" s="490" t="s">
        <v>1</v>
      </c>
      <c r="AR67" s="490">
        <v>10</v>
      </c>
      <c r="AS67" s="519" t="s">
        <v>3619</v>
      </c>
      <c r="AT67" s="489" t="s">
        <v>1</v>
      </c>
      <c r="AU67" s="520">
        <v>500</v>
      </c>
      <c r="AV67" s="490" t="s">
        <v>1</v>
      </c>
      <c r="AW67" s="490">
        <v>5</v>
      </c>
      <c r="AX67" s="519" t="s">
        <v>3618</v>
      </c>
      <c r="AY67" s="489" t="s">
        <v>1</v>
      </c>
      <c r="AZ67" s="556">
        <v>250</v>
      </c>
      <c r="BA67" s="1196" t="s">
        <v>12</v>
      </c>
      <c r="BB67" s="556">
        <v>2</v>
      </c>
      <c r="BC67" s="1196" t="s">
        <v>12</v>
      </c>
      <c r="BD67" s="556">
        <v>40</v>
      </c>
      <c r="BE67" s="1196" t="s">
        <v>12</v>
      </c>
      <c r="BF67" s="556">
        <v>1</v>
      </c>
      <c r="BH67" s="566" t="s">
        <v>3696</v>
      </c>
      <c r="BJ67" s="489" t="s">
        <v>3498</v>
      </c>
      <c r="BK67" s="489" t="s">
        <v>3492</v>
      </c>
      <c r="BO67" s="489" t="s">
        <v>3498</v>
      </c>
      <c r="BP67" s="489" t="s">
        <v>3492</v>
      </c>
      <c r="BT67" s="489" t="s">
        <v>1</v>
      </c>
      <c r="BU67" s="518">
        <v>225</v>
      </c>
      <c r="BV67" s="489" t="s">
        <v>11</v>
      </c>
      <c r="BW67" s="520">
        <v>460</v>
      </c>
      <c r="BX67" s="527" t="s">
        <v>3630</v>
      </c>
      <c r="BY67" s="527">
        <v>5</v>
      </c>
      <c r="BZ67" s="528" t="s">
        <v>3618</v>
      </c>
      <c r="CA67" s="489" t="s">
        <v>11</v>
      </c>
      <c r="CB67" s="520">
        <v>1920</v>
      </c>
      <c r="CC67" s="527" t="s">
        <v>3630</v>
      </c>
      <c r="CD67" s="527">
        <v>10</v>
      </c>
      <c r="CE67" s="527" t="s">
        <v>3618</v>
      </c>
      <c r="CF67" s="528" t="s">
        <v>3631</v>
      </c>
      <c r="CG67" s="489" t="s">
        <v>11</v>
      </c>
      <c r="CH67" s="520">
        <v>1420</v>
      </c>
      <c r="CI67" s="527" t="s">
        <v>3630</v>
      </c>
      <c r="CJ67" s="527">
        <v>10</v>
      </c>
      <c r="CK67" s="527" t="s">
        <v>3618</v>
      </c>
      <c r="CL67" s="528" t="s">
        <v>3631</v>
      </c>
      <c r="CN67" s="516" t="s">
        <v>3700</v>
      </c>
    </row>
    <row r="68" spans="1:92" ht="27">
      <c r="A68" s="1205"/>
      <c r="B68" s="487"/>
      <c r="C68" s="488"/>
      <c r="D68" s="509" t="s">
        <v>3493</v>
      </c>
      <c r="F68" s="558">
        <v>30800</v>
      </c>
      <c r="G68" s="559"/>
      <c r="H68" s="489" t="s">
        <v>1</v>
      </c>
      <c r="I68" s="560">
        <v>290</v>
      </c>
      <c r="J68" s="561"/>
      <c r="K68" s="562" t="s">
        <v>3675</v>
      </c>
      <c r="M68" s="1198"/>
      <c r="N68" s="490"/>
      <c r="O68" s="490"/>
      <c r="P68" s="519"/>
      <c r="R68" s="520"/>
      <c r="S68" s="490"/>
      <c r="T68" s="490"/>
      <c r="U68" s="519"/>
      <c r="V68" s="489" t="s">
        <v>1</v>
      </c>
      <c r="W68" s="521">
        <v>7710</v>
      </c>
      <c r="X68" s="522">
        <v>70</v>
      </c>
      <c r="Y68" s="509" t="s">
        <v>3489</v>
      </c>
      <c r="Z68" s="489" t="s">
        <v>1</v>
      </c>
      <c r="AA68" s="523">
        <v>53960</v>
      </c>
      <c r="AB68" s="524" t="s">
        <v>1</v>
      </c>
      <c r="AC68" s="524">
        <v>530</v>
      </c>
      <c r="AD68" s="525" t="s">
        <v>3618</v>
      </c>
      <c r="AE68" s="489" t="s">
        <v>1</v>
      </c>
      <c r="AF68" s="526">
        <v>46250</v>
      </c>
      <c r="AG68" s="524" t="s">
        <v>1</v>
      </c>
      <c r="AH68" s="524">
        <v>460</v>
      </c>
      <c r="AI68" s="525" t="s">
        <v>3618</v>
      </c>
      <c r="AK68" s="520"/>
      <c r="AL68" s="490"/>
      <c r="AM68" s="490"/>
      <c r="AN68" s="519"/>
      <c r="AP68" s="520">
        <v>1920</v>
      </c>
      <c r="AQ68" s="490"/>
      <c r="AR68" s="490"/>
      <c r="AS68" s="519"/>
      <c r="AU68" s="520"/>
      <c r="AV68" s="490"/>
      <c r="AW68" s="490"/>
      <c r="AX68" s="519"/>
      <c r="AZ68" s="563" t="s">
        <v>3680</v>
      </c>
      <c r="BA68" s="1196"/>
      <c r="BB68" s="563" t="s">
        <v>3681</v>
      </c>
      <c r="BC68" s="1196"/>
      <c r="BD68" s="563" t="s">
        <v>3680</v>
      </c>
      <c r="BE68" s="1196"/>
      <c r="BF68" s="563" t="s">
        <v>3681</v>
      </c>
      <c r="BH68" s="567">
        <v>2540</v>
      </c>
      <c r="BK68" s="489" t="s">
        <v>3494</v>
      </c>
      <c r="BP68" s="489" t="s">
        <v>3494</v>
      </c>
      <c r="BU68" s="518" t="s">
        <v>3622</v>
      </c>
      <c r="BW68" s="520"/>
      <c r="BX68" s="527"/>
      <c r="BY68" s="527"/>
      <c r="BZ68" s="528"/>
      <c r="CB68" s="520"/>
      <c r="CC68" s="527"/>
      <c r="CD68" s="527"/>
      <c r="CE68" s="527"/>
      <c r="CF68" s="528"/>
      <c r="CH68" s="520"/>
      <c r="CI68" s="527"/>
      <c r="CJ68" s="527"/>
      <c r="CK68" s="527"/>
      <c r="CL68" s="528"/>
      <c r="CN68" s="516">
        <v>0.99</v>
      </c>
    </row>
    <row r="69" spans="1:92" ht="54">
      <c r="A69" s="1205"/>
      <c r="B69" s="517" t="s">
        <v>3514</v>
      </c>
      <c r="C69" s="518" t="s">
        <v>3487</v>
      </c>
      <c r="D69" s="509" t="s">
        <v>3488</v>
      </c>
      <c r="F69" s="551">
        <v>22720</v>
      </c>
      <c r="G69" s="552">
        <v>30430</v>
      </c>
      <c r="H69" s="489" t="s">
        <v>1</v>
      </c>
      <c r="I69" s="553">
        <v>210</v>
      </c>
      <c r="J69" s="554">
        <v>280</v>
      </c>
      <c r="K69" s="555" t="s">
        <v>3675</v>
      </c>
      <c r="L69" s="489" t="s">
        <v>1</v>
      </c>
      <c r="M69" s="1197">
        <v>410</v>
      </c>
      <c r="N69" s="510" t="s">
        <v>1</v>
      </c>
      <c r="O69" s="510">
        <v>4</v>
      </c>
      <c r="P69" s="511" t="s">
        <v>3618</v>
      </c>
      <c r="Q69" s="489" t="s">
        <v>1</v>
      </c>
      <c r="R69" s="512">
        <v>1710</v>
      </c>
      <c r="S69" s="510" t="s">
        <v>1</v>
      </c>
      <c r="T69" s="510">
        <v>10</v>
      </c>
      <c r="U69" s="511" t="s">
        <v>3618</v>
      </c>
      <c r="V69" s="489" t="s">
        <v>1</v>
      </c>
      <c r="W69" s="513">
        <v>7710</v>
      </c>
      <c r="X69" s="513">
        <v>70</v>
      </c>
      <c r="Y69" s="509" t="s">
        <v>3489</v>
      </c>
      <c r="AF69" s="501" t="s">
        <v>0</v>
      </c>
      <c r="AJ69" s="489" t="s">
        <v>1</v>
      </c>
      <c r="AK69" s="512">
        <v>320</v>
      </c>
      <c r="AL69" s="510" t="s">
        <v>1</v>
      </c>
      <c r="AM69" s="510">
        <v>3</v>
      </c>
      <c r="AN69" s="511" t="s">
        <v>3618</v>
      </c>
      <c r="AP69" s="520" t="s">
        <v>3248</v>
      </c>
      <c r="AQ69" s="490" t="s">
        <v>1</v>
      </c>
      <c r="AR69" s="490">
        <v>10</v>
      </c>
      <c r="AS69" s="519" t="s">
        <v>3619</v>
      </c>
      <c r="AT69" s="489" t="s">
        <v>1</v>
      </c>
      <c r="AU69" s="512">
        <v>500</v>
      </c>
      <c r="AV69" s="510" t="s">
        <v>1</v>
      </c>
      <c r="AW69" s="510">
        <v>5</v>
      </c>
      <c r="AX69" s="511" t="s">
        <v>3618</v>
      </c>
      <c r="AY69" s="489" t="s">
        <v>1</v>
      </c>
      <c r="AZ69" s="556">
        <v>220</v>
      </c>
      <c r="BA69" s="1196" t="s">
        <v>12</v>
      </c>
      <c r="BB69" s="556">
        <v>2</v>
      </c>
      <c r="BC69" s="1196" t="s">
        <v>12</v>
      </c>
      <c r="BD69" s="556">
        <v>40</v>
      </c>
      <c r="BE69" s="1196" t="s">
        <v>12</v>
      </c>
      <c r="BF69" s="556">
        <v>1</v>
      </c>
      <c r="BH69" s="566" t="s">
        <v>3697</v>
      </c>
      <c r="BJ69" s="489" t="s">
        <v>3500</v>
      </c>
      <c r="BK69" s="489" t="s">
        <v>3492</v>
      </c>
      <c r="BO69" s="489" t="s">
        <v>3500</v>
      </c>
      <c r="BP69" s="489" t="s">
        <v>3492</v>
      </c>
      <c r="BT69" s="489" t="s">
        <v>1</v>
      </c>
      <c r="BU69" s="508">
        <v>225</v>
      </c>
      <c r="BV69" s="489" t="s">
        <v>11</v>
      </c>
      <c r="BW69" s="512">
        <v>410</v>
      </c>
      <c r="BX69" s="514" t="s">
        <v>3630</v>
      </c>
      <c r="BY69" s="514">
        <v>4</v>
      </c>
      <c r="BZ69" s="515" t="s">
        <v>3618</v>
      </c>
      <c r="CA69" s="489" t="s">
        <v>11</v>
      </c>
      <c r="CB69" s="512">
        <v>1710</v>
      </c>
      <c r="CC69" s="514" t="s">
        <v>3630</v>
      </c>
      <c r="CD69" s="514">
        <v>10</v>
      </c>
      <c r="CE69" s="514" t="s">
        <v>3618</v>
      </c>
      <c r="CF69" s="515" t="s">
        <v>3631</v>
      </c>
      <c r="CG69" s="489" t="s">
        <v>11</v>
      </c>
      <c r="CH69" s="512">
        <v>1270</v>
      </c>
      <c r="CI69" s="514" t="s">
        <v>3630</v>
      </c>
      <c r="CJ69" s="514">
        <v>10</v>
      </c>
      <c r="CK69" s="514" t="s">
        <v>3618</v>
      </c>
      <c r="CL69" s="515" t="s">
        <v>3631</v>
      </c>
      <c r="CN69" s="516" t="s">
        <v>3700</v>
      </c>
    </row>
    <row r="70" spans="1:92" ht="27">
      <c r="A70" s="1205"/>
      <c r="B70" s="517"/>
      <c r="C70" s="518"/>
      <c r="D70" s="509" t="s">
        <v>3493</v>
      </c>
      <c r="F70" s="558">
        <v>30430</v>
      </c>
      <c r="G70" s="559"/>
      <c r="H70" s="489" t="s">
        <v>1</v>
      </c>
      <c r="I70" s="560">
        <v>280</v>
      </c>
      <c r="J70" s="561"/>
      <c r="K70" s="562" t="s">
        <v>3675</v>
      </c>
      <c r="M70" s="1198"/>
      <c r="N70" s="494"/>
      <c r="O70" s="494"/>
      <c r="P70" s="492"/>
      <c r="R70" s="493"/>
      <c r="S70" s="494"/>
      <c r="T70" s="494"/>
      <c r="U70" s="492"/>
      <c r="V70" s="489" t="s">
        <v>1</v>
      </c>
      <c r="W70" s="521">
        <v>7710</v>
      </c>
      <c r="X70" s="522">
        <v>70</v>
      </c>
      <c r="Y70" s="509" t="s">
        <v>3489</v>
      </c>
      <c r="Z70" s="489" t="s">
        <v>1</v>
      </c>
      <c r="AA70" s="523">
        <v>53960</v>
      </c>
      <c r="AB70" s="524" t="s">
        <v>1</v>
      </c>
      <c r="AC70" s="524">
        <v>530</v>
      </c>
      <c r="AD70" s="525" t="s">
        <v>3618</v>
      </c>
      <c r="AE70" s="489" t="s">
        <v>1</v>
      </c>
      <c r="AF70" s="526">
        <v>46250</v>
      </c>
      <c r="AG70" s="524" t="s">
        <v>1</v>
      </c>
      <c r="AH70" s="524">
        <v>460</v>
      </c>
      <c r="AI70" s="525" t="s">
        <v>3618</v>
      </c>
      <c r="AK70" s="493"/>
      <c r="AL70" s="494"/>
      <c r="AM70" s="494"/>
      <c r="AN70" s="492"/>
      <c r="AP70" s="520">
        <v>1710</v>
      </c>
      <c r="AQ70" s="490"/>
      <c r="AR70" s="490"/>
      <c r="AS70" s="519"/>
      <c r="AU70" s="493"/>
      <c r="AV70" s="494"/>
      <c r="AW70" s="494"/>
      <c r="AX70" s="492"/>
      <c r="AZ70" s="563" t="s">
        <v>3680</v>
      </c>
      <c r="BA70" s="1196"/>
      <c r="BB70" s="563" t="s">
        <v>3681</v>
      </c>
      <c r="BC70" s="1196"/>
      <c r="BD70" s="563" t="s">
        <v>3680</v>
      </c>
      <c r="BE70" s="1196"/>
      <c r="BF70" s="563" t="s">
        <v>3681</v>
      </c>
      <c r="BH70" s="567">
        <v>2440</v>
      </c>
      <c r="BK70" s="489" t="s">
        <v>3494</v>
      </c>
      <c r="BP70" s="489" t="s">
        <v>3494</v>
      </c>
      <c r="BU70" s="488" t="s">
        <v>3625</v>
      </c>
      <c r="BW70" s="493"/>
      <c r="BX70" s="497"/>
      <c r="BY70" s="497"/>
      <c r="BZ70" s="498"/>
      <c r="CB70" s="493"/>
      <c r="CC70" s="497"/>
      <c r="CD70" s="497"/>
      <c r="CE70" s="497"/>
      <c r="CF70" s="498"/>
      <c r="CH70" s="493"/>
      <c r="CI70" s="497"/>
      <c r="CJ70" s="497"/>
      <c r="CK70" s="497"/>
      <c r="CL70" s="498"/>
      <c r="CN70" s="516">
        <v>0.99</v>
      </c>
    </row>
    <row r="71" spans="1:92" ht="54">
      <c r="A71" s="1205"/>
      <c r="B71" s="507" t="s">
        <v>3515</v>
      </c>
      <c r="C71" s="508" t="s">
        <v>3487</v>
      </c>
      <c r="D71" s="509" t="s">
        <v>3488</v>
      </c>
      <c r="F71" s="551">
        <v>22420</v>
      </c>
      <c r="G71" s="552">
        <v>30130</v>
      </c>
      <c r="H71" s="489" t="s">
        <v>1</v>
      </c>
      <c r="I71" s="553">
        <v>200</v>
      </c>
      <c r="J71" s="554">
        <v>280</v>
      </c>
      <c r="K71" s="555" t="s">
        <v>3675</v>
      </c>
      <c r="L71" s="489" t="s">
        <v>1</v>
      </c>
      <c r="M71" s="1197">
        <v>370</v>
      </c>
      <c r="N71" s="490" t="s">
        <v>1</v>
      </c>
      <c r="O71" s="490">
        <v>3</v>
      </c>
      <c r="P71" s="519" t="s">
        <v>3618</v>
      </c>
      <c r="Q71" s="489" t="s">
        <v>1</v>
      </c>
      <c r="R71" s="520">
        <v>1540</v>
      </c>
      <c r="S71" s="490" t="s">
        <v>1</v>
      </c>
      <c r="T71" s="490">
        <v>10</v>
      </c>
      <c r="U71" s="519" t="s">
        <v>3618</v>
      </c>
      <c r="V71" s="489" t="s">
        <v>1</v>
      </c>
      <c r="W71" s="513">
        <v>7710</v>
      </c>
      <c r="X71" s="513">
        <v>70</v>
      </c>
      <c r="Y71" s="509" t="s">
        <v>3489</v>
      </c>
      <c r="AF71" s="501" t="s">
        <v>0</v>
      </c>
      <c r="AJ71" s="489" t="s">
        <v>1</v>
      </c>
      <c r="AK71" s="520">
        <v>280</v>
      </c>
      <c r="AL71" s="490" t="s">
        <v>1</v>
      </c>
      <c r="AM71" s="490">
        <v>2</v>
      </c>
      <c r="AN71" s="519" t="s">
        <v>3618</v>
      </c>
      <c r="AP71" s="520" t="s">
        <v>3249</v>
      </c>
      <c r="AQ71" s="490" t="s">
        <v>1</v>
      </c>
      <c r="AR71" s="490">
        <v>10</v>
      </c>
      <c r="AS71" s="519" t="s">
        <v>3619</v>
      </c>
      <c r="AT71" s="489" t="s">
        <v>1</v>
      </c>
      <c r="AU71" s="520">
        <v>500</v>
      </c>
      <c r="AV71" s="490" t="s">
        <v>1</v>
      </c>
      <c r="AW71" s="490">
        <v>5</v>
      </c>
      <c r="AX71" s="519" t="s">
        <v>3618</v>
      </c>
      <c r="AY71" s="489" t="s">
        <v>1</v>
      </c>
      <c r="AZ71" s="556">
        <v>200</v>
      </c>
      <c r="BA71" s="1196" t="s">
        <v>12</v>
      </c>
      <c r="BB71" s="556">
        <v>2</v>
      </c>
      <c r="BC71" s="1196" t="s">
        <v>12</v>
      </c>
      <c r="BD71" s="556">
        <v>30</v>
      </c>
      <c r="BE71" s="1196" t="s">
        <v>12</v>
      </c>
      <c r="BF71" s="556">
        <v>1</v>
      </c>
      <c r="BH71" s="566" t="s">
        <v>3698</v>
      </c>
      <c r="BI71" s="489" t="s">
        <v>3522</v>
      </c>
      <c r="BJ71" s="489" t="s">
        <v>3491</v>
      </c>
      <c r="BK71" s="489" t="s">
        <v>3492</v>
      </c>
      <c r="BN71" s="489" t="s">
        <v>3522</v>
      </c>
      <c r="BO71" s="489" t="s">
        <v>3491</v>
      </c>
      <c r="BP71" s="489" t="s">
        <v>3492</v>
      </c>
      <c r="BT71" s="489" t="s">
        <v>1</v>
      </c>
      <c r="BU71" s="518">
        <v>225</v>
      </c>
      <c r="BV71" s="489" t="s">
        <v>11</v>
      </c>
      <c r="BW71" s="520">
        <v>370</v>
      </c>
      <c r="BX71" s="527" t="s">
        <v>3630</v>
      </c>
      <c r="BY71" s="527">
        <v>4</v>
      </c>
      <c r="BZ71" s="528" t="s">
        <v>3618</v>
      </c>
      <c r="CA71" s="489" t="s">
        <v>11</v>
      </c>
      <c r="CB71" s="520">
        <v>1540</v>
      </c>
      <c r="CC71" s="527" t="s">
        <v>3630</v>
      </c>
      <c r="CD71" s="527">
        <v>10</v>
      </c>
      <c r="CE71" s="527" t="s">
        <v>3618</v>
      </c>
      <c r="CF71" s="528" t="s">
        <v>3631</v>
      </c>
      <c r="CG71" s="489" t="s">
        <v>11</v>
      </c>
      <c r="CH71" s="520">
        <v>1140</v>
      </c>
      <c r="CI71" s="527" t="s">
        <v>3630</v>
      </c>
      <c r="CJ71" s="527">
        <v>10</v>
      </c>
      <c r="CK71" s="527" t="s">
        <v>3618</v>
      </c>
      <c r="CL71" s="528" t="s">
        <v>3631</v>
      </c>
      <c r="CN71" s="516" t="s">
        <v>3700</v>
      </c>
    </row>
    <row r="72" spans="1:92" ht="27">
      <c r="A72" s="1205"/>
      <c r="B72" s="487"/>
      <c r="C72" s="488"/>
      <c r="D72" s="509" t="s">
        <v>3493</v>
      </c>
      <c r="F72" s="558">
        <v>30130</v>
      </c>
      <c r="G72" s="559"/>
      <c r="H72" s="489" t="s">
        <v>1</v>
      </c>
      <c r="I72" s="560">
        <v>280</v>
      </c>
      <c r="J72" s="561"/>
      <c r="K72" s="562" t="s">
        <v>3675</v>
      </c>
      <c r="M72" s="1198"/>
      <c r="N72" s="490"/>
      <c r="O72" s="490"/>
      <c r="P72" s="519"/>
      <c r="R72" s="520"/>
      <c r="S72" s="490"/>
      <c r="T72" s="490"/>
      <c r="U72" s="519"/>
      <c r="V72" s="489" t="s">
        <v>1</v>
      </c>
      <c r="W72" s="521">
        <v>7710</v>
      </c>
      <c r="X72" s="522">
        <v>70</v>
      </c>
      <c r="Y72" s="509" t="s">
        <v>3489</v>
      </c>
      <c r="Z72" s="489" t="s">
        <v>1</v>
      </c>
      <c r="AA72" s="523">
        <v>53960</v>
      </c>
      <c r="AB72" s="524" t="s">
        <v>1</v>
      </c>
      <c r="AC72" s="524">
        <v>530</v>
      </c>
      <c r="AD72" s="525" t="s">
        <v>3618</v>
      </c>
      <c r="AE72" s="489" t="s">
        <v>1</v>
      </c>
      <c r="AF72" s="526">
        <v>46250</v>
      </c>
      <c r="AG72" s="524" t="s">
        <v>1</v>
      </c>
      <c r="AH72" s="524">
        <v>460</v>
      </c>
      <c r="AI72" s="525" t="s">
        <v>3618</v>
      </c>
      <c r="AK72" s="520"/>
      <c r="AL72" s="490"/>
      <c r="AM72" s="490"/>
      <c r="AN72" s="519"/>
      <c r="AP72" s="520">
        <v>1540</v>
      </c>
      <c r="AQ72" s="490"/>
      <c r="AR72" s="490"/>
      <c r="AS72" s="519"/>
      <c r="AU72" s="520"/>
      <c r="AV72" s="490"/>
      <c r="AW72" s="490"/>
      <c r="AX72" s="519"/>
      <c r="AZ72" s="563" t="s">
        <v>3680</v>
      </c>
      <c r="BA72" s="1196"/>
      <c r="BB72" s="563" t="s">
        <v>3681</v>
      </c>
      <c r="BC72" s="1196"/>
      <c r="BD72" s="563" t="s">
        <v>3680</v>
      </c>
      <c r="BE72" s="1196"/>
      <c r="BF72" s="563" t="s">
        <v>3681</v>
      </c>
      <c r="BH72" s="567">
        <v>2360</v>
      </c>
      <c r="BK72" s="489" t="s">
        <v>3494</v>
      </c>
      <c r="BP72" s="489" t="s">
        <v>3494</v>
      </c>
      <c r="BU72" s="518" t="s">
        <v>3625</v>
      </c>
      <c r="BW72" s="520"/>
      <c r="BX72" s="527"/>
      <c r="BY72" s="527"/>
      <c r="BZ72" s="528"/>
      <c r="CB72" s="520"/>
      <c r="CC72" s="527"/>
      <c r="CD72" s="527"/>
      <c r="CE72" s="527"/>
      <c r="CF72" s="528"/>
      <c r="CH72" s="520"/>
      <c r="CI72" s="527"/>
      <c r="CJ72" s="527"/>
      <c r="CK72" s="527"/>
      <c r="CL72" s="528"/>
      <c r="CN72" s="516">
        <v>0.99</v>
      </c>
    </row>
    <row r="73" spans="1:92" ht="27">
      <c r="A73" s="1205"/>
      <c r="B73" s="507" t="s">
        <v>3516</v>
      </c>
      <c r="C73" s="508" t="s">
        <v>3487</v>
      </c>
      <c r="D73" s="509" t="s">
        <v>3488</v>
      </c>
      <c r="F73" s="551">
        <v>22180</v>
      </c>
      <c r="G73" s="552">
        <v>29890</v>
      </c>
      <c r="H73" s="489" t="s">
        <v>1</v>
      </c>
      <c r="I73" s="553">
        <v>200</v>
      </c>
      <c r="J73" s="554">
        <v>280</v>
      </c>
      <c r="K73" s="555" t="s">
        <v>3675</v>
      </c>
      <c r="L73" s="489" t="s">
        <v>1</v>
      </c>
      <c r="M73" s="1197">
        <v>330</v>
      </c>
      <c r="N73" s="510" t="s">
        <v>1</v>
      </c>
      <c r="O73" s="510">
        <v>3</v>
      </c>
      <c r="P73" s="511" t="s">
        <v>3618</v>
      </c>
      <c r="R73" s="512"/>
      <c r="S73" s="510"/>
      <c r="T73" s="510"/>
      <c r="U73" s="511"/>
      <c r="V73" s="489" t="s">
        <v>1</v>
      </c>
      <c r="W73" s="513">
        <v>7710</v>
      </c>
      <c r="X73" s="513">
        <v>70</v>
      </c>
      <c r="Y73" s="509" t="s">
        <v>3489</v>
      </c>
      <c r="AF73" s="501" t="s">
        <v>0</v>
      </c>
      <c r="AJ73" s="489" t="s">
        <v>1</v>
      </c>
      <c r="AK73" s="512">
        <v>260</v>
      </c>
      <c r="AL73" s="510" t="s">
        <v>1</v>
      </c>
      <c r="AM73" s="510">
        <v>2</v>
      </c>
      <c r="AN73" s="511" t="s">
        <v>3618</v>
      </c>
      <c r="AP73" s="520" t="s">
        <v>3250</v>
      </c>
      <c r="AQ73" s="490" t="s">
        <v>1</v>
      </c>
      <c r="AR73" s="490">
        <v>10</v>
      </c>
      <c r="AS73" s="519" t="s">
        <v>3619</v>
      </c>
      <c r="AT73" s="489" t="s">
        <v>1</v>
      </c>
      <c r="AU73" s="512">
        <v>500</v>
      </c>
      <c r="AV73" s="510" t="s">
        <v>1</v>
      </c>
      <c r="AW73" s="510">
        <v>5</v>
      </c>
      <c r="AX73" s="511" t="s">
        <v>3618</v>
      </c>
      <c r="AY73" s="489" t="s">
        <v>1</v>
      </c>
      <c r="AZ73" s="556">
        <v>180</v>
      </c>
      <c r="BA73" s="1196" t="s">
        <v>12</v>
      </c>
      <c r="BB73" s="556">
        <v>1</v>
      </c>
      <c r="BC73" s="1196" t="s">
        <v>12</v>
      </c>
      <c r="BD73" s="556">
        <v>30</v>
      </c>
      <c r="BE73" s="1196" t="s">
        <v>12</v>
      </c>
      <c r="BF73" s="556">
        <v>1</v>
      </c>
      <c r="BH73" s="566" t="s">
        <v>3699</v>
      </c>
      <c r="BJ73" s="489" t="s">
        <v>3496</v>
      </c>
      <c r="BK73" s="489" t="s">
        <v>3492</v>
      </c>
      <c r="BO73" s="489" t="s">
        <v>3496</v>
      </c>
      <c r="BP73" s="489" t="s">
        <v>3492</v>
      </c>
      <c r="BT73" s="489" t="s">
        <v>1</v>
      </c>
      <c r="BU73" s="508">
        <v>225</v>
      </c>
      <c r="BV73" s="489" t="s">
        <v>11</v>
      </c>
      <c r="BW73" s="512">
        <v>340</v>
      </c>
      <c r="BX73" s="514" t="s">
        <v>3630</v>
      </c>
      <c r="BY73" s="514">
        <v>3</v>
      </c>
      <c r="BZ73" s="515" t="s">
        <v>3618</v>
      </c>
      <c r="CA73" s="489" t="s">
        <v>11</v>
      </c>
      <c r="CB73" s="512">
        <v>1400</v>
      </c>
      <c r="CC73" s="514" t="s">
        <v>3630</v>
      </c>
      <c r="CD73" s="514">
        <v>10</v>
      </c>
      <c r="CE73" s="514" t="s">
        <v>3618</v>
      </c>
      <c r="CF73" s="515" t="s">
        <v>3631</v>
      </c>
      <c r="CG73" s="489" t="s">
        <v>11</v>
      </c>
      <c r="CH73" s="512">
        <v>1030</v>
      </c>
      <c r="CI73" s="514" t="s">
        <v>3630</v>
      </c>
      <c r="CJ73" s="514">
        <v>10</v>
      </c>
      <c r="CK73" s="514" t="s">
        <v>3618</v>
      </c>
      <c r="CL73" s="515" t="s">
        <v>3631</v>
      </c>
      <c r="CN73" s="516" t="s">
        <v>3700</v>
      </c>
    </row>
    <row r="74" spans="1:92" ht="27">
      <c r="A74" s="1205"/>
      <c r="B74" s="487"/>
      <c r="C74" s="488"/>
      <c r="D74" s="509" t="s">
        <v>3493</v>
      </c>
      <c r="F74" s="558">
        <v>29890</v>
      </c>
      <c r="G74" s="559"/>
      <c r="H74" s="489" t="s">
        <v>1</v>
      </c>
      <c r="I74" s="560">
        <v>280</v>
      </c>
      <c r="J74" s="561"/>
      <c r="K74" s="562" t="s">
        <v>3675</v>
      </c>
      <c r="M74" s="1198"/>
      <c r="N74" s="494"/>
      <c r="O74" s="494"/>
      <c r="P74" s="492"/>
      <c r="R74" s="493"/>
      <c r="S74" s="494"/>
      <c r="T74" s="494"/>
      <c r="U74" s="492"/>
      <c r="V74" s="489" t="s">
        <v>1</v>
      </c>
      <c r="W74" s="521">
        <v>7710</v>
      </c>
      <c r="X74" s="522">
        <v>70</v>
      </c>
      <c r="Y74" s="509" t="s">
        <v>3489</v>
      </c>
      <c r="Z74" s="489" t="s">
        <v>1</v>
      </c>
      <c r="AA74" s="523">
        <v>53960</v>
      </c>
      <c r="AB74" s="524" t="s">
        <v>1</v>
      </c>
      <c r="AC74" s="524">
        <v>530</v>
      </c>
      <c r="AD74" s="525" t="s">
        <v>3618</v>
      </c>
      <c r="AE74" s="489" t="s">
        <v>1</v>
      </c>
      <c r="AF74" s="526">
        <v>46250</v>
      </c>
      <c r="AG74" s="524" t="s">
        <v>1</v>
      </c>
      <c r="AH74" s="524">
        <v>460</v>
      </c>
      <c r="AI74" s="525" t="s">
        <v>3618</v>
      </c>
      <c r="AK74" s="493"/>
      <c r="AL74" s="494"/>
      <c r="AM74" s="494"/>
      <c r="AN74" s="492"/>
      <c r="AP74" s="493">
        <v>1400</v>
      </c>
      <c r="AQ74" s="494"/>
      <c r="AR74" s="494"/>
      <c r="AS74" s="492"/>
      <c r="AU74" s="493"/>
      <c r="AV74" s="494"/>
      <c r="AW74" s="494"/>
      <c r="AX74" s="492"/>
      <c r="AZ74" s="563" t="s">
        <v>3680</v>
      </c>
      <c r="BA74" s="1196"/>
      <c r="BB74" s="563" t="s">
        <v>3681</v>
      </c>
      <c r="BC74" s="1196"/>
      <c r="BD74" s="563" t="s">
        <v>3680</v>
      </c>
      <c r="BE74" s="1196"/>
      <c r="BF74" s="563" t="s">
        <v>3681</v>
      </c>
      <c r="BH74" s="568">
        <v>2150</v>
      </c>
      <c r="BK74" s="489" t="s">
        <v>3494</v>
      </c>
      <c r="BP74" s="489" t="s">
        <v>3494</v>
      </c>
      <c r="BU74" s="488" t="s">
        <v>3622</v>
      </c>
      <c r="BW74" s="493"/>
      <c r="BX74" s="497"/>
      <c r="BY74" s="497"/>
      <c r="BZ74" s="498"/>
      <c r="CB74" s="493"/>
      <c r="CC74" s="497"/>
      <c r="CD74" s="497"/>
      <c r="CE74" s="497"/>
      <c r="CF74" s="498"/>
      <c r="CH74" s="493"/>
      <c r="CI74" s="497"/>
      <c r="CJ74" s="497"/>
      <c r="CK74" s="497"/>
      <c r="CL74" s="498"/>
      <c r="CN74" s="516">
        <v>0.99</v>
      </c>
    </row>
    <row r="75" spans="1:92" ht="27">
      <c r="A75" s="1205" t="s">
        <v>3523</v>
      </c>
      <c r="B75" s="517" t="s">
        <v>3486</v>
      </c>
      <c r="C75" s="518" t="s">
        <v>3487</v>
      </c>
      <c r="D75" s="509" t="s">
        <v>3488</v>
      </c>
      <c r="F75" s="551">
        <v>83600</v>
      </c>
      <c r="G75" s="552">
        <v>91240</v>
      </c>
      <c r="H75" s="489" t="s">
        <v>1</v>
      </c>
      <c r="I75" s="553">
        <v>810</v>
      </c>
      <c r="J75" s="554">
        <v>890</v>
      </c>
      <c r="K75" s="555" t="s">
        <v>3675</v>
      </c>
      <c r="L75" s="489" t="s">
        <v>1</v>
      </c>
      <c r="M75" s="1197">
        <v>7350</v>
      </c>
      <c r="N75" s="490" t="s">
        <v>1</v>
      </c>
      <c r="O75" s="490">
        <v>70</v>
      </c>
      <c r="P75" s="519" t="s">
        <v>3618</v>
      </c>
      <c r="Q75" s="489" t="s">
        <v>1</v>
      </c>
      <c r="R75" s="520">
        <v>30590</v>
      </c>
      <c r="S75" s="490" t="s">
        <v>1</v>
      </c>
      <c r="T75" s="490">
        <v>300</v>
      </c>
      <c r="U75" s="519" t="s">
        <v>3618</v>
      </c>
      <c r="V75" s="489" t="s">
        <v>1</v>
      </c>
      <c r="W75" s="513">
        <v>7640</v>
      </c>
      <c r="X75" s="513">
        <v>70</v>
      </c>
      <c r="Y75" s="509" t="s">
        <v>3489</v>
      </c>
      <c r="AF75" s="501" t="s">
        <v>0</v>
      </c>
      <c r="AJ75" s="489" t="s">
        <v>1</v>
      </c>
      <c r="AK75" s="520">
        <v>5780</v>
      </c>
      <c r="AL75" s="490" t="s">
        <v>1</v>
      </c>
      <c r="AM75" s="490">
        <v>50</v>
      </c>
      <c r="AN75" s="519" t="s">
        <v>3618</v>
      </c>
      <c r="AO75" s="489" t="s">
        <v>1</v>
      </c>
      <c r="AP75" s="512" t="s">
        <v>3234</v>
      </c>
      <c r="AQ75" s="510" t="s">
        <v>1</v>
      </c>
      <c r="AR75" s="510">
        <v>300</v>
      </c>
      <c r="AS75" s="511" t="s">
        <v>3619</v>
      </c>
      <c r="AT75" s="489" t="s">
        <v>1</v>
      </c>
      <c r="AU75" s="520">
        <v>3640</v>
      </c>
      <c r="AV75" s="490" t="s">
        <v>1</v>
      </c>
      <c r="AW75" s="490">
        <v>30</v>
      </c>
      <c r="AX75" s="519" t="s">
        <v>3618</v>
      </c>
      <c r="AY75" s="489" t="s">
        <v>1</v>
      </c>
      <c r="AZ75" s="556">
        <v>2730</v>
      </c>
      <c r="BA75" s="1196" t="s">
        <v>12</v>
      </c>
      <c r="BB75" s="556">
        <v>20</v>
      </c>
      <c r="BC75" s="1196" t="s">
        <v>12</v>
      </c>
      <c r="BD75" s="556">
        <v>480</v>
      </c>
      <c r="BE75" s="1196" t="s">
        <v>12</v>
      </c>
      <c r="BF75" s="556">
        <v>4</v>
      </c>
      <c r="BG75" s="489" t="s">
        <v>1</v>
      </c>
      <c r="BH75" s="569" t="s">
        <v>3683</v>
      </c>
      <c r="BJ75" s="489" t="s">
        <v>3498</v>
      </c>
      <c r="BK75" s="489" t="s">
        <v>3492</v>
      </c>
      <c r="BO75" s="489" t="s">
        <v>3498</v>
      </c>
      <c r="BP75" s="489" t="s">
        <v>3492</v>
      </c>
      <c r="BT75" s="489" t="s">
        <v>1</v>
      </c>
      <c r="BU75" s="518">
        <v>225</v>
      </c>
      <c r="BV75" s="489" t="s">
        <v>11</v>
      </c>
      <c r="BW75" s="520">
        <v>7500</v>
      </c>
      <c r="BX75" s="527" t="s">
        <v>3630</v>
      </c>
      <c r="BY75" s="527">
        <v>70</v>
      </c>
      <c r="BZ75" s="528" t="s">
        <v>3618</v>
      </c>
      <c r="CA75" s="489" t="s">
        <v>11</v>
      </c>
      <c r="CB75" s="520">
        <v>30590</v>
      </c>
      <c r="CC75" s="527" t="s">
        <v>3630</v>
      </c>
      <c r="CD75" s="527">
        <v>300</v>
      </c>
      <c r="CE75" s="527" t="s">
        <v>3618</v>
      </c>
      <c r="CF75" s="528" t="s">
        <v>3631</v>
      </c>
      <c r="CG75" s="489" t="s">
        <v>11</v>
      </c>
      <c r="CH75" s="520">
        <v>22610</v>
      </c>
      <c r="CI75" s="527" t="s">
        <v>3630</v>
      </c>
      <c r="CJ75" s="527">
        <v>220</v>
      </c>
      <c r="CK75" s="527" t="s">
        <v>3618</v>
      </c>
      <c r="CL75" s="528" t="s">
        <v>3631</v>
      </c>
      <c r="CN75" s="516" t="s">
        <v>3700</v>
      </c>
    </row>
    <row r="76" spans="1:92" ht="27">
      <c r="A76" s="1205"/>
      <c r="B76" s="517"/>
      <c r="C76" s="518"/>
      <c r="D76" s="509" t="s">
        <v>3493</v>
      </c>
      <c r="F76" s="558">
        <v>91240</v>
      </c>
      <c r="G76" s="559"/>
      <c r="H76" s="489" t="s">
        <v>1</v>
      </c>
      <c r="I76" s="560">
        <v>890</v>
      </c>
      <c r="J76" s="561"/>
      <c r="K76" s="562" t="s">
        <v>3675</v>
      </c>
      <c r="M76" s="1198"/>
      <c r="N76" s="490"/>
      <c r="O76" s="490"/>
      <c r="P76" s="519"/>
      <c r="R76" s="520"/>
      <c r="S76" s="490"/>
      <c r="T76" s="490"/>
      <c r="U76" s="519"/>
      <c r="V76" s="489" t="s">
        <v>1</v>
      </c>
      <c r="W76" s="521">
        <v>7640</v>
      </c>
      <c r="X76" s="522">
        <v>70</v>
      </c>
      <c r="Y76" s="509" t="s">
        <v>3489</v>
      </c>
      <c r="Z76" s="489" t="s">
        <v>1</v>
      </c>
      <c r="AA76" s="523">
        <v>53540</v>
      </c>
      <c r="AB76" s="524" t="s">
        <v>1</v>
      </c>
      <c r="AC76" s="524">
        <v>530</v>
      </c>
      <c r="AD76" s="525" t="s">
        <v>3618</v>
      </c>
      <c r="AE76" s="489" t="s">
        <v>1</v>
      </c>
      <c r="AF76" s="526">
        <v>45900</v>
      </c>
      <c r="AG76" s="524" t="s">
        <v>1</v>
      </c>
      <c r="AH76" s="524">
        <v>450</v>
      </c>
      <c r="AI76" s="525" t="s">
        <v>3618</v>
      </c>
      <c r="AK76" s="520"/>
      <c r="AL76" s="490"/>
      <c r="AM76" s="490"/>
      <c r="AN76" s="519"/>
      <c r="AP76" s="520">
        <v>30590</v>
      </c>
      <c r="AQ76" s="490"/>
      <c r="AR76" s="490"/>
      <c r="AS76" s="519"/>
      <c r="AU76" s="520"/>
      <c r="AV76" s="490"/>
      <c r="AW76" s="490"/>
      <c r="AX76" s="519"/>
      <c r="AZ76" s="563" t="s">
        <v>3680</v>
      </c>
      <c r="BA76" s="1196"/>
      <c r="BB76" s="563" t="s">
        <v>3681</v>
      </c>
      <c r="BC76" s="1196"/>
      <c r="BD76" s="563" t="s">
        <v>3680</v>
      </c>
      <c r="BE76" s="1196"/>
      <c r="BF76" s="563" t="s">
        <v>3681</v>
      </c>
      <c r="BH76" s="567">
        <v>27330</v>
      </c>
      <c r="BK76" s="489" t="s">
        <v>3494</v>
      </c>
      <c r="BP76" s="489" t="s">
        <v>3494</v>
      </c>
      <c r="BU76" s="518" t="s">
        <v>3626</v>
      </c>
      <c r="BW76" s="520"/>
      <c r="BX76" s="527"/>
      <c r="BY76" s="527"/>
      <c r="BZ76" s="528"/>
      <c r="CB76" s="520"/>
      <c r="CC76" s="527"/>
      <c r="CD76" s="527"/>
      <c r="CE76" s="527"/>
      <c r="CF76" s="528"/>
      <c r="CH76" s="520"/>
      <c r="CI76" s="527"/>
      <c r="CJ76" s="527"/>
      <c r="CK76" s="527"/>
      <c r="CL76" s="528"/>
      <c r="CN76" s="516">
        <v>0.63</v>
      </c>
    </row>
    <row r="77" spans="1:92" ht="54">
      <c r="A77" s="1205"/>
      <c r="B77" s="507" t="s">
        <v>3495</v>
      </c>
      <c r="C77" s="508" t="s">
        <v>3487</v>
      </c>
      <c r="D77" s="509" t="s">
        <v>3488</v>
      </c>
      <c r="F77" s="551">
        <v>51870</v>
      </c>
      <c r="G77" s="552">
        <v>59510</v>
      </c>
      <c r="H77" s="489" t="s">
        <v>1</v>
      </c>
      <c r="I77" s="553">
        <v>500</v>
      </c>
      <c r="J77" s="554">
        <v>570</v>
      </c>
      <c r="K77" s="555" t="s">
        <v>3675</v>
      </c>
      <c r="L77" s="489" t="s">
        <v>1</v>
      </c>
      <c r="M77" s="1197">
        <v>4410</v>
      </c>
      <c r="N77" s="510" t="s">
        <v>1</v>
      </c>
      <c r="O77" s="510">
        <v>40</v>
      </c>
      <c r="P77" s="511" t="s">
        <v>3618</v>
      </c>
      <c r="Q77" s="489" t="s">
        <v>1</v>
      </c>
      <c r="R77" s="512">
        <v>18350</v>
      </c>
      <c r="S77" s="510" t="s">
        <v>1</v>
      </c>
      <c r="T77" s="510">
        <v>180</v>
      </c>
      <c r="U77" s="511" t="s">
        <v>3618</v>
      </c>
      <c r="V77" s="489" t="s">
        <v>1</v>
      </c>
      <c r="W77" s="513">
        <v>7640</v>
      </c>
      <c r="X77" s="513">
        <v>70</v>
      </c>
      <c r="Y77" s="509" t="s">
        <v>3489</v>
      </c>
      <c r="AF77" s="501" t="s">
        <v>0</v>
      </c>
      <c r="AJ77" s="489" t="s">
        <v>1</v>
      </c>
      <c r="AK77" s="512">
        <v>3470</v>
      </c>
      <c r="AL77" s="510" t="s">
        <v>1</v>
      </c>
      <c r="AM77" s="510">
        <v>30</v>
      </c>
      <c r="AN77" s="511" t="s">
        <v>3618</v>
      </c>
      <c r="AP77" s="520" t="s">
        <v>3235</v>
      </c>
      <c r="AQ77" s="490" t="s">
        <v>1</v>
      </c>
      <c r="AR77" s="490">
        <v>180</v>
      </c>
      <c r="AS77" s="519" t="s">
        <v>3619</v>
      </c>
      <c r="AT77" s="489" t="s">
        <v>1</v>
      </c>
      <c r="AU77" s="512">
        <v>2490</v>
      </c>
      <c r="AV77" s="510" t="s">
        <v>1</v>
      </c>
      <c r="AW77" s="510">
        <v>20</v>
      </c>
      <c r="AX77" s="511" t="s">
        <v>3618</v>
      </c>
      <c r="AY77" s="489" t="s">
        <v>1</v>
      </c>
      <c r="AZ77" s="556">
        <v>1630</v>
      </c>
      <c r="BA77" s="1196" t="s">
        <v>12</v>
      </c>
      <c r="BB77" s="556">
        <v>10</v>
      </c>
      <c r="BC77" s="1196" t="s">
        <v>12</v>
      </c>
      <c r="BD77" s="556">
        <v>290</v>
      </c>
      <c r="BE77" s="1196" t="s">
        <v>12</v>
      </c>
      <c r="BF77" s="556">
        <v>2</v>
      </c>
      <c r="BH77" s="566" t="s">
        <v>3684</v>
      </c>
      <c r="BJ77" s="489" t="s">
        <v>3500</v>
      </c>
      <c r="BK77" s="489" t="s">
        <v>3492</v>
      </c>
      <c r="BO77" s="489" t="s">
        <v>3500</v>
      </c>
      <c r="BP77" s="489" t="s">
        <v>3492</v>
      </c>
      <c r="BT77" s="489" t="s">
        <v>1</v>
      </c>
      <c r="BU77" s="508">
        <v>225</v>
      </c>
      <c r="BV77" s="489" t="s">
        <v>11</v>
      </c>
      <c r="BW77" s="512">
        <v>4500</v>
      </c>
      <c r="BX77" s="514" t="s">
        <v>3630</v>
      </c>
      <c r="BY77" s="514">
        <v>40</v>
      </c>
      <c r="BZ77" s="515" t="s">
        <v>3618</v>
      </c>
      <c r="CA77" s="489" t="s">
        <v>11</v>
      </c>
      <c r="CB77" s="512">
        <v>18350</v>
      </c>
      <c r="CC77" s="514" t="s">
        <v>3630</v>
      </c>
      <c r="CD77" s="514">
        <v>180</v>
      </c>
      <c r="CE77" s="514" t="s">
        <v>3618</v>
      </c>
      <c r="CF77" s="515" t="s">
        <v>3631</v>
      </c>
      <c r="CG77" s="489" t="s">
        <v>11</v>
      </c>
      <c r="CH77" s="520">
        <v>13560</v>
      </c>
      <c r="CI77" s="527" t="s">
        <v>3630</v>
      </c>
      <c r="CJ77" s="527">
        <v>130</v>
      </c>
      <c r="CK77" s="527" t="s">
        <v>3618</v>
      </c>
      <c r="CL77" s="528" t="s">
        <v>3631</v>
      </c>
      <c r="CN77" s="516" t="s">
        <v>3700</v>
      </c>
    </row>
    <row r="78" spans="1:92" ht="27">
      <c r="A78" s="1205"/>
      <c r="B78" s="487"/>
      <c r="C78" s="488"/>
      <c r="D78" s="509" t="s">
        <v>3493</v>
      </c>
      <c r="F78" s="558">
        <v>59510</v>
      </c>
      <c r="G78" s="559"/>
      <c r="H78" s="489" t="s">
        <v>1</v>
      </c>
      <c r="I78" s="560">
        <v>570</v>
      </c>
      <c r="J78" s="561"/>
      <c r="K78" s="562" t="s">
        <v>3675</v>
      </c>
      <c r="M78" s="1198"/>
      <c r="N78" s="494"/>
      <c r="O78" s="494"/>
      <c r="P78" s="492"/>
      <c r="R78" s="493"/>
      <c r="S78" s="494"/>
      <c r="T78" s="494"/>
      <c r="U78" s="492"/>
      <c r="V78" s="489" t="s">
        <v>1</v>
      </c>
      <c r="W78" s="521">
        <v>7640</v>
      </c>
      <c r="X78" s="522">
        <v>70</v>
      </c>
      <c r="Y78" s="509" t="s">
        <v>3489</v>
      </c>
      <c r="Z78" s="489" t="s">
        <v>1</v>
      </c>
      <c r="AA78" s="523">
        <v>53540</v>
      </c>
      <c r="AB78" s="524" t="s">
        <v>1</v>
      </c>
      <c r="AC78" s="524">
        <v>530</v>
      </c>
      <c r="AD78" s="525" t="s">
        <v>3618</v>
      </c>
      <c r="AE78" s="489" t="s">
        <v>1</v>
      </c>
      <c r="AF78" s="526">
        <v>45900</v>
      </c>
      <c r="AG78" s="524" t="s">
        <v>1</v>
      </c>
      <c r="AH78" s="524">
        <v>450</v>
      </c>
      <c r="AI78" s="525" t="s">
        <v>3618</v>
      </c>
      <c r="AK78" s="493"/>
      <c r="AL78" s="494"/>
      <c r="AM78" s="494"/>
      <c r="AN78" s="492"/>
      <c r="AP78" s="520">
        <v>18350</v>
      </c>
      <c r="AQ78" s="490"/>
      <c r="AR78" s="490"/>
      <c r="AS78" s="519"/>
      <c r="AU78" s="493"/>
      <c r="AV78" s="494"/>
      <c r="AW78" s="494"/>
      <c r="AX78" s="492"/>
      <c r="AZ78" s="563" t="s">
        <v>3680</v>
      </c>
      <c r="BA78" s="1196"/>
      <c r="BB78" s="563" t="s">
        <v>3681</v>
      </c>
      <c r="BC78" s="1196"/>
      <c r="BD78" s="563" t="s">
        <v>3680</v>
      </c>
      <c r="BE78" s="1196"/>
      <c r="BF78" s="563" t="s">
        <v>3681</v>
      </c>
      <c r="BH78" s="567">
        <v>16800</v>
      </c>
      <c r="BK78" s="489" t="s">
        <v>3494</v>
      </c>
      <c r="BP78" s="489" t="s">
        <v>3494</v>
      </c>
      <c r="BU78" s="488" t="s">
        <v>3622</v>
      </c>
      <c r="BW78" s="493"/>
      <c r="BX78" s="497"/>
      <c r="BY78" s="497"/>
      <c r="BZ78" s="498"/>
      <c r="CB78" s="493"/>
      <c r="CC78" s="497"/>
      <c r="CD78" s="497"/>
      <c r="CE78" s="497"/>
      <c r="CF78" s="498"/>
      <c r="CH78" s="520"/>
      <c r="CI78" s="527"/>
      <c r="CJ78" s="527"/>
      <c r="CK78" s="527"/>
      <c r="CL78" s="528"/>
      <c r="CN78" s="516">
        <v>0.78</v>
      </c>
    </row>
    <row r="79" spans="1:92" ht="54">
      <c r="A79" s="1205"/>
      <c r="B79" s="517" t="s">
        <v>3497</v>
      </c>
      <c r="C79" s="518" t="s">
        <v>3487</v>
      </c>
      <c r="D79" s="509" t="s">
        <v>3488</v>
      </c>
      <c r="F79" s="551">
        <v>40500</v>
      </c>
      <c r="G79" s="552">
        <v>48140</v>
      </c>
      <c r="H79" s="489" t="s">
        <v>1</v>
      </c>
      <c r="I79" s="553">
        <v>380</v>
      </c>
      <c r="J79" s="554">
        <v>460</v>
      </c>
      <c r="K79" s="555" t="s">
        <v>3675</v>
      </c>
      <c r="L79" s="489" t="s">
        <v>1</v>
      </c>
      <c r="M79" s="1197">
        <v>3150</v>
      </c>
      <c r="N79" s="490" t="s">
        <v>1</v>
      </c>
      <c r="O79" s="490">
        <v>30</v>
      </c>
      <c r="P79" s="519" t="s">
        <v>3618</v>
      </c>
      <c r="Q79" s="489" t="s">
        <v>1</v>
      </c>
      <c r="R79" s="520">
        <v>13110</v>
      </c>
      <c r="S79" s="490" t="s">
        <v>1</v>
      </c>
      <c r="T79" s="490">
        <v>130</v>
      </c>
      <c r="U79" s="519" t="s">
        <v>3618</v>
      </c>
      <c r="V79" s="489" t="s">
        <v>1</v>
      </c>
      <c r="W79" s="513">
        <v>7640</v>
      </c>
      <c r="X79" s="513">
        <v>70</v>
      </c>
      <c r="Y79" s="509" t="s">
        <v>3489</v>
      </c>
      <c r="AF79" s="501" t="s">
        <v>0</v>
      </c>
      <c r="AJ79" s="489" t="s">
        <v>1</v>
      </c>
      <c r="AK79" s="520">
        <v>2480</v>
      </c>
      <c r="AL79" s="490" t="s">
        <v>1</v>
      </c>
      <c r="AM79" s="490">
        <v>20</v>
      </c>
      <c r="AN79" s="519" t="s">
        <v>3618</v>
      </c>
      <c r="AP79" s="520" t="s">
        <v>3236</v>
      </c>
      <c r="AQ79" s="490" t="s">
        <v>1</v>
      </c>
      <c r="AR79" s="490">
        <v>130</v>
      </c>
      <c r="AS79" s="519" t="s">
        <v>3619</v>
      </c>
      <c r="AT79" s="489" t="s">
        <v>1</v>
      </c>
      <c r="AU79" s="520">
        <v>2000</v>
      </c>
      <c r="AV79" s="490" t="s">
        <v>1</v>
      </c>
      <c r="AW79" s="490">
        <v>20</v>
      </c>
      <c r="AX79" s="519" t="s">
        <v>3618</v>
      </c>
      <c r="AY79" s="489" t="s">
        <v>1</v>
      </c>
      <c r="AZ79" s="556">
        <v>1170</v>
      </c>
      <c r="BA79" s="1196" t="s">
        <v>12</v>
      </c>
      <c r="BB79" s="556">
        <v>10</v>
      </c>
      <c r="BC79" s="1196" t="s">
        <v>12</v>
      </c>
      <c r="BD79" s="556">
        <v>200</v>
      </c>
      <c r="BE79" s="1196" t="s">
        <v>12</v>
      </c>
      <c r="BF79" s="556">
        <v>2</v>
      </c>
      <c r="BH79" s="566" t="s">
        <v>3685</v>
      </c>
      <c r="BI79" s="489" t="s">
        <v>3524</v>
      </c>
      <c r="BJ79" s="489" t="s">
        <v>3491</v>
      </c>
      <c r="BK79" s="489" t="s">
        <v>3492</v>
      </c>
      <c r="BN79" s="489" t="s">
        <v>3524</v>
      </c>
      <c r="BO79" s="489" t="s">
        <v>3491</v>
      </c>
      <c r="BP79" s="489" t="s">
        <v>3492</v>
      </c>
      <c r="BT79" s="489" t="s">
        <v>1</v>
      </c>
      <c r="BU79" s="518">
        <v>225</v>
      </c>
      <c r="BV79" s="489" t="s">
        <v>11</v>
      </c>
      <c r="BW79" s="520">
        <v>3210</v>
      </c>
      <c r="BX79" s="527" t="s">
        <v>3630</v>
      </c>
      <c r="BY79" s="527">
        <v>30</v>
      </c>
      <c r="BZ79" s="528" t="s">
        <v>3618</v>
      </c>
      <c r="CA79" s="489" t="s">
        <v>11</v>
      </c>
      <c r="CB79" s="520">
        <v>13110</v>
      </c>
      <c r="CC79" s="527" t="s">
        <v>3630</v>
      </c>
      <c r="CD79" s="527">
        <v>130</v>
      </c>
      <c r="CE79" s="527" t="s">
        <v>3618</v>
      </c>
      <c r="CF79" s="528" t="s">
        <v>3631</v>
      </c>
      <c r="CG79" s="489" t="s">
        <v>11</v>
      </c>
      <c r="CH79" s="512">
        <v>9690</v>
      </c>
      <c r="CI79" s="514" t="s">
        <v>3630</v>
      </c>
      <c r="CJ79" s="514">
        <v>90</v>
      </c>
      <c r="CK79" s="514" t="s">
        <v>3618</v>
      </c>
      <c r="CL79" s="515" t="s">
        <v>3631</v>
      </c>
      <c r="CN79" s="516" t="s">
        <v>3700</v>
      </c>
    </row>
    <row r="80" spans="1:92" ht="27">
      <c r="A80" s="1205"/>
      <c r="B80" s="517"/>
      <c r="C80" s="518"/>
      <c r="D80" s="509" t="s">
        <v>3493</v>
      </c>
      <c r="F80" s="558">
        <v>48140</v>
      </c>
      <c r="G80" s="559"/>
      <c r="H80" s="489" t="s">
        <v>1</v>
      </c>
      <c r="I80" s="560">
        <v>460</v>
      </c>
      <c r="J80" s="561"/>
      <c r="K80" s="562" t="s">
        <v>3675</v>
      </c>
      <c r="M80" s="1198"/>
      <c r="N80" s="490"/>
      <c r="O80" s="490"/>
      <c r="P80" s="519"/>
      <c r="R80" s="520"/>
      <c r="S80" s="490"/>
      <c r="T80" s="490"/>
      <c r="U80" s="519"/>
      <c r="V80" s="489" t="s">
        <v>1</v>
      </c>
      <c r="W80" s="521">
        <v>7640</v>
      </c>
      <c r="X80" s="522">
        <v>70</v>
      </c>
      <c r="Y80" s="509" t="s">
        <v>3489</v>
      </c>
      <c r="Z80" s="489" t="s">
        <v>1</v>
      </c>
      <c r="AA80" s="523">
        <v>53540</v>
      </c>
      <c r="AB80" s="524" t="s">
        <v>1</v>
      </c>
      <c r="AC80" s="524">
        <v>530</v>
      </c>
      <c r="AD80" s="525" t="s">
        <v>3618</v>
      </c>
      <c r="AE80" s="489" t="s">
        <v>1</v>
      </c>
      <c r="AF80" s="526">
        <v>45900</v>
      </c>
      <c r="AG80" s="524" t="s">
        <v>1</v>
      </c>
      <c r="AH80" s="524">
        <v>450</v>
      </c>
      <c r="AI80" s="525" t="s">
        <v>3618</v>
      </c>
      <c r="AK80" s="520"/>
      <c r="AL80" s="490"/>
      <c r="AM80" s="490"/>
      <c r="AN80" s="519"/>
      <c r="AP80" s="520">
        <v>13110</v>
      </c>
      <c r="AQ80" s="490"/>
      <c r="AR80" s="490"/>
      <c r="AS80" s="519"/>
      <c r="AU80" s="520"/>
      <c r="AV80" s="490"/>
      <c r="AW80" s="490"/>
      <c r="AX80" s="519"/>
      <c r="AZ80" s="563" t="s">
        <v>3680</v>
      </c>
      <c r="BA80" s="1196"/>
      <c r="BB80" s="563" t="s">
        <v>3681</v>
      </c>
      <c r="BC80" s="1196"/>
      <c r="BD80" s="563" t="s">
        <v>3680</v>
      </c>
      <c r="BE80" s="1196"/>
      <c r="BF80" s="563" t="s">
        <v>3681</v>
      </c>
      <c r="BH80" s="567">
        <v>12280</v>
      </c>
      <c r="BK80" s="489" t="s">
        <v>3494</v>
      </c>
      <c r="BP80" s="489" t="s">
        <v>3494</v>
      </c>
      <c r="BU80" s="518" t="s">
        <v>3627</v>
      </c>
      <c r="BW80" s="520"/>
      <c r="BX80" s="527"/>
      <c r="BY80" s="527"/>
      <c r="BZ80" s="528"/>
      <c r="CB80" s="520"/>
      <c r="CC80" s="527"/>
      <c r="CD80" s="527"/>
      <c r="CE80" s="527"/>
      <c r="CF80" s="528"/>
      <c r="CH80" s="493"/>
      <c r="CI80" s="497"/>
      <c r="CJ80" s="497"/>
      <c r="CK80" s="497"/>
      <c r="CL80" s="498"/>
      <c r="CN80" s="516">
        <v>0.86</v>
      </c>
    </row>
    <row r="81" spans="1:92" ht="54">
      <c r="A81" s="1205"/>
      <c r="B81" s="507" t="s">
        <v>3499</v>
      </c>
      <c r="C81" s="508" t="s">
        <v>3487</v>
      </c>
      <c r="D81" s="509" t="s">
        <v>3488</v>
      </c>
      <c r="F81" s="551">
        <v>35900</v>
      </c>
      <c r="G81" s="552">
        <v>43540</v>
      </c>
      <c r="H81" s="489" t="s">
        <v>1</v>
      </c>
      <c r="I81" s="553">
        <v>340</v>
      </c>
      <c r="J81" s="554">
        <v>410</v>
      </c>
      <c r="K81" s="555" t="s">
        <v>3675</v>
      </c>
      <c r="L81" s="489" t="s">
        <v>1</v>
      </c>
      <c r="M81" s="1197">
        <v>2450</v>
      </c>
      <c r="N81" s="510" t="s">
        <v>1</v>
      </c>
      <c r="O81" s="510">
        <v>20</v>
      </c>
      <c r="P81" s="511" t="s">
        <v>3618</v>
      </c>
      <c r="Q81" s="489" t="s">
        <v>1</v>
      </c>
      <c r="R81" s="512">
        <v>10190</v>
      </c>
      <c r="S81" s="510" t="s">
        <v>1</v>
      </c>
      <c r="T81" s="510">
        <v>100</v>
      </c>
      <c r="U81" s="511" t="s">
        <v>3618</v>
      </c>
      <c r="V81" s="489" t="s">
        <v>1</v>
      </c>
      <c r="W81" s="513">
        <v>7640</v>
      </c>
      <c r="X81" s="513">
        <v>70</v>
      </c>
      <c r="Y81" s="509" t="s">
        <v>3489</v>
      </c>
      <c r="AF81" s="501" t="s">
        <v>0</v>
      </c>
      <c r="AJ81" s="489" t="s">
        <v>1</v>
      </c>
      <c r="AK81" s="512" t="s">
        <v>11</v>
      </c>
      <c r="AL81" s="510" t="s">
        <v>1</v>
      </c>
      <c r="AM81" s="510" t="s">
        <v>11</v>
      </c>
      <c r="AN81" s="511"/>
      <c r="AP81" s="520" t="s">
        <v>3237</v>
      </c>
      <c r="AQ81" s="490" t="s">
        <v>1</v>
      </c>
      <c r="AR81" s="490">
        <v>100</v>
      </c>
      <c r="AS81" s="519" t="s">
        <v>3619</v>
      </c>
      <c r="AT81" s="489" t="s">
        <v>1</v>
      </c>
      <c r="AU81" s="512">
        <v>1730</v>
      </c>
      <c r="AV81" s="510" t="s">
        <v>1</v>
      </c>
      <c r="AW81" s="510">
        <v>10</v>
      </c>
      <c r="AX81" s="511" t="s">
        <v>3618</v>
      </c>
      <c r="AY81" s="489" t="s">
        <v>1</v>
      </c>
      <c r="AZ81" s="556">
        <v>910</v>
      </c>
      <c r="BA81" s="1196" t="s">
        <v>12</v>
      </c>
      <c r="BB81" s="556">
        <v>9</v>
      </c>
      <c r="BC81" s="1196" t="s">
        <v>12</v>
      </c>
      <c r="BD81" s="556">
        <v>160</v>
      </c>
      <c r="BE81" s="1196" t="s">
        <v>12</v>
      </c>
      <c r="BF81" s="556">
        <v>1</v>
      </c>
      <c r="BH81" s="566" t="s">
        <v>3686</v>
      </c>
      <c r="BJ81" s="489" t="s">
        <v>3496</v>
      </c>
      <c r="BK81" s="489" t="s">
        <v>3492</v>
      </c>
      <c r="BO81" s="489" t="s">
        <v>3496</v>
      </c>
      <c r="BP81" s="489" t="s">
        <v>3492</v>
      </c>
      <c r="BT81" s="489" t="s">
        <v>1</v>
      </c>
      <c r="BU81" s="508">
        <v>225</v>
      </c>
      <c r="BV81" s="489" t="s">
        <v>11</v>
      </c>
      <c r="BW81" s="512">
        <v>2500</v>
      </c>
      <c r="BX81" s="514" t="s">
        <v>3630</v>
      </c>
      <c r="BY81" s="514">
        <v>20</v>
      </c>
      <c r="BZ81" s="515" t="s">
        <v>3618</v>
      </c>
      <c r="CA81" s="489" t="s">
        <v>11</v>
      </c>
      <c r="CB81" s="512">
        <v>10190</v>
      </c>
      <c r="CC81" s="514" t="s">
        <v>3630</v>
      </c>
      <c r="CD81" s="514">
        <v>100</v>
      </c>
      <c r="CE81" s="514" t="s">
        <v>3618</v>
      </c>
      <c r="CF81" s="515" t="s">
        <v>3631</v>
      </c>
      <c r="CG81" s="489" t="s">
        <v>11</v>
      </c>
      <c r="CH81" s="520">
        <v>7530</v>
      </c>
      <c r="CI81" s="527" t="s">
        <v>3630</v>
      </c>
      <c r="CJ81" s="527">
        <v>70</v>
      </c>
      <c r="CK81" s="527" t="s">
        <v>3618</v>
      </c>
      <c r="CL81" s="528" t="s">
        <v>3631</v>
      </c>
      <c r="CN81" s="516" t="s">
        <v>3700</v>
      </c>
    </row>
    <row r="82" spans="1:92" ht="27">
      <c r="A82" s="1205"/>
      <c r="B82" s="487"/>
      <c r="C82" s="488"/>
      <c r="D82" s="509" t="s">
        <v>3493</v>
      </c>
      <c r="F82" s="558">
        <v>43540</v>
      </c>
      <c r="G82" s="559"/>
      <c r="H82" s="489" t="s">
        <v>1</v>
      </c>
      <c r="I82" s="560">
        <v>410</v>
      </c>
      <c r="J82" s="561"/>
      <c r="K82" s="562" t="s">
        <v>3675</v>
      </c>
      <c r="M82" s="1198"/>
      <c r="N82" s="494"/>
      <c r="O82" s="494"/>
      <c r="P82" s="492"/>
      <c r="R82" s="493"/>
      <c r="S82" s="494"/>
      <c r="T82" s="494"/>
      <c r="U82" s="492"/>
      <c r="V82" s="489" t="s">
        <v>1</v>
      </c>
      <c r="W82" s="521">
        <v>7640</v>
      </c>
      <c r="X82" s="522">
        <v>70</v>
      </c>
      <c r="Y82" s="509" t="s">
        <v>3489</v>
      </c>
      <c r="Z82" s="489" t="s">
        <v>1</v>
      </c>
      <c r="AA82" s="523">
        <v>53540</v>
      </c>
      <c r="AB82" s="524" t="s">
        <v>1</v>
      </c>
      <c r="AC82" s="524">
        <v>530</v>
      </c>
      <c r="AD82" s="525" t="s">
        <v>3618</v>
      </c>
      <c r="AE82" s="489" t="s">
        <v>1</v>
      </c>
      <c r="AF82" s="526">
        <v>45900</v>
      </c>
      <c r="AG82" s="524" t="s">
        <v>1</v>
      </c>
      <c r="AH82" s="524">
        <v>450</v>
      </c>
      <c r="AI82" s="525" t="s">
        <v>3618</v>
      </c>
      <c r="AK82" s="520"/>
      <c r="AL82" s="490"/>
      <c r="AM82" s="490"/>
      <c r="AN82" s="519"/>
      <c r="AP82" s="520">
        <v>10190</v>
      </c>
      <c r="AQ82" s="490"/>
      <c r="AR82" s="490"/>
      <c r="AS82" s="519"/>
      <c r="AU82" s="493"/>
      <c r="AV82" s="494"/>
      <c r="AW82" s="494"/>
      <c r="AX82" s="492"/>
      <c r="AZ82" s="563" t="s">
        <v>3680</v>
      </c>
      <c r="BA82" s="1196"/>
      <c r="BB82" s="563" t="s">
        <v>3681</v>
      </c>
      <c r="BC82" s="1196"/>
      <c r="BD82" s="563" t="s">
        <v>3680</v>
      </c>
      <c r="BE82" s="1196"/>
      <c r="BF82" s="563" t="s">
        <v>3681</v>
      </c>
      <c r="BH82" s="567">
        <v>9770</v>
      </c>
      <c r="BK82" s="489" t="s">
        <v>3494</v>
      </c>
      <c r="BP82" s="489" t="s">
        <v>3494</v>
      </c>
      <c r="BU82" s="488" t="s">
        <v>3622</v>
      </c>
      <c r="BW82" s="493"/>
      <c r="BX82" s="497"/>
      <c r="BY82" s="497"/>
      <c r="BZ82" s="498"/>
      <c r="CB82" s="493"/>
      <c r="CC82" s="497"/>
      <c r="CD82" s="497"/>
      <c r="CE82" s="497"/>
      <c r="CF82" s="498"/>
      <c r="CH82" s="520"/>
      <c r="CI82" s="527"/>
      <c r="CJ82" s="527"/>
      <c r="CK82" s="527"/>
      <c r="CL82" s="528"/>
      <c r="CN82" s="516">
        <v>0.95</v>
      </c>
    </row>
    <row r="83" spans="1:92" ht="54">
      <c r="A83" s="1205"/>
      <c r="B83" s="517" t="s">
        <v>3501</v>
      </c>
      <c r="C83" s="518" t="s">
        <v>3487</v>
      </c>
      <c r="D83" s="509" t="s">
        <v>3488</v>
      </c>
      <c r="F83" s="551">
        <v>31810</v>
      </c>
      <c r="G83" s="552">
        <v>39450</v>
      </c>
      <c r="H83" s="489" t="s">
        <v>1</v>
      </c>
      <c r="I83" s="553">
        <v>300</v>
      </c>
      <c r="J83" s="554">
        <v>370</v>
      </c>
      <c r="K83" s="555" t="s">
        <v>3675</v>
      </c>
      <c r="L83" s="489" t="s">
        <v>1</v>
      </c>
      <c r="M83" s="1197">
        <v>1830</v>
      </c>
      <c r="N83" s="490" t="s">
        <v>1</v>
      </c>
      <c r="O83" s="490">
        <v>10</v>
      </c>
      <c r="P83" s="519" t="s">
        <v>3618</v>
      </c>
      <c r="Q83" s="489" t="s">
        <v>1</v>
      </c>
      <c r="R83" s="520">
        <v>7640</v>
      </c>
      <c r="S83" s="490" t="s">
        <v>1</v>
      </c>
      <c r="T83" s="490">
        <v>70</v>
      </c>
      <c r="U83" s="519" t="s">
        <v>3618</v>
      </c>
      <c r="V83" s="489" t="s">
        <v>1</v>
      </c>
      <c r="W83" s="513">
        <v>7640</v>
      </c>
      <c r="X83" s="513">
        <v>70</v>
      </c>
      <c r="Y83" s="509" t="s">
        <v>3489</v>
      </c>
      <c r="AF83" s="501" t="s">
        <v>0</v>
      </c>
      <c r="AJ83" s="489" t="s">
        <v>1</v>
      </c>
      <c r="AK83" s="520" t="s">
        <v>11</v>
      </c>
      <c r="AL83" s="490" t="s">
        <v>1</v>
      </c>
      <c r="AM83" s="490" t="s">
        <v>11</v>
      </c>
      <c r="AN83" s="519"/>
      <c r="AP83" s="520" t="s">
        <v>3238</v>
      </c>
      <c r="AQ83" s="490" t="s">
        <v>1</v>
      </c>
      <c r="AR83" s="490">
        <v>70</v>
      </c>
      <c r="AS83" s="519" t="s">
        <v>3619</v>
      </c>
      <c r="AT83" s="489" t="s">
        <v>1</v>
      </c>
      <c r="AU83" s="520">
        <v>1300</v>
      </c>
      <c r="AV83" s="490" t="s">
        <v>1</v>
      </c>
      <c r="AW83" s="490">
        <v>10</v>
      </c>
      <c r="AX83" s="519" t="s">
        <v>3618</v>
      </c>
      <c r="AY83" s="489" t="s">
        <v>1</v>
      </c>
      <c r="AZ83" s="556">
        <v>680</v>
      </c>
      <c r="BA83" s="1196" t="s">
        <v>12</v>
      </c>
      <c r="BB83" s="556">
        <v>6</v>
      </c>
      <c r="BC83" s="1196" t="s">
        <v>12</v>
      </c>
      <c r="BD83" s="556">
        <v>120</v>
      </c>
      <c r="BE83" s="1196" t="s">
        <v>12</v>
      </c>
      <c r="BF83" s="556">
        <v>1</v>
      </c>
      <c r="BH83" s="566" t="s">
        <v>3687</v>
      </c>
      <c r="BJ83" s="489" t="s">
        <v>3498</v>
      </c>
      <c r="BK83" s="489" t="s">
        <v>3492</v>
      </c>
      <c r="BO83" s="489" t="s">
        <v>3498</v>
      </c>
      <c r="BP83" s="489" t="s">
        <v>3492</v>
      </c>
      <c r="BT83" s="489" t="s">
        <v>1</v>
      </c>
      <c r="BU83" s="518">
        <v>225</v>
      </c>
      <c r="BV83" s="489" t="s">
        <v>11</v>
      </c>
      <c r="BW83" s="520">
        <v>1870</v>
      </c>
      <c r="BX83" s="527" t="s">
        <v>3630</v>
      </c>
      <c r="BY83" s="527">
        <v>10</v>
      </c>
      <c r="BZ83" s="528" t="s">
        <v>3618</v>
      </c>
      <c r="CA83" s="489" t="s">
        <v>11</v>
      </c>
      <c r="CB83" s="520">
        <v>7640</v>
      </c>
      <c r="CC83" s="527" t="s">
        <v>3630</v>
      </c>
      <c r="CD83" s="527">
        <v>70</v>
      </c>
      <c r="CE83" s="527" t="s">
        <v>3618</v>
      </c>
      <c r="CF83" s="528" t="s">
        <v>3631</v>
      </c>
      <c r="CG83" s="489" t="s">
        <v>11</v>
      </c>
      <c r="CH83" s="512">
        <v>5650</v>
      </c>
      <c r="CI83" s="514" t="s">
        <v>3630</v>
      </c>
      <c r="CJ83" s="514">
        <v>50</v>
      </c>
      <c r="CK83" s="514" t="s">
        <v>3618</v>
      </c>
      <c r="CL83" s="515" t="s">
        <v>3631</v>
      </c>
      <c r="CN83" s="516" t="s">
        <v>3700</v>
      </c>
    </row>
    <row r="84" spans="1:92" ht="27">
      <c r="A84" s="1205"/>
      <c r="B84" s="517"/>
      <c r="C84" s="518"/>
      <c r="D84" s="509" t="s">
        <v>3493</v>
      </c>
      <c r="F84" s="558">
        <v>39450</v>
      </c>
      <c r="G84" s="559"/>
      <c r="H84" s="489" t="s">
        <v>1</v>
      </c>
      <c r="I84" s="560">
        <v>370</v>
      </c>
      <c r="J84" s="561"/>
      <c r="K84" s="562" t="s">
        <v>3675</v>
      </c>
      <c r="M84" s="1198"/>
      <c r="N84" s="490"/>
      <c r="O84" s="490"/>
      <c r="P84" s="519"/>
      <c r="R84" s="520"/>
      <c r="S84" s="490"/>
      <c r="T84" s="490"/>
      <c r="U84" s="519"/>
      <c r="V84" s="489" t="s">
        <v>1</v>
      </c>
      <c r="W84" s="521">
        <v>7640</v>
      </c>
      <c r="X84" s="522">
        <v>70</v>
      </c>
      <c r="Y84" s="509" t="s">
        <v>3489</v>
      </c>
      <c r="Z84" s="489" t="s">
        <v>1</v>
      </c>
      <c r="AA84" s="523">
        <v>53540</v>
      </c>
      <c r="AB84" s="524" t="s">
        <v>1</v>
      </c>
      <c r="AC84" s="524">
        <v>530</v>
      </c>
      <c r="AD84" s="525" t="s">
        <v>3618</v>
      </c>
      <c r="AE84" s="489" t="s">
        <v>1</v>
      </c>
      <c r="AF84" s="526">
        <v>45900</v>
      </c>
      <c r="AG84" s="524" t="s">
        <v>1</v>
      </c>
      <c r="AH84" s="524">
        <v>450</v>
      </c>
      <c r="AI84" s="525" t="s">
        <v>3618</v>
      </c>
      <c r="AK84" s="520"/>
      <c r="AL84" s="490"/>
      <c r="AM84" s="490"/>
      <c r="AN84" s="519"/>
      <c r="AP84" s="520">
        <v>7640</v>
      </c>
      <c r="AQ84" s="490"/>
      <c r="AR84" s="490"/>
      <c r="AS84" s="519"/>
      <c r="AU84" s="520"/>
      <c r="AV84" s="490"/>
      <c r="AW84" s="490"/>
      <c r="AX84" s="519"/>
      <c r="AZ84" s="563" t="s">
        <v>3680</v>
      </c>
      <c r="BA84" s="1196"/>
      <c r="BB84" s="563" t="s">
        <v>3681</v>
      </c>
      <c r="BC84" s="1196"/>
      <c r="BD84" s="563" t="s">
        <v>3680</v>
      </c>
      <c r="BE84" s="1196"/>
      <c r="BF84" s="563" t="s">
        <v>3681</v>
      </c>
      <c r="BH84" s="567">
        <v>7500</v>
      </c>
      <c r="BK84" s="489" t="s">
        <v>3494</v>
      </c>
      <c r="BP84" s="489" t="s">
        <v>3494</v>
      </c>
      <c r="BU84" s="518" t="s">
        <v>3622</v>
      </c>
      <c r="BW84" s="520"/>
      <c r="BX84" s="527"/>
      <c r="BY84" s="527"/>
      <c r="BZ84" s="528"/>
      <c r="CB84" s="520"/>
      <c r="CC84" s="527"/>
      <c r="CD84" s="527"/>
      <c r="CE84" s="527"/>
      <c r="CF84" s="528"/>
      <c r="CH84" s="493"/>
      <c r="CI84" s="497"/>
      <c r="CJ84" s="497"/>
      <c r="CK84" s="497"/>
      <c r="CL84" s="498"/>
      <c r="CN84" s="516">
        <v>0.89</v>
      </c>
    </row>
    <row r="85" spans="1:92" ht="54">
      <c r="A85" s="1205"/>
      <c r="B85" s="507" t="s">
        <v>3503</v>
      </c>
      <c r="C85" s="508" t="s">
        <v>3487</v>
      </c>
      <c r="D85" s="509" t="s">
        <v>3488</v>
      </c>
      <c r="F85" s="551">
        <v>29390</v>
      </c>
      <c r="G85" s="552">
        <v>37030</v>
      </c>
      <c r="H85" s="489" t="s">
        <v>1</v>
      </c>
      <c r="I85" s="553">
        <v>270</v>
      </c>
      <c r="J85" s="554">
        <v>350</v>
      </c>
      <c r="K85" s="555" t="s">
        <v>3675</v>
      </c>
      <c r="L85" s="489" t="s">
        <v>1</v>
      </c>
      <c r="M85" s="1197">
        <v>1470</v>
      </c>
      <c r="N85" s="510" t="s">
        <v>1</v>
      </c>
      <c r="O85" s="510">
        <v>10</v>
      </c>
      <c r="P85" s="511" t="s">
        <v>3618</v>
      </c>
      <c r="Q85" s="489" t="s">
        <v>1</v>
      </c>
      <c r="R85" s="512">
        <v>6110</v>
      </c>
      <c r="S85" s="510" t="s">
        <v>1</v>
      </c>
      <c r="T85" s="510">
        <v>60</v>
      </c>
      <c r="U85" s="511" t="s">
        <v>3618</v>
      </c>
      <c r="V85" s="489" t="s">
        <v>1</v>
      </c>
      <c r="W85" s="513">
        <v>7640</v>
      </c>
      <c r="X85" s="513">
        <v>70</v>
      </c>
      <c r="Y85" s="509" t="s">
        <v>3489</v>
      </c>
      <c r="AF85" s="501" t="s">
        <v>0</v>
      </c>
      <c r="AJ85" s="489" t="s">
        <v>1</v>
      </c>
      <c r="AK85" s="520" t="s">
        <v>11</v>
      </c>
      <c r="AL85" s="490" t="s">
        <v>1</v>
      </c>
      <c r="AM85" s="490" t="s">
        <v>11</v>
      </c>
      <c r="AN85" s="519"/>
      <c r="AP85" s="520" t="s">
        <v>3239</v>
      </c>
      <c r="AQ85" s="490" t="s">
        <v>1</v>
      </c>
      <c r="AR85" s="490">
        <v>60</v>
      </c>
      <c r="AS85" s="519" t="s">
        <v>3619</v>
      </c>
      <c r="AT85" s="489" t="s">
        <v>1</v>
      </c>
      <c r="AU85" s="512">
        <v>1040</v>
      </c>
      <c r="AV85" s="510" t="s">
        <v>1</v>
      </c>
      <c r="AW85" s="510">
        <v>10</v>
      </c>
      <c r="AX85" s="511" t="s">
        <v>3618</v>
      </c>
      <c r="AY85" s="489" t="s">
        <v>1</v>
      </c>
      <c r="AZ85" s="556">
        <v>570</v>
      </c>
      <c r="BA85" s="1196" t="s">
        <v>12</v>
      </c>
      <c r="BB85" s="556">
        <v>5</v>
      </c>
      <c r="BC85" s="1196" t="s">
        <v>12</v>
      </c>
      <c r="BD85" s="556">
        <v>100</v>
      </c>
      <c r="BE85" s="1196" t="s">
        <v>12</v>
      </c>
      <c r="BF85" s="556">
        <v>1</v>
      </c>
      <c r="BH85" s="566" t="s">
        <v>3688</v>
      </c>
      <c r="BJ85" s="489" t="s">
        <v>3500</v>
      </c>
      <c r="BK85" s="489" t="s">
        <v>3492</v>
      </c>
      <c r="BO85" s="489" t="s">
        <v>3500</v>
      </c>
      <c r="BP85" s="489" t="s">
        <v>3492</v>
      </c>
      <c r="BT85" s="489" t="s">
        <v>1</v>
      </c>
      <c r="BU85" s="508">
        <v>225</v>
      </c>
      <c r="BV85" s="489" t="s">
        <v>11</v>
      </c>
      <c r="BW85" s="512">
        <v>1500</v>
      </c>
      <c r="BX85" s="514" t="s">
        <v>3630</v>
      </c>
      <c r="BY85" s="514">
        <v>10</v>
      </c>
      <c r="BZ85" s="515" t="s">
        <v>3618</v>
      </c>
      <c r="CA85" s="489" t="s">
        <v>11</v>
      </c>
      <c r="CB85" s="512">
        <v>6110</v>
      </c>
      <c r="CC85" s="514" t="s">
        <v>3630</v>
      </c>
      <c r="CD85" s="514">
        <v>60</v>
      </c>
      <c r="CE85" s="514" t="s">
        <v>3618</v>
      </c>
      <c r="CF85" s="515" t="s">
        <v>3631</v>
      </c>
      <c r="CG85" s="489" t="s">
        <v>11</v>
      </c>
      <c r="CH85" s="520">
        <v>4520</v>
      </c>
      <c r="CI85" s="527" t="s">
        <v>3630</v>
      </c>
      <c r="CJ85" s="527">
        <v>40</v>
      </c>
      <c r="CK85" s="527" t="s">
        <v>3618</v>
      </c>
      <c r="CL85" s="528" t="s">
        <v>3631</v>
      </c>
      <c r="CN85" s="516" t="s">
        <v>3700</v>
      </c>
    </row>
    <row r="86" spans="1:92" ht="27">
      <c r="A86" s="1205"/>
      <c r="B86" s="487"/>
      <c r="C86" s="488"/>
      <c r="D86" s="509" t="s">
        <v>3493</v>
      </c>
      <c r="F86" s="558">
        <v>37030</v>
      </c>
      <c r="G86" s="559"/>
      <c r="H86" s="489" t="s">
        <v>1</v>
      </c>
      <c r="I86" s="560">
        <v>350</v>
      </c>
      <c r="J86" s="561"/>
      <c r="K86" s="562" t="s">
        <v>3675</v>
      </c>
      <c r="M86" s="1198"/>
      <c r="N86" s="494"/>
      <c r="O86" s="494"/>
      <c r="P86" s="492"/>
      <c r="R86" s="493"/>
      <c r="S86" s="494"/>
      <c r="T86" s="494"/>
      <c r="U86" s="492"/>
      <c r="V86" s="489" t="s">
        <v>1</v>
      </c>
      <c r="W86" s="521">
        <v>7640</v>
      </c>
      <c r="X86" s="522">
        <v>70</v>
      </c>
      <c r="Y86" s="509" t="s">
        <v>3489</v>
      </c>
      <c r="Z86" s="489" t="s">
        <v>1</v>
      </c>
      <c r="AA86" s="523">
        <v>53540</v>
      </c>
      <c r="AB86" s="524" t="s">
        <v>1</v>
      </c>
      <c r="AC86" s="524">
        <v>530</v>
      </c>
      <c r="AD86" s="525" t="s">
        <v>3618</v>
      </c>
      <c r="AE86" s="489" t="s">
        <v>1</v>
      </c>
      <c r="AF86" s="526">
        <v>45900</v>
      </c>
      <c r="AG86" s="524" t="s">
        <v>1</v>
      </c>
      <c r="AH86" s="524">
        <v>450</v>
      </c>
      <c r="AI86" s="525" t="s">
        <v>3618</v>
      </c>
      <c r="AK86" s="520"/>
      <c r="AL86" s="490"/>
      <c r="AM86" s="490"/>
      <c r="AN86" s="519"/>
      <c r="AP86" s="520">
        <v>6110</v>
      </c>
      <c r="AQ86" s="490"/>
      <c r="AR86" s="490"/>
      <c r="AS86" s="519"/>
      <c r="AU86" s="493"/>
      <c r="AV86" s="494"/>
      <c r="AW86" s="494"/>
      <c r="AX86" s="492"/>
      <c r="AZ86" s="563" t="s">
        <v>3680</v>
      </c>
      <c r="BA86" s="1196"/>
      <c r="BB86" s="563" t="s">
        <v>3681</v>
      </c>
      <c r="BC86" s="1196"/>
      <c r="BD86" s="563" t="s">
        <v>3680</v>
      </c>
      <c r="BE86" s="1196"/>
      <c r="BF86" s="563" t="s">
        <v>3681</v>
      </c>
      <c r="BH86" s="567">
        <v>6130</v>
      </c>
      <c r="BK86" s="489" t="s">
        <v>3494</v>
      </c>
      <c r="BP86" s="489" t="s">
        <v>3494</v>
      </c>
      <c r="BU86" s="488" t="s">
        <v>3622</v>
      </c>
      <c r="BW86" s="493"/>
      <c r="BX86" s="497"/>
      <c r="BY86" s="497"/>
      <c r="BZ86" s="498"/>
      <c r="CB86" s="493"/>
      <c r="CC86" s="497"/>
      <c r="CD86" s="497"/>
      <c r="CE86" s="497"/>
      <c r="CF86" s="498"/>
      <c r="CH86" s="520"/>
      <c r="CI86" s="527"/>
      <c r="CJ86" s="527"/>
      <c r="CK86" s="527"/>
      <c r="CL86" s="528"/>
      <c r="CN86" s="516">
        <v>0.92</v>
      </c>
    </row>
    <row r="87" spans="1:92" ht="54">
      <c r="A87" s="1205"/>
      <c r="B87" s="517" t="s">
        <v>3504</v>
      </c>
      <c r="C87" s="518" t="s">
        <v>3487</v>
      </c>
      <c r="D87" s="509" t="s">
        <v>3488</v>
      </c>
      <c r="F87" s="551">
        <v>27750</v>
      </c>
      <c r="G87" s="552">
        <v>35390</v>
      </c>
      <c r="H87" s="489" t="s">
        <v>1</v>
      </c>
      <c r="I87" s="553">
        <v>260</v>
      </c>
      <c r="J87" s="554">
        <v>330</v>
      </c>
      <c r="K87" s="555" t="s">
        <v>3675</v>
      </c>
      <c r="L87" s="489" t="s">
        <v>1</v>
      </c>
      <c r="M87" s="1197">
        <v>1220</v>
      </c>
      <c r="N87" s="490" t="s">
        <v>1</v>
      </c>
      <c r="O87" s="490">
        <v>10</v>
      </c>
      <c r="P87" s="519" t="s">
        <v>3618</v>
      </c>
      <c r="Q87" s="489" t="s">
        <v>1</v>
      </c>
      <c r="R87" s="520">
        <v>5090</v>
      </c>
      <c r="S87" s="490" t="s">
        <v>1</v>
      </c>
      <c r="T87" s="490">
        <v>50</v>
      </c>
      <c r="U87" s="519" t="s">
        <v>3618</v>
      </c>
      <c r="V87" s="489" t="s">
        <v>1</v>
      </c>
      <c r="W87" s="513">
        <v>7640</v>
      </c>
      <c r="X87" s="513">
        <v>70</v>
      </c>
      <c r="Y87" s="509" t="s">
        <v>3489</v>
      </c>
      <c r="AF87" s="501" t="s">
        <v>0</v>
      </c>
      <c r="AJ87" s="489" t="s">
        <v>1</v>
      </c>
      <c r="AK87" s="520" t="s">
        <v>11</v>
      </c>
      <c r="AL87" s="490" t="s">
        <v>1</v>
      </c>
      <c r="AM87" s="490" t="s">
        <v>11</v>
      </c>
      <c r="AN87" s="519"/>
      <c r="AP87" s="520" t="s">
        <v>3240</v>
      </c>
      <c r="AQ87" s="490" t="s">
        <v>1</v>
      </c>
      <c r="AR87" s="490">
        <v>50</v>
      </c>
      <c r="AS87" s="519" t="s">
        <v>3619</v>
      </c>
      <c r="AT87" s="489" t="s">
        <v>1</v>
      </c>
      <c r="AU87" s="520">
        <v>860</v>
      </c>
      <c r="AV87" s="490" t="s">
        <v>1</v>
      </c>
      <c r="AW87" s="490">
        <v>8</v>
      </c>
      <c r="AX87" s="519" t="s">
        <v>3618</v>
      </c>
      <c r="AY87" s="489" t="s">
        <v>1</v>
      </c>
      <c r="AZ87" s="556">
        <v>500</v>
      </c>
      <c r="BA87" s="1196" t="s">
        <v>12</v>
      </c>
      <c r="BB87" s="556">
        <v>5</v>
      </c>
      <c r="BC87" s="1196" t="s">
        <v>12</v>
      </c>
      <c r="BD87" s="556">
        <v>80</v>
      </c>
      <c r="BE87" s="1196" t="s">
        <v>12</v>
      </c>
      <c r="BF87" s="556">
        <v>1</v>
      </c>
      <c r="BH87" s="566" t="s">
        <v>3689</v>
      </c>
      <c r="BI87" s="489" t="s">
        <v>3525</v>
      </c>
      <c r="BJ87" s="489" t="s">
        <v>3491</v>
      </c>
      <c r="BK87" s="489" t="s">
        <v>3492</v>
      </c>
      <c r="BN87" s="489" t="s">
        <v>3525</v>
      </c>
      <c r="BO87" s="489" t="s">
        <v>3491</v>
      </c>
      <c r="BP87" s="489" t="s">
        <v>3492</v>
      </c>
      <c r="BT87" s="489" t="s">
        <v>1</v>
      </c>
      <c r="BU87" s="518">
        <v>225</v>
      </c>
      <c r="BV87" s="489" t="s">
        <v>11</v>
      </c>
      <c r="BW87" s="520">
        <v>1250</v>
      </c>
      <c r="BX87" s="527" t="s">
        <v>3630</v>
      </c>
      <c r="BY87" s="527">
        <v>10</v>
      </c>
      <c r="BZ87" s="528" t="s">
        <v>3618</v>
      </c>
      <c r="CA87" s="489" t="s">
        <v>11</v>
      </c>
      <c r="CB87" s="520">
        <v>5090</v>
      </c>
      <c r="CC87" s="527" t="s">
        <v>3630</v>
      </c>
      <c r="CD87" s="527">
        <v>50</v>
      </c>
      <c r="CE87" s="527" t="s">
        <v>3618</v>
      </c>
      <c r="CF87" s="528" t="s">
        <v>3631</v>
      </c>
      <c r="CG87" s="489" t="s">
        <v>11</v>
      </c>
      <c r="CH87" s="512">
        <v>3760</v>
      </c>
      <c r="CI87" s="514" t="s">
        <v>3630</v>
      </c>
      <c r="CJ87" s="514">
        <v>30</v>
      </c>
      <c r="CK87" s="514" t="s">
        <v>3618</v>
      </c>
      <c r="CL87" s="515" t="s">
        <v>3631</v>
      </c>
      <c r="CN87" s="516" t="s">
        <v>3700</v>
      </c>
    </row>
    <row r="88" spans="1:92" ht="27">
      <c r="A88" s="1205"/>
      <c r="B88" s="517"/>
      <c r="C88" s="518"/>
      <c r="D88" s="509" t="s">
        <v>3493</v>
      </c>
      <c r="F88" s="558">
        <v>35390</v>
      </c>
      <c r="G88" s="559"/>
      <c r="H88" s="489" t="s">
        <v>1</v>
      </c>
      <c r="I88" s="560">
        <v>330</v>
      </c>
      <c r="J88" s="561"/>
      <c r="K88" s="562" t="s">
        <v>3675</v>
      </c>
      <c r="M88" s="1198"/>
      <c r="N88" s="490"/>
      <c r="O88" s="490"/>
      <c r="P88" s="519"/>
      <c r="R88" s="520"/>
      <c r="S88" s="490"/>
      <c r="T88" s="490"/>
      <c r="U88" s="519"/>
      <c r="V88" s="489" t="s">
        <v>1</v>
      </c>
      <c r="W88" s="521">
        <v>7640</v>
      </c>
      <c r="X88" s="522">
        <v>70</v>
      </c>
      <c r="Y88" s="509" t="s">
        <v>3489</v>
      </c>
      <c r="Z88" s="489" t="s">
        <v>1</v>
      </c>
      <c r="AA88" s="523">
        <v>53540</v>
      </c>
      <c r="AB88" s="524" t="s">
        <v>1</v>
      </c>
      <c r="AC88" s="524">
        <v>530</v>
      </c>
      <c r="AD88" s="525" t="s">
        <v>3618</v>
      </c>
      <c r="AE88" s="489" t="s">
        <v>1</v>
      </c>
      <c r="AF88" s="526">
        <v>45900</v>
      </c>
      <c r="AG88" s="524" t="s">
        <v>1</v>
      </c>
      <c r="AH88" s="524">
        <v>450</v>
      </c>
      <c r="AI88" s="525" t="s">
        <v>3618</v>
      </c>
      <c r="AK88" s="520"/>
      <c r="AL88" s="490"/>
      <c r="AM88" s="490"/>
      <c r="AN88" s="519"/>
      <c r="AP88" s="520">
        <v>5090</v>
      </c>
      <c r="AQ88" s="490"/>
      <c r="AR88" s="490"/>
      <c r="AS88" s="519"/>
      <c r="AU88" s="520"/>
      <c r="AV88" s="490"/>
      <c r="AW88" s="490"/>
      <c r="AX88" s="519"/>
      <c r="AZ88" s="563" t="s">
        <v>3680</v>
      </c>
      <c r="BA88" s="1196"/>
      <c r="BB88" s="563" t="s">
        <v>3681</v>
      </c>
      <c r="BC88" s="1196"/>
      <c r="BD88" s="563" t="s">
        <v>3680</v>
      </c>
      <c r="BE88" s="1196"/>
      <c r="BF88" s="563" t="s">
        <v>3681</v>
      </c>
      <c r="BH88" s="567">
        <v>5220</v>
      </c>
      <c r="BK88" s="489" t="s">
        <v>3494</v>
      </c>
      <c r="BP88" s="489" t="s">
        <v>3494</v>
      </c>
      <c r="BU88" s="518" t="s">
        <v>3622</v>
      </c>
      <c r="BW88" s="520"/>
      <c r="BX88" s="527"/>
      <c r="BY88" s="527"/>
      <c r="BZ88" s="528"/>
      <c r="CB88" s="520"/>
      <c r="CC88" s="527"/>
      <c r="CD88" s="527"/>
      <c r="CE88" s="527"/>
      <c r="CF88" s="528"/>
      <c r="CH88" s="493"/>
      <c r="CI88" s="497"/>
      <c r="CJ88" s="497"/>
      <c r="CK88" s="497"/>
      <c r="CL88" s="498"/>
      <c r="CN88" s="516">
        <v>0.9</v>
      </c>
    </row>
    <row r="89" spans="1:92" ht="54">
      <c r="A89" s="1205"/>
      <c r="B89" s="507" t="s">
        <v>3505</v>
      </c>
      <c r="C89" s="508" t="s">
        <v>3487</v>
      </c>
      <c r="D89" s="509" t="s">
        <v>3488</v>
      </c>
      <c r="F89" s="551">
        <v>27240</v>
      </c>
      <c r="G89" s="552">
        <v>34880</v>
      </c>
      <c r="H89" s="489" t="s">
        <v>1</v>
      </c>
      <c r="I89" s="553">
        <v>250</v>
      </c>
      <c r="J89" s="554">
        <v>330</v>
      </c>
      <c r="K89" s="555" t="s">
        <v>3675</v>
      </c>
      <c r="L89" s="489" t="s">
        <v>1</v>
      </c>
      <c r="M89" s="1197">
        <v>1050</v>
      </c>
      <c r="N89" s="510" t="s">
        <v>1</v>
      </c>
      <c r="O89" s="510">
        <v>10</v>
      </c>
      <c r="P89" s="511" t="s">
        <v>3618</v>
      </c>
      <c r="Q89" s="489" t="s">
        <v>1</v>
      </c>
      <c r="R89" s="512">
        <v>4370</v>
      </c>
      <c r="S89" s="510" t="s">
        <v>1</v>
      </c>
      <c r="T89" s="510">
        <v>40</v>
      </c>
      <c r="U89" s="511" t="s">
        <v>3618</v>
      </c>
      <c r="V89" s="489" t="s">
        <v>1</v>
      </c>
      <c r="W89" s="513">
        <v>7640</v>
      </c>
      <c r="X89" s="513">
        <v>70</v>
      </c>
      <c r="Y89" s="509" t="s">
        <v>3489</v>
      </c>
      <c r="AF89" s="501" t="s">
        <v>0</v>
      </c>
      <c r="AJ89" s="489" t="s">
        <v>1</v>
      </c>
      <c r="AK89" s="520" t="s">
        <v>11</v>
      </c>
      <c r="AL89" s="490" t="s">
        <v>1</v>
      </c>
      <c r="AM89" s="490" t="s">
        <v>11</v>
      </c>
      <c r="AN89" s="519"/>
      <c r="AP89" s="520" t="s">
        <v>3241</v>
      </c>
      <c r="AQ89" s="490" t="s">
        <v>1</v>
      </c>
      <c r="AR89" s="490">
        <v>40</v>
      </c>
      <c r="AS89" s="519" t="s">
        <v>3619</v>
      </c>
      <c r="AT89" s="489" t="s">
        <v>1</v>
      </c>
      <c r="AU89" s="512">
        <v>740</v>
      </c>
      <c r="AV89" s="510" t="s">
        <v>1</v>
      </c>
      <c r="AW89" s="510">
        <v>7</v>
      </c>
      <c r="AX89" s="511" t="s">
        <v>3618</v>
      </c>
      <c r="AY89" s="489" t="s">
        <v>1</v>
      </c>
      <c r="AZ89" s="556">
        <v>440</v>
      </c>
      <c r="BA89" s="1196" t="s">
        <v>12</v>
      </c>
      <c r="BB89" s="556">
        <v>4</v>
      </c>
      <c r="BC89" s="1196" t="s">
        <v>12</v>
      </c>
      <c r="BD89" s="556">
        <v>80</v>
      </c>
      <c r="BE89" s="1196" t="s">
        <v>12</v>
      </c>
      <c r="BF89" s="556">
        <v>1</v>
      </c>
      <c r="BH89" s="566" t="s">
        <v>3690</v>
      </c>
      <c r="BJ89" s="489" t="s">
        <v>3496</v>
      </c>
      <c r="BK89" s="489" t="s">
        <v>3492</v>
      </c>
      <c r="BO89" s="489" t="s">
        <v>3496</v>
      </c>
      <c r="BP89" s="489" t="s">
        <v>3492</v>
      </c>
      <c r="BT89" s="489" t="s">
        <v>1</v>
      </c>
      <c r="BU89" s="508">
        <v>225</v>
      </c>
      <c r="BV89" s="489" t="s">
        <v>11</v>
      </c>
      <c r="BW89" s="512">
        <v>1070</v>
      </c>
      <c r="BX89" s="514" t="s">
        <v>3630</v>
      </c>
      <c r="BY89" s="514">
        <v>10</v>
      </c>
      <c r="BZ89" s="515" t="s">
        <v>3618</v>
      </c>
      <c r="CA89" s="489" t="s">
        <v>11</v>
      </c>
      <c r="CB89" s="512">
        <v>4370</v>
      </c>
      <c r="CC89" s="514" t="s">
        <v>3630</v>
      </c>
      <c r="CD89" s="514">
        <v>40</v>
      </c>
      <c r="CE89" s="514" t="s">
        <v>3618</v>
      </c>
      <c r="CF89" s="515" t="s">
        <v>3631</v>
      </c>
      <c r="CG89" s="489" t="s">
        <v>11</v>
      </c>
      <c r="CH89" s="520">
        <v>3230</v>
      </c>
      <c r="CI89" s="527" t="s">
        <v>3630</v>
      </c>
      <c r="CJ89" s="527">
        <v>30</v>
      </c>
      <c r="CK89" s="527" t="s">
        <v>3618</v>
      </c>
      <c r="CL89" s="528" t="s">
        <v>3631</v>
      </c>
      <c r="CN89" s="516" t="s">
        <v>3700</v>
      </c>
    </row>
    <row r="90" spans="1:92" ht="27">
      <c r="A90" s="1205"/>
      <c r="B90" s="487"/>
      <c r="C90" s="488"/>
      <c r="D90" s="509" t="s">
        <v>3493</v>
      </c>
      <c r="F90" s="558">
        <v>34880</v>
      </c>
      <c r="G90" s="559"/>
      <c r="H90" s="489" t="s">
        <v>1</v>
      </c>
      <c r="I90" s="560">
        <v>330</v>
      </c>
      <c r="J90" s="561"/>
      <c r="K90" s="562" t="s">
        <v>3675</v>
      </c>
      <c r="M90" s="1198"/>
      <c r="N90" s="494"/>
      <c r="O90" s="494"/>
      <c r="P90" s="492"/>
      <c r="R90" s="493"/>
      <c r="S90" s="494"/>
      <c r="T90" s="494"/>
      <c r="U90" s="492"/>
      <c r="V90" s="489" t="s">
        <v>1</v>
      </c>
      <c r="W90" s="521">
        <v>7640</v>
      </c>
      <c r="X90" s="522">
        <v>70</v>
      </c>
      <c r="Y90" s="509" t="s">
        <v>3489</v>
      </c>
      <c r="Z90" s="489" t="s">
        <v>1</v>
      </c>
      <c r="AA90" s="523">
        <v>53540</v>
      </c>
      <c r="AB90" s="524" t="s">
        <v>1</v>
      </c>
      <c r="AC90" s="524">
        <v>530</v>
      </c>
      <c r="AD90" s="525" t="s">
        <v>3618</v>
      </c>
      <c r="AE90" s="489" t="s">
        <v>1</v>
      </c>
      <c r="AF90" s="526">
        <v>45900</v>
      </c>
      <c r="AG90" s="524" t="s">
        <v>1</v>
      </c>
      <c r="AH90" s="524">
        <v>450</v>
      </c>
      <c r="AI90" s="525" t="s">
        <v>3618</v>
      </c>
      <c r="AK90" s="520"/>
      <c r="AL90" s="490"/>
      <c r="AM90" s="490"/>
      <c r="AN90" s="519"/>
      <c r="AP90" s="520">
        <v>4370</v>
      </c>
      <c r="AQ90" s="490"/>
      <c r="AR90" s="490"/>
      <c r="AS90" s="519"/>
      <c r="AU90" s="493"/>
      <c r="AV90" s="494"/>
      <c r="AW90" s="494"/>
      <c r="AX90" s="492"/>
      <c r="AZ90" s="563" t="s">
        <v>3680</v>
      </c>
      <c r="BA90" s="1196"/>
      <c r="BB90" s="563" t="s">
        <v>3681</v>
      </c>
      <c r="BC90" s="1196"/>
      <c r="BD90" s="563" t="s">
        <v>3680</v>
      </c>
      <c r="BE90" s="1196"/>
      <c r="BF90" s="563" t="s">
        <v>3681</v>
      </c>
      <c r="BH90" s="567">
        <v>4660</v>
      </c>
      <c r="BK90" s="489" t="s">
        <v>3494</v>
      </c>
      <c r="BP90" s="489" t="s">
        <v>3494</v>
      </c>
      <c r="BU90" s="488" t="s">
        <v>3623</v>
      </c>
      <c r="BW90" s="493"/>
      <c r="BX90" s="497"/>
      <c r="BY90" s="497"/>
      <c r="BZ90" s="498"/>
      <c r="CB90" s="493"/>
      <c r="CC90" s="497"/>
      <c r="CD90" s="497"/>
      <c r="CE90" s="497"/>
      <c r="CF90" s="498"/>
      <c r="CH90" s="520"/>
      <c r="CI90" s="527"/>
      <c r="CJ90" s="527"/>
      <c r="CK90" s="527"/>
      <c r="CL90" s="528"/>
      <c r="CN90" s="516">
        <v>0.91</v>
      </c>
    </row>
    <row r="91" spans="1:92" ht="54">
      <c r="A91" s="1205"/>
      <c r="B91" s="517" t="s">
        <v>3506</v>
      </c>
      <c r="C91" s="518" t="s">
        <v>3487</v>
      </c>
      <c r="D91" s="509" t="s">
        <v>3488</v>
      </c>
      <c r="F91" s="551">
        <v>26310</v>
      </c>
      <c r="G91" s="552">
        <v>33950</v>
      </c>
      <c r="H91" s="489" t="s">
        <v>1</v>
      </c>
      <c r="I91" s="553">
        <v>240</v>
      </c>
      <c r="J91" s="554">
        <v>320</v>
      </c>
      <c r="K91" s="555" t="s">
        <v>3675</v>
      </c>
      <c r="L91" s="489" t="s">
        <v>1</v>
      </c>
      <c r="M91" s="1197">
        <v>910</v>
      </c>
      <c r="N91" s="490" t="s">
        <v>1</v>
      </c>
      <c r="O91" s="490">
        <v>9</v>
      </c>
      <c r="P91" s="519" t="s">
        <v>3618</v>
      </c>
      <c r="Q91" s="489" t="s">
        <v>1</v>
      </c>
      <c r="R91" s="520">
        <v>3820</v>
      </c>
      <c r="S91" s="490" t="s">
        <v>1</v>
      </c>
      <c r="T91" s="490">
        <v>30</v>
      </c>
      <c r="U91" s="519" t="s">
        <v>3618</v>
      </c>
      <c r="V91" s="489" t="s">
        <v>1</v>
      </c>
      <c r="W91" s="513">
        <v>7640</v>
      </c>
      <c r="X91" s="513">
        <v>70</v>
      </c>
      <c r="Y91" s="509" t="s">
        <v>3489</v>
      </c>
      <c r="AF91" s="501" t="s">
        <v>0</v>
      </c>
      <c r="AJ91" s="489" t="s">
        <v>1</v>
      </c>
      <c r="AK91" s="520" t="s">
        <v>11</v>
      </c>
      <c r="AL91" s="490" t="s">
        <v>1</v>
      </c>
      <c r="AM91" s="490" t="s">
        <v>11</v>
      </c>
      <c r="AN91" s="519"/>
      <c r="AP91" s="520" t="s">
        <v>3242</v>
      </c>
      <c r="AQ91" s="490" t="s">
        <v>1</v>
      </c>
      <c r="AR91" s="490">
        <v>30</v>
      </c>
      <c r="AS91" s="519" t="s">
        <v>3619</v>
      </c>
      <c r="AT91" s="489" t="s">
        <v>1</v>
      </c>
      <c r="AU91" s="520">
        <v>650</v>
      </c>
      <c r="AV91" s="490" t="s">
        <v>1</v>
      </c>
      <c r="AW91" s="490">
        <v>6</v>
      </c>
      <c r="AX91" s="519" t="s">
        <v>3618</v>
      </c>
      <c r="AY91" s="489" t="s">
        <v>1</v>
      </c>
      <c r="AZ91" s="556">
        <v>410</v>
      </c>
      <c r="BA91" s="1196" t="s">
        <v>12</v>
      </c>
      <c r="BB91" s="556">
        <v>4</v>
      </c>
      <c r="BC91" s="1196" t="s">
        <v>12</v>
      </c>
      <c r="BD91" s="556">
        <v>70</v>
      </c>
      <c r="BE91" s="1196" t="s">
        <v>12</v>
      </c>
      <c r="BF91" s="556">
        <v>1</v>
      </c>
      <c r="BH91" s="566" t="s">
        <v>3691</v>
      </c>
      <c r="BJ91" s="489" t="s">
        <v>3498</v>
      </c>
      <c r="BK91" s="489" t="s">
        <v>3492</v>
      </c>
      <c r="BO91" s="489" t="s">
        <v>3498</v>
      </c>
      <c r="BP91" s="489" t="s">
        <v>3492</v>
      </c>
      <c r="BT91" s="489" t="s">
        <v>1</v>
      </c>
      <c r="BU91" s="518">
        <v>225</v>
      </c>
      <c r="BV91" s="489" t="s">
        <v>11</v>
      </c>
      <c r="BW91" s="520">
        <v>930</v>
      </c>
      <c r="BX91" s="527" t="s">
        <v>3630</v>
      </c>
      <c r="BY91" s="527">
        <v>9</v>
      </c>
      <c r="BZ91" s="528" t="s">
        <v>3618</v>
      </c>
      <c r="CA91" s="489" t="s">
        <v>11</v>
      </c>
      <c r="CB91" s="520">
        <v>3820</v>
      </c>
      <c r="CC91" s="527" t="s">
        <v>3630</v>
      </c>
      <c r="CD91" s="527">
        <v>30</v>
      </c>
      <c r="CE91" s="527" t="s">
        <v>3618</v>
      </c>
      <c r="CF91" s="528" t="s">
        <v>3631</v>
      </c>
      <c r="CG91" s="489" t="s">
        <v>11</v>
      </c>
      <c r="CH91" s="512">
        <v>2820</v>
      </c>
      <c r="CI91" s="514" t="s">
        <v>3630</v>
      </c>
      <c r="CJ91" s="514">
        <v>20</v>
      </c>
      <c r="CK91" s="514" t="s">
        <v>3618</v>
      </c>
      <c r="CL91" s="515" t="s">
        <v>3631</v>
      </c>
      <c r="CN91" s="516" t="s">
        <v>3700</v>
      </c>
    </row>
    <row r="92" spans="1:92" ht="27">
      <c r="A92" s="1205"/>
      <c r="B92" s="517"/>
      <c r="C92" s="518"/>
      <c r="D92" s="509" t="s">
        <v>3493</v>
      </c>
      <c r="F92" s="558">
        <v>33950</v>
      </c>
      <c r="G92" s="559"/>
      <c r="H92" s="489" t="s">
        <v>1</v>
      </c>
      <c r="I92" s="560">
        <v>320</v>
      </c>
      <c r="J92" s="561"/>
      <c r="K92" s="562" t="s">
        <v>3675</v>
      </c>
      <c r="M92" s="1198"/>
      <c r="N92" s="490"/>
      <c r="O92" s="490"/>
      <c r="P92" s="519"/>
      <c r="R92" s="520"/>
      <c r="S92" s="490"/>
      <c r="T92" s="490"/>
      <c r="U92" s="519"/>
      <c r="V92" s="489" t="s">
        <v>1</v>
      </c>
      <c r="W92" s="521">
        <v>7640</v>
      </c>
      <c r="X92" s="522">
        <v>70</v>
      </c>
      <c r="Y92" s="509" t="s">
        <v>3489</v>
      </c>
      <c r="Z92" s="489" t="s">
        <v>1</v>
      </c>
      <c r="AA92" s="523">
        <v>53540</v>
      </c>
      <c r="AB92" s="524" t="s">
        <v>1</v>
      </c>
      <c r="AC92" s="524">
        <v>530</v>
      </c>
      <c r="AD92" s="525" t="s">
        <v>3618</v>
      </c>
      <c r="AE92" s="489" t="s">
        <v>1</v>
      </c>
      <c r="AF92" s="526">
        <v>45900</v>
      </c>
      <c r="AG92" s="524" t="s">
        <v>1</v>
      </c>
      <c r="AH92" s="524">
        <v>450</v>
      </c>
      <c r="AI92" s="525" t="s">
        <v>3618</v>
      </c>
      <c r="AK92" s="493"/>
      <c r="AL92" s="494"/>
      <c r="AM92" s="494"/>
      <c r="AN92" s="492"/>
      <c r="AP92" s="520">
        <v>3820</v>
      </c>
      <c r="AQ92" s="490"/>
      <c r="AR92" s="490"/>
      <c r="AS92" s="519"/>
      <c r="AU92" s="520"/>
      <c r="AV92" s="490"/>
      <c r="AW92" s="490"/>
      <c r="AX92" s="519"/>
      <c r="AZ92" s="563" t="s">
        <v>3680</v>
      </c>
      <c r="BA92" s="1196"/>
      <c r="BB92" s="563" t="s">
        <v>3681</v>
      </c>
      <c r="BC92" s="1196"/>
      <c r="BD92" s="563" t="s">
        <v>3680</v>
      </c>
      <c r="BE92" s="1196"/>
      <c r="BF92" s="563" t="s">
        <v>3681</v>
      </c>
      <c r="BH92" s="567">
        <v>4250</v>
      </c>
      <c r="BK92" s="489" t="s">
        <v>3494</v>
      </c>
      <c r="BP92" s="489" t="s">
        <v>3494</v>
      </c>
      <c r="BU92" s="518" t="s">
        <v>3621</v>
      </c>
      <c r="BW92" s="520"/>
      <c r="BX92" s="527"/>
      <c r="BY92" s="527"/>
      <c r="BZ92" s="528"/>
      <c r="CB92" s="520"/>
      <c r="CC92" s="527"/>
      <c r="CD92" s="527"/>
      <c r="CE92" s="527"/>
      <c r="CF92" s="528"/>
      <c r="CH92" s="493"/>
      <c r="CI92" s="497"/>
      <c r="CJ92" s="497"/>
      <c r="CK92" s="497"/>
      <c r="CL92" s="498"/>
      <c r="CN92" s="516">
        <v>0.93</v>
      </c>
    </row>
    <row r="93" spans="1:92" ht="54">
      <c r="A93" s="1205"/>
      <c r="B93" s="507" t="s">
        <v>3508</v>
      </c>
      <c r="C93" s="508" t="s">
        <v>3487</v>
      </c>
      <c r="D93" s="509" t="s">
        <v>3488</v>
      </c>
      <c r="F93" s="551">
        <v>25550</v>
      </c>
      <c r="G93" s="552">
        <v>33190</v>
      </c>
      <c r="H93" s="489" t="s">
        <v>1</v>
      </c>
      <c r="I93" s="553">
        <v>230</v>
      </c>
      <c r="J93" s="554">
        <v>310</v>
      </c>
      <c r="K93" s="555" t="s">
        <v>3675</v>
      </c>
      <c r="L93" s="489" t="s">
        <v>1</v>
      </c>
      <c r="M93" s="1197">
        <v>810</v>
      </c>
      <c r="N93" s="510" t="s">
        <v>1</v>
      </c>
      <c r="O93" s="510">
        <v>8</v>
      </c>
      <c r="P93" s="511" t="s">
        <v>3618</v>
      </c>
      <c r="Q93" s="489" t="s">
        <v>1</v>
      </c>
      <c r="R93" s="512">
        <v>3390</v>
      </c>
      <c r="S93" s="510" t="s">
        <v>1</v>
      </c>
      <c r="T93" s="510">
        <v>30</v>
      </c>
      <c r="U93" s="511" t="s">
        <v>3618</v>
      </c>
      <c r="V93" s="489" t="s">
        <v>1</v>
      </c>
      <c r="W93" s="513">
        <v>7640</v>
      </c>
      <c r="X93" s="513">
        <v>70</v>
      </c>
      <c r="Y93" s="509" t="s">
        <v>3489</v>
      </c>
      <c r="AF93" s="501" t="s">
        <v>0</v>
      </c>
      <c r="AJ93" s="489" t="s">
        <v>1</v>
      </c>
      <c r="AK93" s="520">
        <v>640</v>
      </c>
      <c r="AL93" s="490" t="s">
        <v>1</v>
      </c>
      <c r="AM93" s="490">
        <v>6</v>
      </c>
      <c r="AN93" s="519" t="s">
        <v>3618</v>
      </c>
      <c r="AP93" s="520" t="s">
        <v>3243</v>
      </c>
      <c r="AQ93" s="490" t="s">
        <v>1</v>
      </c>
      <c r="AR93" s="490">
        <v>30</v>
      </c>
      <c r="AS93" s="519" t="s">
        <v>3619</v>
      </c>
      <c r="AT93" s="489" t="s">
        <v>1</v>
      </c>
      <c r="AU93" s="512">
        <v>570</v>
      </c>
      <c r="AV93" s="510" t="s">
        <v>1</v>
      </c>
      <c r="AW93" s="510">
        <v>5</v>
      </c>
      <c r="AX93" s="511" t="s">
        <v>3618</v>
      </c>
      <c r="AY93" s="489" t="s">
        <v>1</v>
      </c>
      <c r="AZ93" s="556">
        <v>370</v>
      </c>
      <c r="BA93" s="1196" t="s">
        <v>12</v>
      </c>
      <c r="BB93" s="556">
        <v>3</v>
      </c>
      <c r="BC93" s="1196" t="s">
        <v>12</v>
      </c>
      <c r="BD93" s="556">
        <v>60</v>
      </c>
      <c r="BE93" s="1196" t="s">
        <v>12</v>
      </c>
      <c r="BF93" s="556">
        <v>1</v>
      </c>
      <c r="BH93" s="566" t="s">
        <v>3692</v>
      </c>
      <c r="BJ93" s="489" t="s">
        <v>3500</v>
      </c>
      <c r="BK93" s="489" t="s">
        <v>3492</v>
      </c>
      <c r="BO93" s="489" t="s">
        <v>3500</v>
      </c>
      <c r="BP93" s="489" t="s">
        <v>3492</v>
      </c>
      <c r="BT93" s="489" t="s">
        <v>1</v>
      </c>
      <c r="BU93" s="508">
        <v>225</v>
      </c>
      <c r="BV93" s="489" t="s">
        <v>11</v>
      </c>
      <c r="BW93" s="512">
        <v>830</v>
      </c>
      <c r="BX93" s="514" t="s">
        <v>3630</v>
      </c>
      <c r="BY93" s="514">
        <v>8</v>
      </c>
      <c r="BZ93" s="515" t="s">
        <v>3618</v>
      </c>
      <c r="CA93" s="489" t="s">
        <v>11</v>
      </c>
      <c r="CB93" s="512">
        <v>3400</v>
      </c>
      <c r="CC93" s="514" t="s">
        <v>3630</v>
      </c>
      <c r="CD93" s="514">
        <v>30</v>
      </c>
      <c r="CE93" s="514" t="s">
        <v>3618</v>
      </c>
      <c r="CF93" s="515" t="s">
        <v>3631</v>
      </c>
      <c r="CG93" s="489" t="s">
        <v>11</v>
      </c>
      <c r="CH93" s="520">
        <v>2510</v>
      </c>
      <c r="CI93" s="527" t="s">
        <v>3630</v>
      </c>
      <c r="CJ93" s="527">
        <v>20</v>
      </c>
      <c r="CK93" s="527" t="s">
        <v>3618</v>
      </c>
      <c r="CL93" s="528" t="s">
        <v>3631</v>
      </c>
      <c r="CN93" s="516" t="s">
        <v>3700</v>
      </c>
    </row>
    <row r="94" spans="1:92" ht="27">
      <c r="A94" s="1205"/>
      <c r="B94" s="487"/>
      <c r="C94" s="488"/>
      <c r="D94" s="509" t="s">
        <v>3493</v>
      </c>
      <c r="F94" s="558">
        <v>33190</v>
      </c>
      <c r="G94" s="559"/>
      <c r="H94" s="489" t="s">
        <v>1</v>
      </c>
      <c r="I94" s="560">
        <v>310</v>
      </c>
      <c r="J94" s="561"/>
      <c r="K94" s="562" t="s">
        <v>3675</v>
      </c>
      <c r="M94" s="1198"/>
      <c r="N94" s="494"/>
      <c r="O94" s="494"/>
      <c r="P94" s="492"/>
      <c r="R94" s="493"/>
      <c r="S94" s="494"/>
      <c r="T94" s="494"/>
      <c r="U94" s="492"/>
      <c r="V94" s="489" t="s">
        <v>1</v>
      </c>
      <c r="W94" s="521">
        <v>7640</v>
      </c>
      <c r="X94" s="522">
        <v>70</v>
      </c>
      <c r="Y94" s="509" t="s">
        <v>3489</v>
      </c>
      <c r="Z94" s="489" t="s">
        <v>1</v>
      </c>
      <c r="AA94" s="523">
        <v>53540</v>
      </c>
      <c r="AB94" s="524" t="s">
        <v>1</v>
      </c>
      <c r="AC94" s="524">
        <v>530</v>
      </c>
      <c r="AD94" s="525" t="s">
        <v>3618</v>
      </c>
      <c r="AE94" s="489" t="s">
        <v>1</v>
      </c>
      <c r="AF94" s="526">
        <v>45900</v>
      </c>
      <c r="AG94" s="524" t="s">
        <v>1</v>
      </c>
      <c r="AH94" s="524">
        <v>450</v>
      </c>
      <c r="AI94" s="525" t="s">
        <v>3618</v>
      </c>
      <c r="AK94" s="520"/>
      <c r="AL94" s="490"/>
      <c r="AM94" s="490"/>
      <c r="AN94" s="519"/>
      <c r="AP94" s="520">
        <v>3390</v>
      </c>
      <c r="AQ94" s="490"/>
      <c r="AR94" s="490"/>
      <c r="AS94" s="519"/>
      <c r="AU94" s="493"/>
      <c r="AV94" s="494"/>
      <c r="AW94" s="494"/>
      <c r="AX94" s="492"/>
      <c r="AZ94" s="563" t="s">
        <v>3680</v>
      </c>
      <c r="BA94" s="1196"/>
      <c r="BB94" s="563" t="s">
        <v>3681</v>
      </c>
      <c r="BC94" s="1196"/>
      <c r="BD94" s="563" t="s">
        <v>3680</v>
      </c>
      <c r="BE94" s="1196"/>
      <c r="BF94" s="563" t="s">
        <v>3681</v>
      </c>
      <c r="BH94" s="567">
        <v>3920</v>
      </c>
      <c r="BK94" s="489" t="s">
        <v>3494</v>
      </c>
      <c r="BP94" s="489" t="s">
        <v>3494</v>
      </c>
      <c r="BU94" s="488" t="s">
        <v>3624</v>
      </c>
      <c r="BW94" s="493"/>
      <c r="BX94" s="497"/>
      <c r="BY94" s="497"/>
      <c r="BZ94" s="498"/>
      <c r="CB94" s="493"/>
      <c r="CC94" s="497"/>
      <c r="CD94" s="497"/>
      <c r="CE94" s="497"/>
      <c r="CF94" s="498"/>
      <c r="CH94" s="520"/>
      <c r="CI94" s="527"/>
      <c r="CJ94" s="527"/>
      <c r="CK94" s="527"/>
      <c r="CL94" s="528"/>
      <c r="CN94" s="516">
        <v>0.96</v>
      </c>
    </row>
    <row r="95" spans="1:92" ht="54">
      <c r="A95" s="1205"/>
      <c r="B95" s="517" t="s">
        <v>3509</v>
      </c>
      <c r="C95" s="518" t="s">
        <v>3487</v>
      </c>
      <c r="D95" s="509" t="s">
        <v>3488</v>
      </c>
      <c r="F95" s="551">
        <v>24970</v>
      </c>
      <c r="G95" s="552">
        <v>32610</v>
      </c>
      <c r="H95" s="489" t="s">
        <v>1</v>
      </c>
      <c r="I95" s="553">
        <v>230</v>
      </c>
      <c r="J95" s="554">
        <v>300</v>
      </c>
      <c r="K95" s="555" t="s">
        <v>3675</v>
      </c>
      <c r="L95" s="489" t="s">
        <v>1</v>
      </c>
      <c r="M95" s="1197">
        <v>730</v>
      </c>
      <c r="N95" s="490" t="s">
        <v>1</v>
      </c>
      <c r="O95" s="490">
        <v>7</v>
      </c>
      <c r="P95" s="519" t="s">
        <v>3618</v>
      </c>
      <c r="Q95" s="489" t="s">
        <v>1</v>
      </c>
      <c r="R95" s="520">
        <v>3050</v>
      </c>
      <c r="S95" s="490" t="s">
        <v>1</v>
      </c>
      <c r="T95" s="490">
        <v>30</v>
      </c>
      <c r="U95" s="519" t="s">
        <v>3618</v>
      </c>
      <c r="V95" s="489" t="s">
        <v>1</v>
      </c>
      <c r="W95" s="513">
        <v>7640</v>
      </c>
      <c r="X95" s="513">
        <v>70</v>
      </c>
      <c r="Y95" s="509" t="s">
        <v>3489</v>
      </c>
      <c r="AF95" s="501" t="s">
        <v>0</v>
      </c>
      <c r="AJ95" s="489" t="s">
        <v>1</v>
      </c>
      <c r="AK95" s="512">
        <v>570</v>
      </c>
      <c r="AL95" s="510" t="s">
        <v>1</v>
      </c>
      <c r="AM95" s="510">
        <v>5</v>
      </c>
      <c r="AN95" s="511" t="s">
        <v>3618</v>
      </c>
      <c r="AP95" s="520" t="s">
        <v>3244</v>
      </c>
      <c r="AQ95" s="490" t="s">
        <v>1</v>
      </c>
      <c r="AR95" s="490">
        <v>30</v>
      </c>
      <c r="AS95" s="519" t="s">
        <v>3619</v>
      </c>
      <c r="AT95" s="489" t="s">
        <v>1</v>
      </c>
      <c r="AU95" s="520">
        <v>520</v>
      </c>
      <c r="AV95" s="490" t="s">
        <v>1</v>
      </c>
      <c r="AW95" s="490">
        <v>5</v>
      </c>
      <c r="AX95" s="519" t="s">
        <v>3618</v>
      </c>
      <c r="AY95" s="489" t="s">
        <v>1</v>
      </c>
      <c r="AZ95" s="556">
        <v>350</v>
      </c>
      <c r="BA95" s="1196" t="s">
        <v>12</v>
      </c>
      <c r="BB95" s="556">
        <v>3</v>
      </c>
      <c r="BC95" s="1196" t="s">
        <v>12</v>
      </c>
      <c r="BD95" s="556">
        <v>60</v>
      </c>
      <c r="BE95" s="1196" t="s">
        <v>12</v>
      </c>
      <c r="BF95" s="556">
        <v>1</v>
      </c>
      <c r="BH95" s="566" t="s">
        <v>3693</v>
      </c>
      <c r="BI95" s="489" t="s">
        <v>3526</v>
      </c>
      <c r="BJ95" s="489" t="s">
        <v>3491</v>
      </c>
      <c r="BK95" s="489" t="s">
        <v>3492</v>
      </c>
      <c r="BN95" s="489" t="s">
        <v>3526</v>
      </c>
      <c r="BO95" s="489" t="s">
        <v>3491</v>
      </c>
      <c r="BP95" s="489" t="s">
        <v>3492</v>
      </c>
      <c r="BT95" s="489" t="s">
        <v>1</v>
      </c>
      <c r="BU95" s="518">
        <v>225</v>
      </c>
      <c r="BV95" s="489" t="s">
        <v>11</v>
      </c>
      <c r="BW95" s="520">
        <v>750</v>
      </c>
      <c r="BX95" s="527" t="s">
        <v>3630</v>
      </c>
      <c r="BY95" s="527">
        <v>8</v>
      </c>
      <c r="BZ95" s="528" t="s">
        <v>3618</v>
      </c>
      <c r="CA95" s="489" t="s">
        <v>11</v>
      </c>
      <c r="CB95" s="520">
        <v>3060</v>
      </c>
      <c r="CC95" s="527" t="s">
        <v>3630</v>
      </c>
      <c r="CD95" s="527">
        <v>30</v>
      </c>
      <c r="CE95" s="527" t="s">
        <v>3618</v>
      </c>
      <c r="CF95" s="528" t="s">
        <v>3631</v>
      </c>
      <c r="CG95" s="489" t="s">
        <v>11</v>
      </c>
      <c r="CH95" s="512">
        <v>2260</v>
      </c>
      <c r="CI95" s="514" t="s">
        <v>3630</v>
      </c>
      <c r="CJ95" s="514">
        <v>20</v>
      </c>
      <c r="CK95" s="514" t="s">
        <v>3618</v>
      </c>
      <c r="CL95" s="515" t="s">
        <v>3631</v>
      </c>
      <c r="CN95" s="516" t="s">
        <v>3700</v>
      </c>
    </row>
    <row r="96" spans="1:92" ht="27">
      <c r="A96" s="1205"/>
      <c r="B96" s="517"/>
      <c r="C96" s="518"/>
      <c r="D96" s="509" t="s">
        <v>3493</v>
      </c>
      <c r="F96" s="558">
        <v>32610</v>
      </c>
      <c r="G96" s="559"/>
      <c r="H96" s="489" t="s">
        <v>1</v>
      </c>
      <c r="I96" s="560">
        <v>300</v>
      </c>
      <c r="J96" s="561"/>
      <c r="K96" s="562" t="s">
        <v>3675</v>
      </c>
      <c r="M96" s="1198"/>
      <c r="N96" s="490"/>
      <c r="O96" s="490"/>
      <c r="P96" s="519"/>
      <c r="R96" s="520"/>
      <c r="S96" s="490"/>
      <c r="T96" s="490"/>
      <c r="U96" s="519"/>
      <c r="V96" s="489" t="s">
        <v>1</v>
      </c>
      <c r="W96" s="521">
        <v>7640</v>
      </c>
      <c r="X96" s="522">
        <v>70</v>
      </c>
      <c r="Y96" s="509" t="s">
        <v>3489</v>
      </c>
      <c r="Z96" s="489" t="s">
        <v>1</v>
      </c>
      <c r="AA96" s="523">
        <v>53540</v>
      </c>
      <c r="AB96" s="524" t="s">
        <v>1</v>
      </c>
      <c r="AC96" s="524">
        <v>530</v>
      </c>
      <c r="AD96" s="525" t="s">
        <v>3618</v>
      </c>
      <c r="AE96" s="489" t="s">
        <v>1</v>
      </c>
      <c r="AF96" s="526">
        <v>45900</v>
      </c>
      <c r="AG96" s="524" t="s">
        <v>1</v>
      </c>
      <c r="AH96" s="524">
        <v>450</v>
      </c>
      <c r="AI96" s="525" t="s">
        <v>3618</v>
      </c>
      <c r="AK96" s="493"/>
      <c r="AL96" s="494"/>
      <c r="AM96" s="494"/>
      <c r="AN96" s="492"/>
      <c r="AP96" s="520">
        <v>3050</v>
      </c>
      <c r="AQ96" s="490"/>
      <c r="AR96" s="490"/>
      <c r="AS96" s="519"/>
      <c r="AU96" s="520"/>
      <c r="AV96" s="490"/>
      <c r="AW96" s="490"/>
      <c r="AX96" s="519"/>
      <c r="AZ96" s="563" t="s">
        <v>3680</v>
      </c>
      <c r="BA96" s="1196"/>
      <c r="BB96" s="563" t="s">
        <v>3681</v>
      </c>
      <c r="BC96" s="1196"/>
      <c r="BD96" s="563" t="s">
        <v>3680</v>
      </c>
      <c r="BE96" s="1196"/>
      <c r="BF96" s="563" t="s">
        <v>3681</v>
      </c>
      <c r="BH96" s="567">
        <v>3660</v>
      </c>
      <c r="BK96" s="489" t="s">
        <v>3494</v>
      </c>
      <c r="BP96" s="489" t="s">
        <v>3494</v>
      </c>
      <c r="BU96" s="518" t="s">
        <v>3622</v>
      </c>
      <c r="BW96" s="520"/>
      <c r="BX96" s="527"/>
      <c r="BY96" s="527"/>
      <c r="BZ96" s="528"/>
      <c r="CB96" s="520"/>
      <c r="CC96" s="527"/>
      <c r="CD96" s="527"/>
      <c r="CE96" s="527"/>
      <c r="CF96" s="528"/>
      <c r="CH96" s="493"/>
      <c r="CI96" s="497"/>
      <c r="CJ96" s="497"/>
      <c r="CK96" s="497"/>
      <c r="CL96" s="498"/>
      <c r="CN96" s="516">
        <v>0.99</v>
      </c>
    </row>
    <row r="97" spans="1:92" ht="54">
      <c r="A97" s="1205"/>
      <c r="B97" s="507" t="s">
        <v>3510</v>
      </c>
      <c r="C97" s="508" t="s">
        <v>3487</v>
      </c>
      <c r="D97" s="509" t="s">
        <v>3488</v>
      </c>
      <c r="F97" s="551">
        <v>24080</v>
      </c>
      <c r="G97" s="552">
        <v>31720</v>
      </c>
      <c r="H97" s="489" t="s">
        <v>1</v>
      </c>
      <c r="I97" s="553">
        <v>220</v>
      </c>
      <c r="J97" s="554">
        <v>300</v>
      </c>
      <c r="K97" s="555" t="s">
        <v>3675</v>
      </c>
      <c r="L97" s="489" t="s">
        <v>1</v>
      </c>
      <c r="M97" s="1197">
        <v>610</v>
      </c>
      <c r="N97" s="510" t="s">
        <v>1</v>
      </c>
      <c r="O97" s="510">
        <v>6</v>
      </c>
      <c r="P97" s="511" t="s">
        <v>3618</v>
      </c>
      <c r="Q97" s="489" t="s">
        <v>1</v>
      </c>
      <c r="R97" s="512">
        <v>2540</v>
      </c>
      <c r="S97" s="510" t="s">
        <v>1</v>
      </c>
      <c r="T97" s="510">
        <v>20</v>
      </c>
      <c r="U97" s="511" t="s">
        <v>3618</v>
      </c>
      <c r="V97" s="489" t="s">
        <v>1</v>
      </c>
      <c r="W97" s="513">
        <v>7640</v>
      </c>
      <c r="X97" s="513">
        <v>70</v>
      </c>
      <c r="Y97" s="509" t="s">
        <v>3489</v>
      </c>
      <c r="AF97" s="501" t="s">
        <v>0</v>
      </c>
      <c r="AJ97" s="489" t="s">
        <v>1</v>
      </c>
      <c r="AK97" s="520">
        <v>480</v>
      </c>
      <c r="AL97" s="490" t="s">
        <v>1</v>
      </c>
      <c r="AM97" s="490">
        <v>4</v>
      </c>
      <c r="AN97" s="519" t="s">
        <v>3618</v>
      </c>
      <c r="AP97" s="520" t="s">
        <v>3245</v>
      </c>
      <c r="AQ97" s="490" t="s">
        <v>1</v>
      </c>
      <c r="AR97" s="490">
        <v>20</v>
      </c>
      <c r="AS97" s="519" t="s">
        <v>3619</v>
      </c>
      <c r="AT97" s="489" t="s">
        <v>1</v>
      </c>
      <c r="AU97" s="512">
        <v>500</v>
      </c>
      <c r="AV97" s="510" t="s">
        <v>1</v>
      </c>
      <c r="AW97" s="510">
        <v>5</v>
      </c>
      <c r="AX97" s="511" t="s">
        <v>3618</v>
      </c>
      <c r="AY97" s="489" t="s">
        <v>1</v>
      </c>
      <c r="AZ97" s="556">
        <v>300</v>
      </c>
      <c r="BA97" s="1196" t="s">
        <v>12</v>
      </c>
      <c r="BB97" s="556">
        <v>3</v>
      </c>
      <c r="BC97" s="1196" t="s">
        <v>12</v>
      </c>
      <c r="BD97" s="556">
        <v>50</v>
      </c>
      <c r="BE97" s="1196" t="s">
        <v>12</v>
      </c>
      <c r="BF97" s="556">
        <v>1</v>
      </c>
      <c r="BH97" s="566" t="s">
        <v>3694</v>
      </c>
      <c r="BJ97" s="489" t="s">
        <v>3496</v>
      </c>
      <c r="BK97" s="489" t="s">
        <v>3492</v>
      </c>
      <c r="BO97" s="489" t="s">
        <v>3496</v>
      </c>
      <c r="BP97" s="489" t="s">
        <v>3492</v>
      </c>
      <c r="BT97" s="489" t="s">
        <v>1</v>
      </c>
      <c r="BU97" s="508">
        <v>225</v>
      </c>
      <c r="BV97" s="489" t="s">
        <v>11</v>
      </c>
      <c r="BW97" s="512">
        <v>620</v>
      </c>
      <c r="BX97" s="514" t="s">
        <v>3630</v>
      </c>
      <c r="BY97" s="514">
        <v>6</v>
      </c>
      <c r="BZ97" s="515" t="s">
        <v>3618</v>
      </c>
      <c r="CA97" s="489" t="s">
        <v>11</v>
      </c>
      <c r="CB97" s="512">
        <v>2550</v>
      </c>
      <c r="CC97" s="514" t="s">
        <v>3630</v>
      </c>
      <c r="CD97" s="514">
        <v>20</v>
      </c>
      <c r="CE97" s="514" t="s">
        <v>3618</v>
      </c>
      <c r="CF97" s="515" t="s">
        <v>3631</v>
      </c>
      <c r="CG97" s="489" t="s">
        <v>11</v>
      </c>
      <c r="CH97" s="520">
        <v>1880</v>
      </c>
      <c r="CI97" s="527" t="s">
        <v>3630</v>
      </c>
      <c r="CJ97" s="527">
        <v>10</v>
      </c>
      <c r="CK97" s="527" t="s">
        <v>3618</v>
      </c>
      <c r="CL97" s="528" t="s">
        <v>3631</v>
      </c>
      <c r="CN97" s="516" t="s">
        <v>3700</v>
      </c>
    </row>
    <row r="98" spans="1:92" ht="27">
      <c r="A98" s="1205"/>
      <c r="B98" s="487"/>
      <c r="C98" s="488"/>
      <c r="D98" s="509" t="s">
        <v>3493</v>
      </c>
      <c r="F98" s="558">
        <v>31720</v>
      </c>
      <c r="G98" s="559"/>
      <c r="H98" s="489" t="s">
        <v>1</v>
      </c>
      <c r="I98" s="560">
        <v>300</v>
      </c>
      <c r="J98" s="561"/>
      <c r="K98" s="562" t="s">
        <v>3675</v>
      </c>
      <c r="M98" s="1198"/>
      <c r="N98" s="494"/>
      <c r="O98" s="494"/>
      <c r="P98" s="492"/>
      <c r="R98" s="493"/>
      <c r="S98" s="494"/>
      <c r="T98" s="494"/>
      <c r="U98" s="492"/>
      <c r="V98" s="489" t="s">
        <v>1</v>
      </c>
      <c r="W98" s="521">
        <v>7640</v>
      </c>
      <c r="X98" s="522">
        <v>70</v>
      </c>
      <c r="Y98" s="509" t="s">
        <v>3489</v>
      </c>
      <c r="Z98" s="489" t="s">
        <v>1</v>
      </c>
      <c r="AA98" s="523">
        <v>53540</v>
      </c>
      <c r="AB98" s="524" t="s">
        <v>1</v>
      </c>
      <c r="AC98" s="524">
        <v>530</v>
      </c>
      <c r="AD98" s="525" t="s">
        <v>3618</v>
      </c>
      <c r="AE98" s="489" t="s">
        <v>1</v>
      </c>
      <c r="AF98" s="526">
        <v>45900</v>
      </c>
      <c r="AG98" s="524" t="s">
        <v>1</v>
      </c>
      <c r="AH98" s="524">
        <v>450</v>
      </c>
      <c r="AI98" s="525" t="s">
        <v>3618</v>
      </c>
      <c r="AK98" s="520"/>
      <c r="AL98" s="490"/>
      <c r="AM98" s="490"/>
      <c r="AN98" s="519"/>
      <c r="AP98" s="520">
        <v>2540</v>
      </c>
      <c r="AQ98" s="490"/>
      <c r="AR98" s="490"/>
      <c r="AS98" s="519"/>
      <c r="AU98" s="493"/>
      <c r="AV98" s="494"/>
      <c r="AW98" s="494"/>
      <c r="AX98" s="492"/>
      <c r="AZ98" s="563" t="s">
        <v>3680</v>
      </c>
      <c r="BA98" s="1196"/>
      <c r="BB98" s="563" t="s">
        <v>3681</v>
      </c>
      <c r="BC98" s="1196"/>
      <c r="BD98" s="563" t="s">
        <v>3680</v>
      </c>
      <c r="BE98" s="1196"/>
      <c r="BF98" s="563" t="s">
        <v>3681</v>
      </c>
      <c r="BH98" s="567">
        <v>3160</v>
      </c>
      <c r="BK98" s="489" t="s">
        <v>3494</v>
      </c>
      <c r="BP98" s="489" t="s">
        <v>3494</v>
      </c>
      <c r="BU98" s="488" t="s">
        <v>3622</v>
      </c>
      <c r="BW98" s="493"/>
      <c r="BX98" s="497"/>
      <c r="BY98" s="497"/>
      <c r="BZ98" s="498"/>
      <c r="CB98" s="493"/>
      <c r="CC98" s="497"/>
      <c r="CD98" s="497"/>
      <c r="CE98" s="497"/>
      <c r="CF98" s="498"/>
      <c r="CH98" s="520"/>
      <c r="CI98" s="527"/>
      <c r="CJ98" s="527"/>
      <c r="CK98" s="527"/>
      <c r="CL98" s="528"/>
      <c r="CN98" s="516">
        <v>0.92</v>
      </c>
    </row>
    <row r="99" spans="1:92" ht="54">
      <c r="A99" s="1205"/>
      <c r="B99" s="517" t="s">
        <v>3511</v>
      </c>
      <c r="C99" s="518" t="s">
        <v>3487</v>
      </c>
      <c r="D99" s="509" t="s">
        <v>3488</v>
      </c>
      <c r="F99" s="551">
        <v>23430</v>
      </c>
      <c r="G99" s="552">
        <v>31070</v>
      </c>
      <c r="H99" s="489" t="s">
        <v>1</v>
      </c>
      <c r="I99" s="553">
        <v>210</v>
      </c>
      <c r="J99" s="554">
        <v>290</v>
      </c>
      <c r="K99" s="555" t="s">
        <v>3675</v>
      </c>
      <c r="L99" s="489" t="s">
        <v>1</v>
      </c>
      <c r="M99" s="1197">
        <v>520</v>
      </c>
      <c r="N99" s="490" t="s">
        <v>1</v>
      </c>
      <c r="O99" s="490">
        <v>5</v>
      </c>
      <c r="P99" s="519" t="s">
        <v>3618</v>
      </c>
      <c r="Q99" s="489" t="s">
        <v>1</v>
      </c>
      <c r="R99" s="520">
        <v>2180</v>
      </c>
      <c r="S99" s="490" t="s">
        <v>1</v>
      </c>
      <c r="T99" s="490">
        <v>20</v>
      </c>
      <c r="U99" s="519" t="s">
        <v>3618</v>
      </c>
      <c r="V99" s="489" t="s">
        <v>1</v>
      </c>
      <c r="W99" s="513">
        <v>7640</v>
      </c>
      <c r="X99" s="513">
        <v>70</v>
      </c>
      <c r="Y99" s="509" t="s">
        <v>3489</v>
      </c>
      <c r="AF99" s="501" t="s">
        <v>0</v>
      </c>
      <c r="AJ99" s="489" t="s">
        <v>1</v>
      </c>
      <c r="AK99" s="512">
        <v>410</v>
      </c>
      <c r="AL99" s="510" t="s">
        <v>1</v>
      </c>
      <c r="AM99" s="510">
        <v>4</v>
      </c>
      <c r="AN99" s="511" t="s">
        <v>3618</v>
      </c>
      <c r="AP99" s="520" t="s">
        <v>3246</v>
      </c>
      <c r="AQ99" s="490" t="s">
        <v>1</v>
      </c>
      <c r="AR99" s="490">
        <v>20</v>
      </c>
      <c r="AS99" s="519" t="s">
        <v>3619</v>
      </c>
      <c r="AT99" s="489" t="s">
        <v>1</v>
      </c>
      <c r="AU99" s="520">
        <v>500</v>
      </c>
      <c r="AV99" s="490" t="s">
        <v>1</v>
      </c>
      <c r="AW99" s="490">
        <v>5</v>
      </c>
      <c r="AX99" s="519" t="s">
        <v>3618</v>
      </c>
      <c r="AY99" s="489" t="s">
        <v>1</v>
      </c>
      <c r="AZ99" s="556">
        <v>270</v>
      </c>
      <c r="BA99" s="1196" t="s">
        <v>12</v>
      </c>
      <c r="BB99" s="556">
        <v>2</v>
      </c>
      <c r="BC99" s="1196" t="s">
        <v>12</v>
      </c>
      <c r="BD99" s="556">
        <v>40</v>
      </c>
      <c r="BE99" s="1196" t="s">
        <v>12</v>
      </c>
      <c r="BF99" s="556">
        <v>1</v>
      </c>
      <c r="BH99" s="566" t="s">
        <v>3695</v>
      </c>
      <c r="BJ99" s="489" t="s">
        <v>3498</v>
      </c>
      <c r="BK99" s="489" t="s">
        <v>3492</v>
      </c>
      <c r="BO99" s="489" t="s">
        <v>3498</v>
      </c>
      <c r="BP99" s="489" t="s">
        <v>3492</v>
      </c>
      <c r="BT99" s="489" t="s">
        <v>1</v>
      </c>
      <c r="BU99" s="518">
        <v>225</v>
      </c>
      <c r="BV99" s="489" t="s">
        <v>11</v>
      </c>
      <c r="BW99" s="520">
        <v>530</v>
      </c>
      <c r="BX99" s="527" t="s">
        <v>3630</v>
      </c>
      <c r="BY99" s="527">
        <v>5</v>
      </c>
      <c r="BZ99" s="528" t="s">
        <v>3618</v>
      </c>
      <c r="CA99" s="489" t="s">
        <v>11</v>
      </c>
      <c r="CB99" s="520">
        <v>2180</v>
      </c>
      <c r="CC99" s="527" t="s">
        <v>3630</v>
      </c>
      <c r="CD99" s="527">
        <v>20</v>
      </c>
      <c r="CE99" s="527" t="s">
        <v>3618</v>
      </c>
      <c r="CF99" s="528" t="s">
        <v>3631</v>
      </c>
      <c r="CG99" s="489" t="s">
        <v>11</v>
      </c>
      <c r="CH99" s="512">
        <v>1610</v>
      </c>
      <c r="CI99" s="514" t="s">
        <v>3630</v>
      </c>
      <c r="CJ99" s="514">
        <v>10</v>
      </c>
      <c r="CK99" s="514" t="s">
        <v>3618</v>
      </c>
      <c r="CL99" s="515" t="s">
        <v>3631</v>
      </c>
      <c r="CN99" s="516" t="s">
        <v>3700</v>
      </c>
    </row>
    <row r="100" spans="1:92" ht="27">
      <c r="A100" s="1205"/>
      <c r="B100" s="517"/>
      <c r="C100" s="518"/>
      <c r="D100" s="509" t="s">
        <v>3493</v>
      </c>
      <c r="F100" s="558">
        <v>31070</v>
      </c>
      <c r="G100" s="559"/>
      <c r="H100" s="489" t="s">
        <v>1</v>
      </c>
      <c r="I100" s="560">
        <v>290</v>
      </c>
      <c r="J100" s="561"/>
      <c r="K100" s="562" t="s">
        <v>3675</v>
      </c>
      <c r="M100" s="1198"/>
      <c r="N100" s="490"/>
      <c r="O100" s="490"/>
      <c r="P100" s="519"/>
      <c r="R100" s="520"/>
      <c r="S100" s="490"/>
      <c r="T100" s="490"/>
      <c r="U100" s="519"/>
      <c r="V100" s="489" t="s">
        <v>1</v>
      </c>
      <c r="W100" s="521">
        <v>7640</v>
      </c>
      <c r="X100" s="522">
        <v>70</v>
      </c>
      <c r="Y100" s="509" t="s">
        <v>3489</v>
      </c>
      <c r="Z100" s="489" t="s">
        <v>1</v>
      </c>
      <c r="AA100" s="523">
        <v>53540</v>
      </c>
      <c r="AB100" s="524" t="s">
        <v>1</v>
      </c>
      <c r="AC100" s="524">
        <v>530</v>
      </c>
      <c r="AD100" s="525" t="s">
        <v>3618</v>
      </c>
      <c r="AE100" s="489" t="s">
        <v>1</v>
      </c>
      <c r="AF100" s="526">
        <v>45900</v>
      </c>
      <c r="AG100" s="524" t="s">
        <v>1</v>
      </c>
      <c r="AH100" s="524">
        <v>450</v>
      </c>
      <c r="AI100" s="525" t="s">
        <v>3618</v>
      </c>
      <c r="AK100" s="493"/>
      <c r="AL100" s="494"/>
      <c r="AM100" s="494"/>
      <c r="AN100" s="492"/>
      <c r="AP100" s="520">
        <v>2180</v>
      </c>
      <c r="AQ100" s="490"/>
      <c r="AR100" s="490"/>
      <c r="AS100" s="519"/>
      <c r="AU100" s="520"/>
      <c r="AV100" s="490"/>
      <c r="AW100" s="490"/>
      <c r="AX100" s="519"/>
      <c r="AZ100" s="563" t="s">
        <v>3680</v>
      </c>
      <c r="BA100" s="1196"/>
      <c r="BB100" s="563" t="s">
        <v>3681</v>
      </c>
      <c r="BC100" s="1196"/>
      <c r="BD100" s="563" t="s">
        <v>3680</v>
      </c>
      <c r="BE100" s="1196"/>
      <c r="BF100" s="563" t="s">
        <v>3681</v>
      </c>
      <c r="BH100" s="567">
        <v>2810</v>
      </c>
      <c r="BK100" s="489" t="s">
        <v>3494</v>
      </c>
      <c r="BP100" s="489" t="s">
        <v>3494</v>
      </c>
      <c r="BU100" s="518" t="s">
        <v>3622</v>
      </c>
      <c r="BW100" s="520"/>
      <c r="BX100" s="527"/>
      <c r="BY100" s="527"/>
      <c r="BZ100" s="528"/>
      <c r="CB100" s="520"/>
      <c r="CC100" s="527"/>
      <c r="CD100" s="527"/>
      <c r="CE100" s="527"/>
      <c r="CF100" s="528"/>
      <c r="CH100" s="493"/>
      <c r="CI100" s="497"/>
      <c r="CJ100" s="497"/>
      <c r="CK100" s="497"/>
      <c r="CL100" s="498"/>
      <c r="CN100" s="516">
        <v>0.95</v>
      </c>
    </row>
    <row r="101" spans="1:92" ht="54">
      <c r="A101" s="1205"/>
      <c r="B101" s="507" t="s">
        <v>3513</v>
      </c>
      <c r="C101" s="508" t="s">
        <v>3487</v>
      </c>
      <c r="D101" s="509" t="s">
        <v>3488</v>
      </c>
      <c r="F101" s="551">
        <v>22950</v>
      </c>
      <c r="G101" s="552">
        <v>30590</v>
      </c>
      <c r="H101" s="489" t="s">
        <v>1</v>
      </c>
      <c r="I101" s="553">
        <v>210</v>
      </c>
      <c r="J101" s="554">
        <v>280</v>
      </c>
      <c r="K101" s="555" t="s">
        <v>3675</v>
      </c>
      <c r="L101" s="489" t="s">
        <v>1</v>
      </c>
      <c r="M101" s="1197">
        <v>450</v>
      </c>
      <c r="N101" s="510" t="s">
        <v>1</v>
      </c>
      <c r="O101" s="510">
        <v>4</v>
      </c>
      <c r="P101" s="511" t="s">
        <v>3618</v>
      </c>
      <c r="Q101" s="489" t="s">
        <v>1</v>
      </c>
      <c r="R101" s="512">
        <v>1910</v>
      </c>
      <c r="S101" s="510" t="s">
        <v>1</v>
      </c>
      <c r="T101" s="510">
        <v>10</v>
      </c>
      <c r="U101" s="511" t="s">
        <v>3618</v>
      </c>
      <c r="V101" s="489" t="s">
        <v>1</v>
      </c>
      <c r="W101" s="513">
        <v>7640</v>
      </c>
      <c r="X101" s="513">
        <v>70</v>
      </c>
      <c r="Y101" s="509" t="s">
        <v>3489</v>
      </c>
      <c r="AF101" s="501" t="s">
        <v>0</v>
      </c>
      <c r="AJ101" s="489" t="s">
        <v>1</v>
      </c>
      <c r="AK101" s="520">
        <v>360</v>
      </c>
      <c r="AL101" s="490" t="s">
        <v>1</v>
      </c>
      <c r="AM101" s="490">
        <v>3</v>
      </c>
      <c r="AN101" s="519" t="s">
        <v>3618</v>
      </c>
      <c r="AP101" s="520" t="s">
        <v>3247</v>
      </c>
      <c r="AQ101" s="490" t="s">
        <v>1</v>
      </c>
      <c r="AR101" s="490">
        <v>10</v>
      </c>
      <c r="AS101" s="519" t="s">
        <v>3619</v>
      </c>
      <c r="AT101" s="489" t="s">
        <v>1</v>
      </c>
      <c r="AU101" s="512">
        <v>500</v>
      </c>
      <c r="AV101" s="510" t="s">
        <v>1</v>
      </c>
      <c r="AW101" s="510">
        <v>5</v>
      </c>
      <c r="AX101" s="511" t="s">
        <v>3618</v>
      </c>
      <c r="AY101" s="489" t="s">
        <v>1</v>
      </c>
      <c r="AZ101" s="556">
        <v>250</v>
      </c>
      <c r="BA101" s="1196" t="s">
        <v>12</v>
      </c>
      <c r="BB101" s="556">
        <v>2</v>
      </c>
      <c r="BC101" s="1196" t="s">
        <v>12</v>
      </c>
      <c r="BD101" s="556">
        <v>40</v>
      </c>
      <c r="BE101" s="1196" t="s">
        <v>12</v>
      </c>
      <c r="BF101" s="556">
        <v>1</v>
      </c>
      <c r="BH101" s="566" t="s">
        <v>3696</v>
      </c>
      <c r="BJ101" s="489" t="s">
        <v>3500</v>
      </c>
      <c r="BK101" s="489" t="s">
        <v>3492</v>
      </c>
      <c r="BO101" s="489" t="s">
        <v>3500</v>
      </c>
      <c r="BP101" s="489" t="s">
        <v>3492</v>
      </c>
      <c r="BT101" s="489" t="s">
        <v>1</v>
      </c>
      <c r="BU101" s="508">
        <v>225</v>
      </c>
      <c r="BV101" s="489" t="s">
        <v>11</v>
      </c>
      <c r="BW101" s="512">
        <v>460</v>
      </c>
      <c r="BX101" s="514" t="s">
        <v>3630</v>
      </c>
      <c r="BY101" s="514">
        <v>5</v>
      </c>
      <c r="BZ101" s="515" t="s">
        <v>3618</v>
      </c>
      <c r="CA101" s="489" t="s">
        <v>11</v>
      </c>
      <c r="CB101" s="512">
        <v>1910</v>
      </c>
      <c r="CC101" s="514" t="s">
        <v>3630</v>
      </c>
      <c r="CD101" s="514">
        <v>10</v>
      </c>
      <c r="CE101" s="514" t="s">
        <v>3618</v>
      </c>
      <c r="CF101" s="515" t="s">
        <v>3631</v>
      </c>
      <c r="CG101" s="489" t="s">
        <v>11</v>
      </c>
      <c r="CH101" s="520">
        <v>1410</v>
      </c>
      <c r="CI101" s="527" t="s">
        <v>3630</v>
      </c>
      <c r="CJ101" s="527">
        <v>10</v>
      </c>
      <c r="CK101" s="527" t="s">
        <v>3618</v>
      </c>
      <c r="CL101" s="528" t="s">
        <v>3631</v>
      </c>
      <c r="CN101" s="516" t="s">
        <v>3700</v>
      </c>
    </row>
    <row r="102" spans="1:92" ht="27">
      <c r="A102" s="1205"/>
      <c r="B102" s="487"/>
      <c r="C102" s="488"/>
      <c r="D102" s="509" t="s">
        <v>3493</v>
      </c>
      <c r="F102" s="558">
        <v>30590</v>
      </c>
      <c r="G102" s="559"/>
      <c r="H102" s="489" t="s">
        <v>1</v>
      </c>
      <c r="I102" s="560">
        <v>280</v>
      </c>
      <c r="J102" s="561"/>
      <c r="K102" s="562" t="s">
        <v>3675</v>
      </c>
      <c r="M102" s="1198"/>
      <c r="N102" s="494"/>
      <c r="O102" s="494"/>
      <c r="P102" s="492"/>
      <c r="R102" s="493"/>
      <c r="S102" s="494"/>
      <c r="T102" s="494"/>
      <c r="U102" s="492"/>
      <c r="V102" s="489" t="s">
        <v>1</v>
      </c>
      <c r="W102" s="521">
        <v>7640</v>
      </c>
      <c r="X102" s="522">
        <v>70</v>
      </c>
      <c r="Y102" s="509" t="s">
        <v>3489</v>
      </c>
      <c r="Z102" s="489" t="s">
        <v>1</v>
      </c>
      <c r="AA102" s="523">
        <v>53540</v>
      </c>
      <c r="AB102" s="524" t="s">
        <v>1</v>
      </c>
      <c r="AC102" s="524">
        <v>530</v>
      </c>
      <c r="AD102" s="525" t="s">
        <v>3618</v>
      </c>
      <c r="AE102" s="489" t="s">
        <v>1</v>
      </c>
      <c r="AF102" s="526">
        <v>45900</v>
      </c>
      <c r="AG102" s="524" t="s">
        <v>1</v>
      </c>
      <c r="AH102" s="524">
        <v>450</v>
      </c>
      <c r="AI102" s="525" t="s">
        <v>3618</v>
      </c>
      <c r="AK102" s="520"/>
      <c r="AL102" s="490"/>
      <c r="AM102" s="490"/>
      <c r="AN102" s="519"/>
      <c r="AP102" s="520">
        <v>1910</v>
      </c>
      <c r="AQ102" s="490"/>
      <c r="AR102" s="490"/>
      <c r="AS102" s="519"/>
      <c r="AU102" s="493"/>
      <c r="AV102" s="494"/>
      <c r="AW102" s="494"/>
      <c r="AX102" s="492"/>
      <c r="AZ102" s="563" t="s">
        <v>3680</v>
      </c>
      <c r="BA102" s="1196"/>
      <c r="BB102" s="563" t="s">
        <v>3681</v>
      </c>
      <c r="BC102" s="1196"/>
      <c r="BD102" s="563" t="s">
        <v>3680</v>
      </c>
      <c r="BE102" s="1196"/>
      <c r="BF102" s="563" t="s">
        <v>3681</v>
      </c>
      <c r="BH102" s="567">
        <v>2540</v>
      </c>
      <c r="BK102" s="489" t="s">
        <v>3494</v>
      </c>
      <c r="BP102" s="489" t="s">
        <v>3494</v>
      </c>
      <c r="BU102" s="488" t="s">
        <v>3622</v>
      </c>
      <c r="BW102" s="493"/>
      <c r="BX102" s="497"/>
      <c r="BY102" s="497"/>
      <c r="BZ102" s="498"/>
      <c r="CB102" s="493"/>
      <c r="CC102" s="497"/>
      <c r="CD102" s="497"/>
      <c r="CE102" s="497"/>
      <c r="CF102" s="498"/>
      <c r="CH102" s="520"/>
      <c r="CI102" s="527"/>
      <c r="CJ102" s="527"/>
      <c r="CK102" s="527"/>
      <c r="CL102" s="528"/>
      <c r="CN102" s="516">
        <v>0.99</v>
      </c>
    </row>
    <row r="103" spans="1:92" ht="54">
      <c r="A103" s="1205"/>
      <c r="B103" s="517" t="s">
        <v>3514</v>
      </c>
      <c r="C103" s="518" t="s">
        <v>3487</v>
      </c>
      <c r="D103" s="509" t="s">
        <v>3488</v>
      </c>
      <c r="F103" s="551">
        <v>22580</v>
      </c>
      <c r="G103" s="552">
        <v>30220</v>
      </c>
      <c r="H103" s="489" t="s">
        <v>1</v>
      </c>
      <c r="I103" s="553">
        <v>200</v>
      </c>
      <c r="J103" s="554">
        <v>280</v>
      </c>
      <c r="K103" s="555" t="s">
        <v>3675</v>
      </c>
      <c r="L103" s="489" t="s">
        <v>1</v>
      </c>
      <c r="M103" s="1197">
        <v>400</v>
      </c>
      <c r="N103" s="490" t="s">
        <v>1</v>
      </c>
      <c r="O103" s="490">
        <v>4</v>
      </c>
      <c r="P103" s="519" t="s">
        <v>3618</v>
      </c>
      <c r="Q103" s="489" t="s">
        <v>1</v>
      </c>
      <c r="R103" s="520">
        <v>1690</v>
      </c>
      <c r="S103" s="490" t="s">
        <v>1</v>
      </c>
      <c r="T103" s="490">
        <v>10</v>
      </c>
      <c r="U103" s="519" t="s">
        <v>3618</v>
      </c>
      <c r="V103" s="489" t="s">
        <v>1</v>
      </c>
      <c r="W103" s="513">
        <v>7640</v>
      </c>
      <c r="X103" s="513">
        <v>70</v>
      </c>
      <c r="Y103" s="509" t="s">
        <v>3489</v>
      </c>
      <c r="AF103" s="501" t="s">
        <v>0</v>
      </c>
      <c r="AJ103" s="489" t="s">
        <v>1</v>
      </c>
      <c r="AK103" s="512">
        <v>320</v>
      </c>
      <c r="AL103" s="510" t="s">
        <v>1</v>
      </c>
      <c r="AM103" s="510">
        <v>3</v>
      </c>
      <c r="AN103" s="511" t="s">
        <v>3618</v>
      </c>
      <c r="AP103" s="520" t="s">
        <v>3248</v>
      </c>
      <c r="AQ103" s="490" t="s">
        <v>1</v>
      </c>
      <c r="AR103" s="490">
        <v>10</v>
      </c>
      <c r="AS103" s="519" t="s">
        <v>3619</v>
      </c>
      <c r="AT103" s="489" t="s">
        <v>1</v>
      </c>
      <c r="AU103" s="520">
        <v>500</v>
      </c>
      <c r="AV103" s="490" t="s">
        <v>1</v>
      </c>
      <c r="AW103" s="490">
        <v>5</v>
      </c>
      <c r="AX103" s="519" t="s">
        <v>3618</v>
      </c>
      <c r="AY103" s="489" t="s">
        <v>1</v>
      </c>
      <c r="AZ103" s="556">
        <v>220</v>
      </c>
      <c r="BA103" s="1196" t="s">
        <v>12</v>
      </c>
      <c r="BB103" s="556">
        <v>2</v>
      </c>
      <c r="BC103" s="1196" t="s">
        <v>12</v>
      </c>
      <c r="BD103" s="556">
        <v>40</v>
      </c>
      <c r="BE103" s="1196" t="s">
        <v>12</v>
      </c>
      <c r="BF103" s="556">
        <v>1</v>
      </c>
      <c r="BH103" s="566" t="s">
        <v>3697</v>
      </c>
      <c r="BI103" s="489" t="s">
        <v>3527</v>
      </c>
      <c r="BJ103" s="489" t="s">
        <v>3491</v>
      </c>
      <c r="BK103" s="489" t="s">
        <v>3492</v>
      </c>
      <c r="BN103" s="489" t="s">
        <v>3527</v>
      </c>
      <c r="BO103" s="489" t="s">
        <v>3491</v>
      </c>
      <c r="BP103" s="489" t="s">
        <v>3492</v>
      </c>
      <c r="BT103" s="489" t="s">
        <v>1</v>
      </c>
      <c r="BU103" s="518">
        <v>225</v>
      </c>
      <c r="BV103" s="489" t="s">
        <v>11</v>
      </c>
      <c r="BW103" s="520">
        <v>410</v>
      </c>
      <c r="BX103" s="527" t="s">
        <v>3630</v>
      </c>
      <c r="BY103" s="527">
        <v>4</v>
      </c>
      <c r="BZ103" s="528" t="s">
        <v>3618</v>
      </c>
      <c r="CA103" s="489" t="s">
        <v>11</v>
      </c>
      <c r="CB103" s="520">
        <v>1700</v>
      </c>
      <c r="CC103" s="527" t="s">
        <v>3630</v>
      </c>
      <c r="CD103" s="527">
        <v>10</v>
      </c>
      <c r="CE103" s="527" t="s">
        <v>3618</v>
      </c>
      <c r="CF103" s="528" t="s">
        <v>3631</v>
      </c>
      <c r="CG103" s="489" t="s">
        <v>11</v>
      </c>
      <c r="CH103" s="512">
        <v>1250</v>
      </c>
      <c r="CI103" s="514" t="s">
        <v>3630</v>
      </c>
      <c r="CJ103" s="514">
        <v>10</v>
      </c>
      <c r="CK103" s="514" t="s">
        <v>3618</v>
      </c>
      <c r="CL103" s="515" t="s">
        <v>3631</v>
      </c>
      <c r="CN103" s="516" t="s">
        <v>3700</v>
      </c>
    </row>
    <row r="104" spans="1:92" ht="27">
      <c r="A104" s="1205"/>
      <c r="B104" s="517"/>
      <c r="C104" s="518"/>
      <c r="D104" s="509" t="s">
        <v>3493</v>
      </c>
      <c r="F104" s="558">
        <v>30220</v>
      </c>
      <c r="G104" s="559"/>
      <c r="H104" s="489" t="s">
        <v>1</v>
      </c>
      <c r="I104" s="560">
        <v>280</v>
      </c>
      <c r="J104" s="561"/>
      <c r="K104" s="562" t="s">
        <v>3675</v>
      </c>
      <c r="M104" s="1198"/>
      <c r="N104" s="490"/>
      <c r="O104" s="490"/>
      <c r="P104" s="519"/>
      <c r="R104" s="520"/>
      <c r="S104" s="490"/>
      <c r="T104" s="490"/>
      <c r="U104" s="519"/>
      <c r="V104" s="489" t="s">
        <v>1</v>
      </c>
      <c r="W104" s="521">
        <v>7640</v>
      </c>
      <c r="X104" s="522">
        <v>70</v>
      </c>
      <c r="Y104" s="509" t="s">
        <v>3489</v>
      </c>
      <c r="Z104" s="489" t="s">
        <v>1</v>
      </c>
      <c r="AA104" s="523">
        <v>53540</v>
      </c>
      <c r="AB104" s="524" t="s">
        <v>1</v>
      </c>
      <c r="AC104" s="524">
        <v>530</v>
      </c>
      <c r="AD104" s="525" t="s">
        <v>3618</v>
      </c>
      <c r="AE104" s="489" t="s">
        <v>1</v>
      </c>
      <c r="AF104" s="526">
        <v>45900</v>
      </c>
      <c r="AG104" s="524" t="s">
        <v>1</v>
      </c>
      <c r="AH104" s="524">
        <v>450</v>
      </c>
      <c r="AI104" s="525" t="s">
        <v>3618</v>
      </c>
      <c r="AK104" s="493"/>
      <c r="AL104" s="494"/>
      <c r="AM104" s="494"/>
      <c r="AN104" s="492"/>
      <c r="AP104" s="520">
        <v>1690</v>
      </c>
      <c r="AQ104" s="490"/>
      <c r="AR104" s="490"/>
      <c r="AS104" s="519"/>
      <c r="AU104" s="520"/>
      <c r="AV104" s="490"/>
      <c r="AW104" s="490"/>
      <c r="AX104" s="519"/>
      <c r="AZ104" s="563" t="s">
        <v>3680</v>
      </c>
      <c r="BA104" s="1196"/>
      <c r="BB104" s="563" t="s">
        <v>3681</v>
      </c>
      <c r="BC104" s="1196"/>
      <c r="BD104" s="563" t="s">
        <v>3680</v>
      </c>
      <c r="BE104" s="1196"/>
      <c r="BF104" s="563" t="s">
        <v>3681</v>
      </c>
      <c r="BH104" s="567">
        <v>2440</v>
      </c>
      <c r="BK104" s="489" t="s">
        <v>3494</v>
      </c>
      <c r="BP104" s="489" t="s">
        <v>3494</v>
      </c>
      <c r="BU104" s="518" t="s">
        <v>3627</v>
      </c>
      <c r="BW104" s="520"/>
      <c r="BX104" s="527"/>
      <c r="BY104" s="527"/>
      <c r="BZ104" s="528"/>
      <c r="CB104" s="520"/>
      <c r="CC104" s="527"/>
      <c r="CD104" s="527"/>
      <c r="CE104" s="527"/>
      <c r="CF104" s="528"/>
      <c r="CH104" s="493"/>
      <c r="CI104" s="497"/>
      <c r="CJ104" s="497"/>
      <c r="CK104" s="497"/>
      <c r="CL104" s="498"/>
      <c r="CN104" s="516">
        <v>0.99</v>
      </c>
    </row>
    <row r="105" spans="1:92" ht="54">
      <c r="A105" s="1205"/>
      <c r="B105" s="507" t="s">
        <v>3515</v>
      </c>
      <c r="C105" s="508" t="s">
        <v>3487</v>
      </c>
      <c r="D105" s="509" t="s">
        <v>3488</v>
      </c>
      <c r="F105" s="551">
        <v>22290</v>
      </c>
      <c r="G105" s="552">
        <v>29930</v>
      </c>
      <c r="H105" s="489" t="s">
        <v>1</v>
      </c>
      <c r="I105" s="553">
        <v>200</v>
      </c>
      <c r="J105" s="554">
        <v>280</v>
      </c>
      <c r="K105" s="555" t="s">
        <v>3675</v>
      </c>
      <c r="L105" s="489" t="s">
        <v>1</v>
      </c>
      <c r="M105" s="1197">
        <v>360</v>
      </c>
      <c r="N105" s="510" t="s">
        <v>1</v>
      </c>
      <c r="O105" s="510">
        <v>3</v>
      </c>
      <c r="P105" s="511" t="s">
        <v>3618</v>
      </c>
      <c r="Q105" s="489" t="s">
        <v>1</v>
      </c>
      <c r="R105" s="512">
        <v>1520</v>
      </c>
      <c r="S105" s="510" t="s">
        <v>1</v>
      </c>
      <c r="T105" s="510">
        <v>10</v>
      </c>
      <c r="U105" s="511" t="s">
        <v>3618</v>
      </c>
      <c r="V105" s="489" t="s">
        <v>1</v>
      </c>
      <c r="W105" s="513">
        <v>7640</v>
      </c>
      <c r="X105" s="513">
        <v>70</v>
      </c>
      <c r="Y105" s="509" t="s">
        <v>3489</v>
      </c>
      <c r="AF105" s="501" t="s">
        <v>0</v>
      </c>
      <c r="AJ105" s="489" t="s">
        <v>1</v>
      </c>
      <c r="AK105" s="520">
        <v>280</v>
      </c>
      <c r="AL105" s="490" t="s">
        <v>1</v>
      </c>
      <c r="AM105" s="490">
        <v>2</v>
      </c>
      <c r="AN105" s="519" t="s">
        <v>3618</v>
      </c>
      <c r="AP105" s="520" t="s">
        <v>3249</v>
      </c>
      <c r="AQ105" s="490" t="s">
        <v>1</v>
      </c>
      <c r="AR105" s="490">
        <v>10</v>
      </c>
      <c r="AS105" s="519" t="s">
        <v>3619</v>
      </c>
      <c r="AT105" s="489" t="s">
        <v>1</v>
      </c>
      <c r="AU105" s="512">
        <v>500</v>
      </c>
      <c r="AV105" s="510" t="s">
        <v>1</v>
      </c>
      <c r="AW105" s="510">
        <v>5</v>
      </c>
      <c r="AX105" s="511" t="s">
        <v>3618</v>
      </c>
      <c r="AY105" s="489" t="s">
        <v>1</v>
      </c>
      <c r="AZ105" s="556">
        <v>200</v>
      </c>
      <c r="BA105" s="1196" t="s">
        <v>12</v>
      </c>
      <c r="BB105" s="556">
        <v>2</v>
      </c>
      <c r="BC105" s="1196" t="s">
        <v>12</v>
      </c>
      <c r="BD105" s="556">
        <v>30</v>
      </c>
      <c r="BE105" s="1196" t="s">
        <v>12</v>
      </c>
      <c r="BF105" s="556">
        <v>1</v>
      </c>
      <c r="BH105" s="566" t="s">
        <v>3698</v>
      </c>
      <c r="BJ105" s="489" t="s">
        <v>3496</v>
      </c>
      <c r="BK105" s="489" t="s">
        <v>3492</v>
      </c>
      <c r="BO105" s="489" t="s">
        <v>3496</v>
      </c>
      <c r="BP105" s="489" t="s">
        <v>3492</v>
      </c>
      <c r="BT105" s="489" t="s">
        <v>1</v>
      </c>
      <c r="BU105" s="508">
        <v>225</v>
      </c>
      <c r="BV105" s="489" t="s">
        <v>11</v>
      </c>
      <c r="BW105" s="512">
        <v>370</v>
      </c>
      <c r="BX105" s="514" t="s">
        <v>3630</v>
      </c>
      <c r="BY105" s="514">
        <v>4</v>
      </c>
      <c r="BZ105" s="515" t="s">
        <v>3618</v>
      </c>
      <c r="CA105" s="489" t="s">
        <v>11</v>
      </c>
      <c r="CB105" s="512">
        <v>1530</v>
      </c>
      <c r="CC105" s="514" t="s">
        <v>3630</v>
      </c>
      <c r="CD105" s="514">
        <v>10</v>
      </c>
      <c r="CE105" s="514" t="s">
        <v>3618</v>
      </c>
      <c r="CF105" s="515" t="s">
        <v>3631</v>
      </c>
      <c r="CG105" s="489" t="s">
        <v>11</v>
      </c>
      <c r="CH105" s="520">
        <v>1130</v>
      </c>
      <c r="CI105" s="527" t="s">
        <v>3630</v>
      </c>
      <c r="CJ105" s="527">
        <v>10</v>
      </c>
      <c r="CK105" s="527" t="s">
        <v>3618</v>
      </c>
      <c r="CL105" s="528" t="s">
        <v>3631</v>
      </c>
      <c r="CN105" s="516" t="s">
        <v>3700</v>
      </c>
    </row>
    <row r="106" spans="1:92" ht="27">
      <c r="A106" s="1205"/>
      <c r="B106" s="487"/>
      <c r="C106" s="488"/>
      <c r="D106" s="509" t="s">
        <v>3493</v>
      </c>
      <c r="F106" s="558">
        <v>29930</v>
      </c>
      <c r="G106" s="559"/>
      <c r="H106" s="489" t="s">
        <v>1</v>
      </c>
      <c r="I106" s="560">
        <v>280</v>
      </c>
      <c r="J106" s="561"/>
      <c r="K106" s="562" t="s">
        <v>3675</v>
      </c>
      <c r="M106" s="1198"/>
      <c r="N106" s="494"/>
      <c r="O106" s="494"/>
      <c r="P106" s="492"/>
      <c r="R106" s="493"/>
      <c r="S106" s="494"/>
      <c r="T106" s="494"/>
      <c r="U106" s="492"/>
      <c r="V106" s="489" t="s">
        <v>1</v>
      </c>
      <c r="W106" s="521">
        <v>7640</v>
      </c>
      <c r="X106" s="522">
        <v>70</v>
      </c>
      <c r="Y106" s="509" t="s">
        <v>3489</v>
      </c>
      <c r="Z106" s="489" t="s">
        <v>1</v>
      </c>
      <c r="AA106" s="523">
        <v>53540</v>
      </c>
      <c r="AB106" s="524" t="s">
        <v>1</v>
      </c>
      <c r="AC106" s="524">
        <v>530</v>
      </c>
      <c r="AD106" s="525" t="s">
        <v>3618</v>
      </c>
      <c r="AE106" s="489" t="s">
        <v>1</v>
      </c>
      <c r="AF106" s="526">
        <v>45900</v>
      </c>
      <c r="AG106" s="524" t="s">
        <v>1</v>
      </c>
      <c r="AH106" s="524">
        <v>450</v>
      </c>
      <c r="AI106" s="525" t="s">
        <v>3618</v>
      </c>
      <c r="AK106" s="520"/>
      <c r="AL106" s="490"/>
      <c r="AM106" s="490"/>
      <c r="AN106" s="519"/>
      <c r="AP106" s="520">
        <v>1520</v>
      </c>
      <c r="AQ106" s="490"/>
      <c r="AR106" s="490"/>
      <c r="AS106" s="519"/>
      <c r="AU106" s="493"/>
      <c r="AV106" s="494"/>
      <c r="AW106" s="494"/>
      <c r="AX106" s="492"/>
      <c r="AZ106" s="563" t="s">
        <v>3680</v>
      </c>
      <c r="BA106" s="1196"/>
      <c r="BB106" s="563" t="s">
        <v>3681</v>
      </c>
      <c r="BC106" s="1196"/>
      <c r="BD106" s="563" t="s">
        <v>3680</v>
      </c>
      <c r="BE106" s="1196"/>
      <c r="BF106" s="563" t="s">
        <v>3681</v>
      </c>
      <c r="BH106" s="567">
        <v>2360</v>
      </c>
      <c r="BK106" s="489" t="s">
        <v>3494</v>
      </c>
      <c r="BP106" s="489" t="s">
        <v>3494</v>
      </c>
      <c r="BU106" s="488" t="s">
        <v>3622</v>
      </c>
      <c r="BW106" s="493"/>
      <c r="BX106" s="497"/>
      <c r="BY106" s="497"/>
      <c r="BZ106" s="498"/>
      <c r="CB106" s="493"/>
      <c r="CC106" s="497"/>
      <c r="CD106" s="497"/>
      <c r="CE106" s="497"/>
      <c r="CF106" s="498"/>
      <c r="CH106" s="520"/>
      <c r="CI106" s="527"/>
      <c r="CJ106" s="527"/>
      <c r="CK106" s="527"/>
      <c r="CL106" s="528"/>
      <c r="CN106" s="516">
        <v>0.99</v>
      </c>
    </row>
    <row r="107" spans="1:92" ht="27">
      <c r="A107" s="1205"/>
      <c r="B107" s="507" t="s">
        <v>3516</v>
      </c>
      <c r="C107" s="508" t="s">
        <v>3487</v>
      </c>
      <c r="D107" s="509" t="s">
        <v>3488</v>
      </c>
      <c r="F107" s="551">
        <v>22050</v>
      </c>
      <c r="G107" s="552">
        <v>29690</v>
      </c>
      <c r="H107" s="489" t="s">
        <v>1</v>
      </c>
      <c r="I107" s="553">
        <v>200</v>
      </c>
      <c r="J107" s="554">
        <v>280</v>
      </c>
      <c r="K107" s="555" t="s">
        <v>3675</v>
      </c>
      <c r="L107" s="489" t="s">
        <v>1</v>
      </c>
      <c r="M107" s="1197">
        <v>330</v>
      </c>
      <c r="N107" s="490" t="s">
        <v>1</v>
      </c>
      <c r="O107" s="490">
        <v>3</v>
      </c>
      <c r="P107" s="519" t="s">
        <v>3618</v>
      </c>
      <c r="R107" s="520"/>
      <c r="S107" s="490"/>
      <c r="T107" s="490"/>
      <c r="U107" s="519"/>
      <c r="V107" s="489" t="s">
        <v>1</v>
      </c>
      <c r="W107" s="513">
        <v>7640</v>
      </c>
      <c r="X107" s="513">
        <v>70</v>
      </c>
      <c r="Y107" s="509" t="s">
        <v>3489</v>
      </c>
      <c r="AF107" s="501" t="s">
        <v>0</v>
      </c>
      <c r="AJ107" s="489" t="s">
        <v>1</v>
      </c>
      <c r="AK107" s="512">
        <v>260</v>
      </c>
      <c r="AL107" s="510" t="s">
        <v>1</v>
      </c>
      <c r="AM107" s="510">
        <v>2</v>
      </c>
      <c r="AN107" s="511" t="s">
        <v>3618</v>
      </c>
      <c r="AP107" s="520" t="s">
        <v>3250</v>
      </c>
      <c r="AQ107" s="490" t="s">
        <v>1</v>
      </c>
      <c r="AR107" s="490">
        <v>10</v>
      </c>
      <c r="AS107" s="519" t="s">
        <v>3619</v>
      </c>
      <c r="AT107" s="489" t="s">
        <v>1</v>
      </c>
      <c r="AU107" s="520">
        <v>500</v>
      </c>
      <c r="AV107" s="490" t="s">
        <v>1</v>
      </c>
      <c r="AW107" s="490">
        <v>5</v>
      </c>
      <c r="AX107" s="519" t="s">
        <v>3618</v>
      </c>
      <c r="AY107" s="489" t="s">
        <v>1</v>
      </c>
      <c r="AZ107" s="556">
        <v>180</v>
      </c>
      <c r="BA107" s="1196" t="s">
        <v>12</v>
      </c>
      <c r="BB107" s="556">
        <v>1</v>
      </c>
      <c r="BC107" s="1196" t="s">
        <v>12</v>
      </c>
      <c r="BD107" s="556">
        <v>30</v>
      </c>
      <c r="BE107" s="1196" t="s">
        <v>12</v>
      </c>
      <c r="BF107" s="556">
        <v>1</v>
      </c>
      <c r="BH107" s="566" t="s">
        <v>3699</v>
      </c>
      <c r="BJ107" s="489" t="s">
        <v>3498</v>
      </c>
      <c r="BK107" s="489" t="s">
        <v>3492</v>
      </c>
      <c r="BO107" s="489" t="s">
        <v>3498</v>
      </c>
      <c r="BP107" s="489" t="s">
        <v>3492</v>
      </c>
      <c r="BT107" s="489" t="s">
        <v>1</v>
      </c>
      <c r="BU107" s="518">
        <v>225</v>
      </c>
      <c r="BV107" s="489" t="s">
        <v>11</v>
      </c>
      <c r="BW107" s="520">
        <v>340</v>
      </c>
      <c r="BX107" s="527" t="s">
        <v>3630</v>
      </c>
      <c r="BY107" s="527">
        <v>3</v>
      </c>
      <c r="BZ107" s="528" t="s">
        <v>3618</v>
      </c>
      <c r="CA107" s="489" t="s">
        <v>11</v>
      </c>
      <c r="CB107" s="520">
        <v>1390</v>
      </c>
      <c r="CC107" s="527" t="s">
        <v>3630</v>
      </c>
      <c r="CD107" s="527">
        <v>10</v>
      </c>
      <c r="CE107" s="527" t="s">
        <v>3618</v>
      </c>
      <c r="CF107" s="528" t="s">
        <v>3631</v>
      </c>
      <c r="CG107" s="489" t="s">
        <v>11</v>
      </c>
      <c r="CH107" s="512">
        <v>1020</v>
      </c>
      <c r="CI107" s="514" t="s">
        <v>3630</v>
      </c>
      <c r="CJ107" s="514">
        <v>10</v>
      </c>
      <c r="CK107" s="514" t="s">
        <v>3618</v>
      </c>
      <c r="CL107" s="515" t="s">
        <v>3631</v>
      </c>
      <c r="CN107" s="516" t="s">
        <v>3700</v>
      </c>
    </row>
    <row r="108" spans="1:92" ht="27">
      <c r="A108" s="1205"/>
      <c r="B108" s="487"/>
      <c r="C108" s="488"/>
      <c r="D108" s="509" t="s">
        <v>3493</v>
      </c>
      <c r="F108" s="558">
        <v>29690</v>
      </c>
      <c r="G108" s="559"/>
      <c r="H108" s="489" t="s">
        <v>1</v>
      </c>
      <c r="I108" s="560">
        <v>280</v>
      </c>
      <c r="J108" s="561"/>
      <c r="K108" s="562" t="s">
        <v>3675</v>
      </c>
      <c r="M108" s="1198"/>
      <c r="N108" s="490"/>
      <c r="O108" s="490"/>
      <c r="P108" s="519"/>
      <c r="R108" s="520"/>
      <c r="S108" s="490"/>
      <c r="T108" s="490"/>
      <c r="U108" s="519"/>
      <c r="V108" s="489" t="s">
        <v>1</v>
      </c>
      <c r="W108" s="521">
        <v>7640</v>
      </c>
      <c r="X108" s="522">
        <v>70</v>
      </c>
      <c r="Y108" s="509" t="s">
        <v>3489</v>
      </c>
      <c r="Z108" s="489" t="s">
        <v>1</v>
      </c>
      <c r="AA108" s="523">
        <v>53540</v>
      </c>
      <c r="AB108" s="524" t="s">
        <v>1</v>
      </c>
      <c r="AC108" s="524">
        <v>530</v>
      </c>
      <c r="AD108" s="525" t="s">
        <v>3618</v>
      </c>
      <c r="AE108" s="489" t="s">
        <v>1</v>
      </c>
      <c r="AF108" s="526">
        <v>45900</v>
      </c>
      <c r="AG108" s="524" t="s">
        <v>1</v>
      </c>
      <c r="AH108" s="524">
        <v>450</v>
      </c>
      <c r="AI108" s="525" t="s">
        <v>3618</v>
      </c>
      <c r="AK108" s="493"/>
      <c r="AL108" s="494"/>
      <c r="AM108" s="494"/>
      <c r="AN108" s="492"/>
      <c r="AP108" s="493">
        <v>1390</v>
      </c>
      <c r="AQ108" s="494"/>
      <c r="AR108" s="494"/>
      <c r="AS108" s="492"/>
      <c r="AU108" s="520"/>
      <c r="AV108" s="490"/>
      <c r="AW108" s="490"/>
      <c r="AX108" s="519"/>
      <c r="AZ108" s="563" t="s">
        <v>3680</v>
      </c>
      <c r="BA108" s="1196"/>
      <c r="BB108" s="563" t="s">
        <v>3681</v>
      </c>
      <c r="BC108" s="1196"/>
      <c r="BD108" s="563" t="s">
        <v>3680</v>
      </c>
      <c r="BE108" s="1196"/>
      <c r="BF108" s="563" t="s">
        <v>3681</v>
      </c>
      <c r="BH108" s="568">
        <v>2150</v>
      </c>
      <c r="BK108" s="489" t="s">
        <v>3494</v>
      </c>
      <c r="BP108" s="489" t="s">
        <v>3494</v>
      </c>
      <c r="BU108" s="518" t="s">
        <v>3622</v>
      </c>
      <c r="BW108" s="520"/>
      <c r="BX108" s="527"/>
      <c r="BY108" s="527"/>
      <c r="BZ108" s="528"/>
      <c r="CB108" s="520"/>
      <c r="CC108" s="527"/>
      <c r="CD108" s="527"/>
      <c r="CE108" s="527"/>
      <c r="CF108" s="528"/>
      <c r="CH108" s="493"/>
      <c r="CI108" s="497"/>
      <c r="CJ108" s="497"/>
      <c r="CK108" s="497"/>
      <c r="CL108" s="498"/>
      <c r="CN108" s="516">
        <v>0.99</v>
      </c>
    </row>
    <row r="109" spans="1:92" ht="27">
      <c r="A109" s="1205" t="s">
        <v>3528</v>
      </c>
      <c r="B109" s="517" t="s">
        <v>3486</v>
      </c>
      <c r="C109" s="518" t="s">
        <v>3487</v>
      </c>
      <c r="D109" s="509" t="s">
        <v>3488</v>
      </c>
      <c r="F109" s="551">
        <v>81910</v>
      </c>
      <c r="G109" s="552">
        <v>89370</v>
      </c>
      <c r="H109" s="489" t="s">
        <v>1</v>
      </c>
      <c r="I109" s="553">
        <v>800</v>
      </c>
      <c r="J109" s="554">
        <v>870</v>
      </c>
      <c r="K109" s="555" t="s">
        <v>3675</v>
      </c>
      <c r="L109" s="489" t="s">
        <v>1</v>
      </c>
      <c r="M109" s="1197">
        <v>7140</v>
      </c>
      <c r="N109" s="510" t="s">
        <v>1</v>
      </c>
      <c r="O109" s="510">
        <v>70</v>
      </c>
      <c r="P109" s="511" t="s">
        <v>3618</v>
      </c>
      <c r="Q109" s="489" t="s">
        <v>1</v>
      </c>
      <c r="R109" s="512">
        <v>29870</v>
      </c>
      <c r="S109" s="510" t="s">
        <v>1</v>
      </c>
      <c r="T109" s="510">
        <v>290</v>
      </c>
      <c r="U109" s="511" t="s">
        <v>3618</v>
      </c>
      <c r="V109" s="489" t="s">
        <v>1</v>
      </c>
      <c r="W109" s="513">
        <v>7460</v>
      </c>
      <c r="X109" s="513">
        <v>70</v>
      </c>
      <c r="Y109" s="509" t="s">
        <v>3489</v>
      </c>
      <c r="AF109" s="501" t="s">
        <v>0</v>
      </c>
      <c r="AJ109" s="489" t="s">
        <v>1</v>
      </c>
      <c r="AK109" s="520">
        <v>5780</v>
      </c>
      <c r="AL109" s="490" t="s">
        <v>1</v>
      </c>
      <c r="AM109" s="490">
        <v>50</v>
      </c>
      <c r="AN109" s="519" t="s">
        <v>3618</v>
      </c>
      <c r="AO109" s="489" t="s">
        <v>1</v>
      </c>
      <c r="AP109" s="512" t="s">
        <v>3234</v>
      </c>
      <c r="AQ109" s="510" t="s">
        <v>1</v>
      </c>
      <c r="AR109" s="510">
        <v>290</v>
      </c>
      <c r="AS109" s="511" t="s">
        <v>3619</v>
      </c>
      <c r="AT109" s="489" t="s">
        <v>1</v>
      </c>
      <c r="AU109" s="512">
        <v>3640</v>
      </c>
      <c r="AV109" s="510" t="s">
        <v>1</v>
      </c>
      <c r="AW109" s="510">
        <v>30</v>
      </c>
      <c r="AX109" s="511" t="s">
        <v>3618</v>
      </c>
      <c r="AY109" s="489" t="s">
        <v>1</v>
      </c>
      <c r="AZ109" s="556">
        <v>2730</v>
      </c>
      <c r="BA109" s="1196" t="s">
        <v>12</v>
      </c>
      <c r="BB109" s="556">
        <v>20</v>
      </c>
      <c r="BC109" s="1196" t="s">
        <v>12</v>
      </c>
      <c r="BD109" s="556">
        <v>480</v>
      </c>
      <c r="BE109" s="1196" t="s">
        <v>12</v>
      </c>
      <c r="BF109" s="556">
        <v>4</v>
      </c>
      <c r="BG109" s="489" t="s">
        <v>1</v>
      </c>
      <c r="BH109" s="569" t="s">
        <v>3683</v>
      </c>
      <c r="BJ109" s="489" t="s">
        <v>3500</v>
      </c>
      <c r="BK109" s="489" t="s">
        <v>3492</v>
      </c>
      <c r="BO109" s="489" t="s">
        <v>3500</v>
      </c>
      <c r="BP109" s="489" t="s">
        <v>3492</v>
      </c>
      <c r="BT109" s="489" t="s">
        <v>1</v>
      </c>
      <c r="BU109" s="508">
        <v>225</v>
      </c>
      <c r="BV109" s="489" t="s">
        <v>11</v>
      </c>
      <c r="BW109" s="512">
        <v>7500</v>
      </c>
      <c r="BX109" s="514" t="s">
        <v>3630</v>
      </c>
      <c r="BY109" s="514">
        <v>70</v>
      </c>
      <c r="BZ109" s="515" t="s">
        <v>3618</v>
      </c>
      <c r="CA109" s="489" t="s">
        <v>11</v>
      </c>
      <c r="CB109" s="512">
        <v>29870</v>
      </c>
      <c r="CC109" s="514" t="s">
        <v>3630</v>
      </c>
      <c r="CD109" s="514">
        <v>290</v>
      </c>
      <c r="CE109" s="514" t="s">
        <v>3618</v>
      </c>
      <c r="CF109" s="515" t="s">
        <v>3631</v>
      </c>
      <c r="CG109" s="489" t="s">
        <v>11</v>
      </c>
      <c r="CH109" s="520">
        <v>21880</v>
      </c>
      <c r="CI109" s="527" t="s">
        <v>3630</v>
      </c>
      <c r="CJ109" s="527">
        <v>210</v>
      </c>
      <c r="CK109" s="527" t="s">
        <v>3618</v>
      </c>
      <c r="CL109" s="528" t="s">
        <v>3631</v>
      </c>
      <c r="CN109" s="516" t="s">
        <v>3700</v>
      </c>
    </row>
    <row r="110" spans="1:92" ht="27">
      <c r="A110" s="1205"/>
      <c r="B110" s="517"/>
      <c r="C110" s="518"/>
      <c r="D110" s="509" t="s">
        <v>3493</v>
      </c>
      <c r="F110" s="558">
        <v>89370</v>
      </c>
      <c r="G110" s="559"/>
      <c r="H110" s="489" t="s">
        <v>1</v>
      </c>
      <c r="I110" s="560">
        <v>870</v>
      </c>
      <c r="J110" s="561"/>
      <c r="K110" s="562" t="s">
        <v>3675</v>
      </c>
      <c r="M110" s="1198"/>
      <c r="N110" s="494"/>
      <c r="O110" s="494"/>
      <c r="P110" s="492"/>
      <c r="R110" s="493"/>
      <c r="S110" s="494"/>
      <c r="T110" s="494"/>
      <c r="U110" s="492"/>
      <c r="V110" s="489" t="s">
        <v>1</v>
      </c>
      <c r="W110" s="521">
        <v>7460</v>
      </c>
      <c r="X110" s="522">
        <v>70</v>
      </c>
      <c r="Y110" s="509" t="s">
        <v>3489</v>
      </c>
      <c r="Z110" s="489" t="s">
        <v>1</v>
      </c>
      <c r="AA110" s="523">
        <v>52270</v>
      </c>
      <c r="AB110" s="524" t="s">
        <v>1</v>
      </c>
      <c r="AC110" s="524">
        <v>520</v>
      </c>
      <c r="AD110" s="525" t="s">
        <v>3618</v>
      </c>
      <c r="AE110" s="489" t="s">
        <v>1</v>
      </c>
      <c r="AF110" s="526">
        <v>44810</v>
      </c>
      <c r="AG110" s="524" t="s">
        <v>1</v>
      </c>
      <c r="AH110" s="524">
        <v>440</v>
      </c>
      <c r="AI110" s="525" t="s">
        <v>3618</v>
      </c>
      <c r="AK110" s="520"/>
      <c r="AL110" s="490"/>
      <c r="AM110" s="490"/>
      <c r="AN110" s="519"/>
      <c r="AP110" s="520">
        <v>29870</v>
      </c>
      <c r="AQ110" s="490"/>
      <c r="AR110" s="490"/>
      <c r="AS110" s="519"/>
      <c r="AU110" s="493"/>
      <c r="AV110" s="494"/>
      <c r="AW110" s="494"/>
      <c r="AX110" s="492"/>
      <c r="AZ110" s="563" t="s">
        <v>3680</v>
      </c>
      <c r="BA110" s="1196"/>
      <c r="BB110" s="563" t="s">
        <v>3681</v>
      </c>
      <c r="BC110" s="1196"/>
      <c r="BD110" s="563" t="s">
        <v>3680</v>
      </c>
      <c r="BE110" s="1196"/>
      <c r="BF110" s="563" t="s">
        <v>3681</v>
      </c>
      <c r="BH110" s="567">
        <v>27330</v>
      </c>
      <c r="BK110" s="489" t="s">
        <v>3494</v>
      </c>
      <c r="BP110" s="489" t="s">
        <v>3494</v>
      </c>
      <c r="BU110" s="488" t="s">
        <v>3622</v>
      </c>
      <c r="BW110" s="493"/>
      <c r="BX110" s="497"/>
      <c r="BY110" s="497"/>
      <c r="BZ110" s="498"/>
      <c r="CB110" s="493"/>
      <c r="CC110" s="497"/>
      <c r="CD110" s="497"/>
      <c r="CE110" s="497"/>
      <c r="CF110" s="498"/>
      <c r="CH110" s="520"/>
      <c r="CI110" s="527"/>
      <c r="CJ110" s="527"/>
      <c r="CK110" s="527"/>
      <c r="CL110" s="528"/>
      <c r="CN110" s="516">
        <v>0.63</v>
      </c>
    </row>
    <row r="111" spans="1:92" ht="54">
      <c r="A111" s="1205"/>
      <c r="B111" s="507" t="s">
        <v>3495</v>
      </c>
      <c r="C111" s="508" t="s">
        <v>3487</v>
      </c>
      <c r="D111" s="509" t="s">
        <v>3488</v>
      </c>
      <c r="F111" s="551">
        <v>50860</v>
      </c>
      <c r="G111" s="552">
        <v>58320</v>
      </c>
      <c r="H111" s="489" t="s">
        <v>1</v>
      </c>
      <c r="I111" s="553">
        <v>490</v>
      </c>
      <c r="J111" s="554">
        <v>560</v>
      </c>
      <c r="K111" s="555" t="s">
        <v>3675</v>
      </c>
      <c r="L111" s="489" t="s">
        <v>1</v>
      </c>
      <c r="M111" s="1197">
        <v>4280</v>
      </c>
      <c r="N111" s="490" t="s">
        <v>1</v>
      </c>
      <c r="O111" s="490">
        <v>40</v>
      </c>
      <c r="P111" s="519" t="s">
        <v>3618</v>
      </c>
      <c r="Q111" s="489" t="s">
        <v>1</v>
      </c>
      <c r="R111" s="520">
        <v>17920</v>
      </c>
      <c r="S111" s="490" t="s">
        <v>1</v>
      </c>
      <c r="T111" s="490">
        <v>170</v>
      </c>
      <c r="U111" s="519" t="s">
        <v>3618</v>
      </c>
      <c r="V111" s="489" t="s">
        <v>1</v>
      </c>
      <c r="W111" s="513">
        <v>7460</v>
      </c>
      <c r="X111" s="513">
        <v>70</v>
      </c>
      <c r="Y111" s="509" t="s">
        <v>3489</v>
      </c>
      <c r="AF111" s="501" t="s">
        <v>0</v>
      </c>
      <c r="AJ111" s="489" t="s">
        <v>1</v>
      </c>
      <c r="AK111" s="512">
        <v>3470</v>
      </c>
      <c r="AL111" s="510" t="s">
        <v>1</v>
      </c>
      <c r="AM111" s="510">
        <v>30</v>
      </c>
      <c r="AN111" s="511" t="s">
        <v>3618</v>
      </c>
      <c r="AP111" s="520" t="s">
        <v>3235</v>
      </c>
      <c r="AQ111" s="490" t="s">
        <v>1</v>
      </c>
      <c r="AR111" s="490">
        <v>170</v>
      </c>
      <c r="AS111" s="519" t="s">
        <v>3619</v>
      </c>
      <c r="AT111" s="489" t="s">
        <v>1</v>
      </c>
      <c r="AU111" s="520">
        <v>2490</v>
      </c>
      <c r="AV111" s="490" t="s">
        <v>1</v>
      </c>
      <c r="AW111" s="490">
        <v>20</v>
      </c>
      <c r="AX111" s="519" t="s">
        <v>3618</v>
      </c>
      <c r="AY111" s="489" t="s">
        <v>1</v>
      </c>
      <c r="AZ111" s="556">
        <v>1630</v>
      </c>
      <c r="BA111" s="1196" t="s">
        <v>12</v>
      </c>
      <c r="BB111" s="556">
        <v>10</v>
      </c>
      <c r="BC111" s="1196" t="s">
        <v>12</v>
      </c>
      <c r="BD111" s="556">
        <v>290</v>
      </c>
      <c r="BE111" s="1196" t="s">
        <v>12</v>
      </c>
      <c r="BF111" s="556">
        <v>2</v>
      </c>
      <c r="BH111" s="566" t="s">
        <v>3684</v>
      </c>
      <c r="BI111" s="489" t="s">
        <v>3529</v>
      </c>
      <c r="BJ111" s="489" t="s">
        <v>3491</v>
      </c>
      <c r="BK111" s="489" t="s">
        <v>3492</v>
      </c>
      <c r="BN111" s="489" t="s">
        <v>3529</v>
      </c>
      <c r="BO111" s="489" t="s">
        <v>3491</v>
      </c>
      <c r="BP111" s="489" t="s">
        <v>3492</v>
      </c>
      <c r="BT111" s="489" t="s">
        <v>1</v>
      </c>
      <c r="BU111" s="518">
        <v>225</v>
      </c>
      <c r="BV111" s="489" t="s">
        <v>11</v>
      </c>
      <c r="BW111" s="520">
        <v>4500</v>
      </c>
      <c r="BX111" s="527" t="s">
        <v>3630</v>
      </c>
      <c r="BY111" s="527">
        <v>40</v>
      </c>
      <c r="BZ111" s="528" t="s">
        <v>3618</v>
      </c>
      <c r="CA111" s="489" t="s">
        <v>11</v>
      </c>
      <c r="CB111" s="520">
        <v>17920</v>
      </c>
      <c r="CC111" s="527" t="s">
        <v>3630</v>
      </c>
      <c r="CD111" s="527">
        <v>170</v>
      </c>
      <c r="CE111" s="527" t="s">
        <v>3618</v>
      </c>
      <c r="CF111" s="528" t="s">
        <v>3631</v>
      </c>
      <c r="CG111" s="489" t="s">
        <v>11</v>
      </c>
      <c r="CH111" s="512">
        <v>13130</v>
      </c>
      <c r="CI111" s="514" t="s">
        <v>3630</v>
      </c>
      <c r="CJ111" s="514">
        <v>130</v>
      </c>
      <c r="CK111" s="514" t="s">
        <v>3618</v>
      </c>
      <c r="CL111" s="515" t="s">
        <v>3631</v>
      </c>
      <c r="CN111" s="516" t="s">
        <v>3700</v>
      </c>
    </row>
    <row r="112" spans="1:92" ht="27">
      <c r="A112" s="1205"/>
      <c r="B112" s="487"/>
      <c r="C112" s="488"/>
      <c r="D112" s="509" t="s">
        <v>3493</v>
      </c>
      <c r="F112" s="558">
        <v>58320</v>
      </c>
      <c r="G112" s="559"/>
      <c r="H112" s="489" t="s">
        <v>1</v>
      </c>
      <c r="I112" s="560">
        <v>560</v>
      </c>
      <c r="J112" s="561"/>
      <c r="K112" s="562" t="s">
        <v>3675</v>
      </c>
      <c r="M112" s="1198"/>
      <c r="N112" s="490"/>
      <c r="O112" s="490"/>
      <c r="P112" s="519"/>
      <c r="R112" s="520"/>
      <c r="S112" s="490"/>
      <c r="T112" s="490"/>
      <c r="U112" s="519"/>
      <c r="V112" s="489" t="s">
        <v>1</v>
      </c>
      <c r="W112" s="521">
        <v>7460</v>
      </c>
      <c r="X112" s="522">
        <v>70</v>
      </c>
      <c r="Y112" s="509" t="s">
        <v>3489</v>
      </c>
      <c r="Z112" s="489" t="s">
        <v>1</v>
      </c>
      <c r="AA112" s="523">
        <v>52270</v>
      </c>
      <c r="AB112" s="524" t="s">
        <v>1</v>
      </c>
      <c r="AC112" s="524">
        <v>520</v>
      </c>
      <c r="AD112" s="525" t="s">
        <v>3618</v>
      </c>
      <c r="AE112" s="489" t="s">
        <v>1</v>
      </c>
      <c r="AF112" s="526">
        <v>44810</v>
      </c>
      <c r="AG112" s="524" t="s">
        <v>1</v>
      </c>
      <c r="AH112" s="524">
        <v>440</v>
      </c>
      <c r="AI112" s="525" t="s">
        <v>3618</v>
      </c>
      <c r="AK112" s="493"/>
      <c r="AL112" s="494"/>
      <c r="AM112" s="494"/>
      <c r="AN112" s="492"/>
      <c r="AP112" s="520">
        <v>17920</v>
      </c>
      <c r="AQ112" s="490"/>
      <c r="AR112" s="490"/>
      <c r="AS112" s="519"/>
      <c r="AU112" s="520"/>
      <c r="AV112" s="490"/>
      <c r="AW112" s="490"/>
      <c r="AX112" s="519"/>
      <c r="AZ112" s="563" t="s">
        <v>3680</v>
      </c>
      <c r="BA112" s="1196"/>
      <c r="BB112" s="563" t="s">
        <v>3681</v>
      </c>
      <c r="BC112" s="1196"/>
      <c r="BD112" s="563" t="s">
        <v>3680</v>
      </c>
      <c r="BE112" s="1196"/>
      <c r="BF112" s="563" t="s">
        <v>3681</v>
      </c>
      <c r="BH112" s="567">
        <v>16800</v>
      </c>
      <c r="BK112" s="489" t="s">
        <v>3494</v>
      </c>
      <c r="BP112" s="489" t="s">
        <v>3494</v>
      </c>
      <c r="BU112" s="518" t="s">
        <v>3623</v>
      </c>
      <c r="BW112" s="520"/>
      <c r="BX112" s="527"/>
      <c r="BY112" s="527"/>
      <c r="BZ112" s="528"/>
      <c r="CB112" s="520"/>
      <c r="CC112" s="527"/>
      <c r="CD112" s="527"/>
      <c r="CE112" s="527"/>
      <c r="CF112" s="528"/>
      <c r="CH112" s="493"/>
      <c r="CI112" s="497"/>
      <c r="CJ112" s="497"/>
      <c r="CK112" s="497"/>
      <c r="CL112" s="498"/>
      <c r="CN112" s="516">
        <v>0.78</v>
      </c>
    </row>
    <row r="113" spans="1:92" ht="54">
      <c r="A113" s="1205"/>
      <c r="B113" s="517" t="s">
        <v>3497</v>
      </c>
      <c r="C113" s="518" t="s">
        <v>3487</v>
      </c>
      <c r="D113" s="509" t="s">
        <v>3488</v>
      </c>
      <c r="F113" s="551">
        <v>39720</v>
      </c>
      <c r="G113" s="552">
        <v>47180</v>
      </c>
      <c r="H113" s="489" t="s">
        <v>1</v>
      </c>
      <c r="I113" s="553">
        <v>380</v>
      </c>
      <c r="J113" s="554">
        <v>450</v>
      </c>
      <c r="K113" s="555" t="s">
        <v>3675</v>
      </c>
      <c r="L113" s="489" t="s">
        <v>1</v>
      </c>
      <c r="M113" s="1197">
        <v>3060</v>
      </c>
      <c r="N113" s="510" t="s">
        <v>1</v>
      </c>
      <c r="O113" s="510">
        <v>30</v>
      </c>
      <c r="P113" s="511" t="s">
        <v>3618</v>
      </c>
      <c r="Q113" s="489" t="s">
        <v>1</v>
      </c>
      <c r="R113" s="512">
        <v>12800</v>
      </c>
      <c r="S113" s="510" t="s">
        <v>1</v>
      </c>
      <c r="T113" s="510">
        <v>120</v>
      </c>
      <c r="U113" s="511" t="s">
        <v>3618</v>
      </c>
      <c r="V113" s="489" t="s">
        <v>1</v>
      </c>
      <c r="W113" s="513">
        <v>7460</v>
      </c>
      <c r="X113" s="513">
        <v>70</v>
      </c>
      <c r="Y113" s="509" t="s">
        <v>3489</v>
      </c>
      <c r="AF113" s="501" t="s">
        <v>0</v>
      </c>
      <c r="AJ113" s="489" t="s">
        <v>1</v>
      </c>
      <c r="AK113" s="520">
        <v>2480</v>
      </c>
      <c r="AL113" s="490" t="s">
        <v>1</v>
      </c>
      <c r="AM113" s="490">
        <v>20</v>
      </c>
      <c r="AN113" s="519" t="s">
        <v>3618</v>
      </c>
      <c r="AP113" s="520" t="s">
        <v>3236</v>
      </c>
      <c r="AQ113" s="490" t="s">
        <v>1</v>
      </c>
      <c r="AR113" s="490">
        <v>120</v>
      </c>
      <c r="AS113" s="519" t="s">
        <v>3619</v>
      </c>
      <c r="AT113" s="489" t="s">
        <v>1</v>
      </c>
      <c r="AU113" s="512">
        <v>2000</v>
      </c>
      <c r="AV113" s="510" t="s">
        <v>1</v>
      </c>
      <c r="AW113" s="510">
        <v>20</v>
      </c>
      <c r="AX113" s="511" t="s">
        <v>3618</v>
      </c>
      <c r="AY113" s="489" t="s">
        <v>1</v>
      </c>
      <c r="AZ113" s="556">
        <v>1170</v>
      </c>
      <c r="BA113" s="1196" t="s">
        <v>12</v>
      </c>
      <c r="BB113" s="556">
        <v>10</v>
      </c>
      <c r="BC113" s="1196" t="s">
        <v>12</v>
      </c>
      <c r="BD113" s="556">
        <v>200</v>
      </c>
      <c r="BE113" s="1196" t="s">
        <v>12</v>
      </c>
      <c r="BF113" s="556">
        <v>2</v>
      </c>
      <c r="BH113" s="566" t="s">
        <v>3685</v>
      </c>
      <c r="BJ113" s="489" t="s">
        <v>3496</v>
      </c>
      <c r="BK113" s="489" t="s">
        <v>3492</v>
      </c>
      <c r="BO113" s="489" t="s">
        <v>3496</v>
      </c>
      <c r="BP113" s="489" t="s">
        <v>3492</v>
      </c>
      <c r="BT113" s="489" t="s">
        <v>1</v>
      </c>
      <c r="BU113" s="508">
        <v>225</v>
      </c>
      <c r="BV113" s="489" t="s">
        <v>11</v>
      </c>
      <c r="BW113" s="512">
        <v>3210</v>
      </c>
      <c r="BX113" s="514" t="s">
        <v>3630</v>
      </c>
      <c r="BY113" s="514">
        <v>30</v>
      </c>
      <c r="BZ113" s="515" t="s">
        <v>3618</v>
      </c>
      <c r="CA113" s="489" t="s">
        <v>11</v>
      </c>
      <c r="CB113" s="512">
        <v>12800</v>
      </c>
      <c r="CC113" s="514" t="s">
        <v>3630</v>
      </c>
      <c r="CD113" s="514">
        <v>120</v>
      </c>
      <c r="CE113" s="514" t="s">
        <v>3618</v>
      </c>
      <c r="CF113" s="515" t="s">
        <v>3631</v>
      </c>
      <c r="CG113" s="489" t="s">
        <v>11</v>
      </c>
      <c r="CH113" s="520">
        <v>9380</v>
      </c>
      <c r="CI113" s="527" t="s">
        <v>3630</v>
      </c>
      <c r="CJ113" s="527">
        <v>90</v>
      </c>
      <c r="CK113" s="527" t="s">
        <v>3618</v>
      </c>
      <c r="CL113" s="528" t="s">
        <v>3631</v>
      </c>
      <c r="CN113" s="516" t="s">
        <v>3700</v>
      </c>
    </row>
    <row r="114" spans="1:92" ht="27">
      <c r="A114" s="1205"/>
      <c r="B114" s="517"/>
      <c r="C114" s="518"/>
      <c r="D114" s="509" t="s">
        <v>3493</v>
      </c>
      <c r="F114" s="558">
        <v>47180</v>
      </c>
      <c r="G114" s="559"/>
      <c r="H114" s="489" t="s">
        <v>1</v>
      </c>
      <c r="I114" s="560">
        <v>450</v>
      </c>
      <c r="J114" s="561"/>
      <c r="K114" s="562" t="s">
        <v>3675</v>
      </c>
      <c r="M114" s="1198"/>
      <c r="N114" s="494"/>
      <c r="O114" s="494"/>
      <c r="P114" s="492"/>
      <c r="R114" s="493"/>
      <c r="S114" s="494"/>
      <c r="T114" s="494"/>
      <c r="U114" s="492"/>
      <c r="V114" s="489" t="s">
        <v>1</v>
      </c>
      <c r="W114" s="521">
        <v>7460</v>
      </c>
      <c r="X114" s="522">
        <v>70</v>
      </c>
      <c r="Y114" s="509" t="s">
        <v>3489</v>
      </c>
      <c r="Z114" s="489" t="s">
        <v>1</v>
      </c>
      <c r="AA114" s="523">
        <v>52270</v>
      </c>
      <c r="AB114" s="524" t="s">
        <v>1</v>
      </c>
      <c r="AC114" s="524">
        <v>520</v>
      </c>
      <c r="AD114" s="525" t="s">
        <v>3618</v>
      </c>
      <c r="AE114" s="489" t="s">
        <v>1</v>
      </c>
      <c r="AF114" s="526">
        <v>44810</v>
      </c>
      <c r="AG114" s="524" t="s">
        <v>1</v>
      </c>
      <c r="AH114" s="524">
        <v>440</v>
      </c>
      <c r="AI114" s="525" t="s">
        <v>3618</v>
      </c>
      <c r="AK114" s="520"/>
      <c r="AL114" s="490"/>
      <c r="AM114" s="490"/>
      <c r="AN114" s="519"/>
      <c r="AP114" s="520">
        <v>12800</v>
      </c>
      <c r="AQ114" s="490"/>
      <c r="AR114" s="490"/>
      <c r="AS114" s="519"/>
      <c r="AU114" s="493"/>
      <c r="AV114" s="494"/>
      <c r="AW114" s="494"/>
      <c r="AX114" s="492"/>
      <c r="AZ114" s="563" t="s">
        <v>3680</v>
      </c>
      <c r="BA114" s="1196"/>
      <c r="BB114" s="563" t="s">
        <v>3681</v>
      </c>
      <c r="BC114" s="1196"/>
      <c r="BD114" s="563" t="s">
        <v>3680</v>
      </c>
      <c r="BE114" s="1196"/>
      <c r="BF114" s="563" t="s">
        <v>3681</v>
      </c>
      <c r="BH114" s="567">
        <v>12280</v>
      </c>
      <c r="BK114" s="489" t="s">
        <v>3494</v>
      </c>
      <c r="BP114" s="489" t="s">
        <v>3494</v>
      </c>
      <c r="BU114" s="488" t="s">
        <v>3622</v>
      </c>
      <c r="BW114" s="493"/>
      <c r="BX114" s="497"/>
      <c r="BY114" s="497"/>
      <c r="BZ114" s="498"/>
      <c r="CB114" s="493"/>
      <c r="CC114" s="497"/>
      <c r="CD114" s="497"/>
      <c r="CE114" s="497"/>
      <c r="CF114" s="498"/>
      <c r="CH114" s="520"/>
      <c r="CI114" s="527"/>
      <c r="CJ114" s="527"/>
      <c r="CK114" s="527"/>
      <c r="CL114" s="528"/>
      <c r="CN114" s="516">
        <v>0.86</v>
      </c>
    </row>
    <row r="115" spans="1:92" ht="54">
      <c r="A115" s="1205"/>
      <c r="B115" s="507" t="s">
        <v>3499</v>
      </c>
      <c r="C115" s="508" t="s">
        <v>3487</v>
      </c>
      <c r="D115" s="509" t="s">
        <v>3488</v>
      </c>
      <c r="F115" s="551">
        <v>35220</v>
      </c>
      <c r="G115" s="552">
        <v>42680</v>
      </c>
      <c r="H115" s="489" t="s">
        <v>1</v>
      </c>
      <c r="I115" s="553">
        <v>330</v>
      </c>
      <c r="J115" s="554">
        <v>400</v>
      </c>
      <c r="K115" s="555" t="s">
        <v>3675</v>
      </c>
      <c r="L115" s="489" t="s">
        <v>1</v>
      </c>
      <c r="M115" s="1197">
        <v>2380</v>
      </c>
      <c r="N115" s="490" t="s">
        <v>1</v>
      </c>
      <c r="O115" s="490">
        <v>20</v>
      </c>
      <c r="P115" s="519" t="s">
        <v>3618</v>
      </c>
      <c r="Q115" s="489" t="s">
        <v>1</v>
      </c>
      <c r="R115" s="520">
        <v>9950</v>
      </c>
      <c r="S115" s="490" t="s">
        <v>1</v>
      </c>
      <c r="T115" s="490">
        <v>90</v>
      </c>
      <c r="U115" s="519" t="s">
        <v>3618</v>
      </c>
      <c r="V115" s="489" t="s">
        <v>1</v>
      </c>
      <c r="W115" s="513">
        <v>7460</v>
      </c>
      <c r="X115" s="513">
        <v>70</v>
      </c>
      <c r="Y115" s="509" t="s">
        <v>3489</v>
      </c>
      <c r="AF115" s="501" t="s">
        <v>0</v>
      </c>
      <c r="AJ115" s="489" t="s">
        <v>1</v>
      </c>
      <c r="AK115" s="512" t="s">
        <v>11</v>
      </c>
      <c r="AL115" s="510" t="s">
        <v>1</v>
      </c>
      <c r="AM115" s="510" t="s">
        <v>11</v>
      </c>
      <c r="AN115" s="511"/>
      <c r="AP115" s="520" t="s">
        <v>3237</v>
      </c>
      <c r="AQ115" s="490" t="s">
        <v>1</v>
      </c>
      <c r="AR115" s="490">
        <v>90</v>
      </c>
      <c r="AS115" s="519" t="s">
        <v>3619</v>
      </c>
      <c r="AT115" s="489" t="s">
        <v>1</v>
      </c>
      <c r="AU115" s="520">
        <v>1730</v>
      </c>
      <c r="AV115" s="490" t="s">
        <v>1</v>
      </c>
      <c r="AW115" s="490">
        <v>10</v>
      </c>
      <c r="AX115" s="519" t="s">
        <v>3618</v>
      </c>
      <c r="AY115" s="489" t="s">
        <v>1</v>
      </c>
      <c r="AZ115" s="556">
        <v>910</v>
      </c>
      <c r="BA115" s="1196" t="s">
        <v>12</v>
      </c>
      <c r="BB115" s="556">
        <v>9</v>
      </c>
      <c r="BC115" s="1196" t="s">
        <v>12</v>
      </c>
      <c r="BD115" s="556">
        <v>160</v>
      </c>
      <c r="BE115" s="1196" t="s">
        <v>12</v>
      </c>
      <c r="BF115" s="556">
        <v>1</v>
      </c>
      <c r="BH115" s="566" t="s">
        <v>3686</v>
      </c>
      <c r="BJ115" s="489" t="s">
        <v>3498</v>
      </c>
      <c r="BK115" s="489" t="s">
        <v>3492</v>
      </c>
      <c r="BO115" s="489" t="s">
        <v>3498</v>
      </c>
      <c r="BP115" s="489" t="s">
        <v>3492</v>
      </c>
      <c r="BT115" s="489" t="s">
        <v>1</v>
      </c>
      <c r="BU115" s="518">
        <v>225</v>
      </c>
      <c r="BV115" s="489" t="s">
        <v>11</v>
      </c>
      <c r="BW115" s="520">
        <v>2500</v>
      </c>
      <c r="BX115" s="527" t="s">
        <v>3630</v>
      </c>
      <c r="BY115" s="527">
        <v>20</v>
      </c>
      <c r="BZ115" s="528" t="s">
        <v>3618</v>
      </c>
      <c r="CA115" s="489" t="s">
        <v>11</v>
      </c>
      <c r="CB115" s="520">
        <v>9950</v>
      </c>
      <c r="CC115" s="527" t="s">
        <v>3630</v>
      </c>
      <c r="CD115" s="527">
        <v>100</v>
      </c>
      <c r="CE115" s="527" t="s">
        <v>3618</v>
      </c>
      <c r="CF115" s="528" t="s">
        <v>3631</v>
      </c>
      <c r="CG115" s="489" t="s">
        <v>11</v>
      </c>
      <c r="CH115" s="512">
        <v>7290</v>
      </c>
      <c r="CI115" s="514" t="s">
        <v>3630</v>
      </c>
      <c r="CJ115" s="514">
        <v>70</v>
      </c>
      <c r="CK115" s="514" t="s">
        <v>3618</v>
      </c>
      <c r="CL115" s="515" t="s">
        <v>3631</v>
      </c>
      <c r="CN115" s="516" t="s">
        <v>3700</v>
      </c>
    </row>
    <row r="116" spans="1:92" ht="27">
      <c r="A116" s="1205"/>
      <c r="B116" s="487"/>
      <c r="C116" s="488"/>
      <c r="D116" s="509" t="s">
        <v>3493</v>
      </c>
      <c r="F116" s="558">
        <v>42680</v>
      </c>
      <c r="G116" s="559"/>
      <c r="H116" s="489" t="s">
        <v>1</v>
      </c>
      <c r="I116" s="560">
        <v>400</v>
      </c>
      <c r="J116" s="561"/>
      <c r="K116" s="562" t="s">
        <v>3675</v>
      </c>
      <c r="M116" s="1198"/>
      <c r="N116" s="490"/>
      <c r="O116" s="490"/>
      <c r="P116" s="519"/>
      <c r="R116" s="520"/>
      <c r="S116" s="490"/>
      <c r="T116" s="490"/>
      <c r="U116" s="519"/>
      <c r="V116" s="489" t="s">
        <v>1</v>
      </c>
      <c r="W116" s="521">
        <v>7460</v>
      </c>
      <c r="X116" s="522">
        <v>70</v>
      </c>
      <c r="Y116" s="509" t="s">
        <v>3489</v>
      </c>
      <c r="Z116" s="489" t="s">
        <v>1</v>
      </c>
      <c r="AA116" s="523">
        <v>52270</v>
      </c>
      <c r="AB116" s="524" t="s">
        <v>1</v>
      </c>
      <c r="AC116" s="524">
        <v>520</v>
      </c>
      <c r="AD116" s="525" t="s">
        <v>3618</v>
      </c>
      <c r="AE116" s="489" t="s">
        <v>1</v>
      </c>
      <c r="AF116" s="526">
        <v>44810</v>
      </c>
      <c r="AG116" s="524" t="s">
        <v>1</v>
      </c>
      <c r="AH116" s="524">
        <v>440</v>
      </c>
      <c r="AI116" s="525" t="s">
        <v>3618</v>
      </c>
      <c r="AK116" s="520"/>
      <c r="AL116" s="490"/>
      <c r="AM116" s="490"/>
      <c r="AN116" s="519"/>
      <c r="AP116" s="520">
        <v>9950</v>
      </c>
      <c r="AQ116" s="490"/>
      <c r="AR116" s="490"/>
      <c r="AS116" s="519"/>
      <c r="AU116" s="520"/>
      <c r="AV116" s="490"/>
      <c r="AW116" s="490"/>
      <c r="AX116" s="519"/>
      <c r="AZ116" s="563" t="s">
        <v>3680</v>
      </c>
      <c r="BA116" s="1196"/>
      <c r="BB116" s="563" t="s">
        <v>3681</v>
      </c>
      <c r="BC116" s="1196"/>
      <c r="BD116" s="563" t="s">
        <v>3680</v>
      </c>
      <c r="BE116" s="1196"/>
      <c r="BF116" s="563" t="s">
        <v>3681</v>
      </c>
      <c r="BH116" s="567">
        <v>9770</v>
      </c>
      <c r="BK116" s="489" t="s">
        <v>3494</v>
      </c>
      <c r="BP116" s="489" t="s">
        <v>3494</v>
      </c>
      <c r="BU116" s="518" t="s">
        <v>3622</v>
      </c>
      <c r="BW116" s="520"/>
      <c r="BX116" s="527"/>
      <c r="BY116" s="527"/>
      <c r="BZ116" s="528"/>
      <c r="CB116" s="520"/>
      <c r="CC116" s="527"/>
      <c r="CD116" s="527"/>
      <c r="CE116" s="527"/>
      <c r="CF116" s="528"/>
      <c r="CH116" s="493"/>
      <c r="CI116" s="497"/>
      <c r="CJ116" s="497"/>
      <c r="CK116" s="497"/>
      <c r="CL116" s="498"/>
      <c r="CN116" s="516">
        <v>0.95</v>
      </c>
    </row>
    <row r="117" spans="1:92" ht="54">
      <c r="A117" s="1205"/>
      <c r="B117" s="517" t="s">
        <v>3501</v>
      </c>
      <c r="C117" s="518" t="s">
        <v>3487</v>
      </c>
      <c r="D117" s="509" t="s">
        <v>3488</v>
      </c>
      <c r="F117" s="551">
        <v>31200</v>
      </c>
      <c r="G117" s="552">
        <v>38660</v>
      </c>
      <c r="H117" s="489" t="s">
        <v>1</v>
      </c>
      <c r="I117" s="553">
        <v>290</v>
      </c>
      <c r="J117" s="554">
        <v>360</v>
      </c>
      <c r="K117" s="555" t="s">
        <v>3675</v>
      </c>
      <c r="L117" s="489" t="s">
        <v>1</v>
      </c>
      <c r="M117" s="1197">
        <v>1780</v>
      </c>
      <c r="N117" s="524" t="s">
        <v>1</v>
      </c>
      <c r="O117" s="524">
        <v>10</v>
      </c>
      <c r="P117" s="525" t="s">
        <v>3618</v>
      </c>
      <c r="Q117" s="489" t="s">
        <v>1</v>
      </c>
      <c r="R117" s="512">
        <v>7460</v>
      </c>
      <c r="S117" s="510" t="s">
        <v>1</v>
      </c>
      <c r="T117" s="510">
        <v>70</v>
      </c>
      <c r="U117" s="511" t="s">
        <v>3618</v>
      </c>
      <c r="V117" s="489" t="s">
        <v>1</v>
      </c>
      <c r="W117" s="513">
        <v>7460</v>
      </c>
      <c r="X117" s="513">
        <v>70</v>
      </c>
      <c r="Y117" s="509" t="s">
        <v>3489</v>
      </c>
      <c r="AF117" s="501" t="s">
        <v>0</v>
      </c>
      <c r="AJ117" s="489" t="s">
        <v>1</v>
      </c>
      <c r="AK117" s="520" t="s">
        <v>11</v>
      </c>
      <c r="AL117" s="490" t="s">
        <v>1</v>
      </c>
      <c r="AM117" s="490" t="s">
        <v>11</v>
      </c>
      <c r="AN117" s="519"/>
      <c r="AP117" s="520" t="s">
        <v>3238</v>
      </c>
      <c r="AQ117" s="490" t="s">
        <v>1</v>
      </c>
      <c r="AR117" s="490">
        <v>70</v>
      </c>
      <c r="AS117" s="519" t="s">
        <v>3619</v>
      </c>
      <c r="AT117" s="489" t="s">
        <v>1</v>
      </c>
      <c r="AU117" s="512">
        <v>1300</v>
      </c>
      <c r="AV117" s="510" t="s">
        <v>1</v>
      </c>
      <c r="AW117" s="510">
        <v>10</v>
      </c>
      <c r="AX117" s="511" t="s">
        <v>3618</v>
      </c>
      <c r="AY117" s="489" t="s">
        <v>1</v>
      </c>
      <c r="AZ117" s="556">
        <v>680</v>
      </c>
      <c r="BA117" s="1196" t="s">
        <v>12</v>
      </c>
      <c r="BB117" s="556">
        <v>6</v>
      </c>
      <c r="BC117" s="1196" t="s">
        <v>12</v>
      </c>
      <c r="BD117" s="556">
        <v>120</v>
      </c>
      <c r="BE117" s="1196" t="s">
        <v>12</v>
      </c>
      <c r="BF117" s="556">
        <v>1</v>
      </c>
      <c r="BH117" s="566" t="s">
        <v>3687</v>
      </c>
      <c r="BJ117" s="489" t="s">
        <v>3500</v>
      </c>
      <c r="BK117" s="489" t="s">
        <v>3492</v>
      </c>
      <c r="BO117" s="489" t="s">
        <v>3500</v>
      </c>
      <c r="BP117" s="489" t="s">
        <v>3492</v>
      </c>
      <c r="BT117" s="489" t="s">
        <v>1</v>
      </c>
      <c r="BU117" s="508">
        <v>225</v>
      </c>
      <c r="BV117" s="489" t="s">
        <v>11</v>
      </c>
      <c r="BW117" s="512">
        <v>1870</v>
      </c>
      <c r="BX117" s="514" t="s">
        <v>3630</v>
      </c>
      <c r="BY117" s="514">
        <v>10</v>
      </c>
      <c r="BZ117" s="515" t="s">
        <v>3618</v>
      </c>
      <c r="CA117" s="489" t="s">
        <v>11</v>
      </c>
      <c r="CB117" s="512">
        <v>7460</v>
      </c>
      <c r="CC117" s="514" t="s">
        <v>3630</v>
      </c>
      <c r="CD117" s="514">
        <v>70</v>
      </c>
      <c r="CE117" s="514" t="s">
        <v>3618</v>
      </c>
      <c r="CF117" s="515" t="s">
        <v>3631</v>
      </c>
      <c r="CG117" s="489" t="s">
        <v>11</v>
      </c>
      <c r="CH117" s="520">
        <v>5470</v>
      </c>
      <c r="CI117" s="527" t="s">
        <v>3630</v>
      </c>
      <c r="CJ117" s="527">
        <v>50</v>
      </c>
      <c r="CK117" s="527" t="s">
        <v>3618</v>
      </c>
      <c r="CL117" s="528" t="s">
        <v>3631</v>
      </c>
      <c r="CN117" s="516" t="s">
        <v>3700</v>
      </c>
    </row>
    <row r="118" spans="1:92" ht="27">
      <c r="A118" s="1205"/>
      <c r="B118" s="517"/>
      <c r="C118" s="518"/>
      <c r="D118" s="509" t="s">
        <v>3493</v>
      </c>
      <c r="F118" s="558">
        <v>38660</v>
      </c>
      <c r="G118" s="559"/>
      <c r="H118" s="489" t="s">
        <v>1</v>
      </c>
      <c r="I118" s="560">
        <v>360</v>
      </c>
      <c r="J118" s="561"/>
      <c r="K118" s="562" t="s">
        <v>3675</v>
      </c>
      <c r="M118" s="1198"/>
      <c r="N118" s="490"/>
      <c r="O118" s="490"/>
      <c r="P118" s="519"/>
      <c r="R118" s="493"/>
      <c r="S118" s="494"/>
      <c r="T118" s="494"/>
      <c r="U118" s="492"/>
      <c r="V118" s="489" t="s">
        <v>1</v>
      </c>
      <c r="W118" s="521">
        <v>7460</v>
      </c>
      <c r="X118" s="522">
        <v>70</v>
      </c>
      <c r="Y118" s="509" t="s">
        <v>3489</v>
      </c>
      <c r="Z118" s="489" t="s">
        <v>1</v>
      </c>
      <c r="AA118" s="523">
        <v>52270</v>
      </c>
      <c r="AB118" s="524" t="s">
        <v>1</v>
      </c>
      <c r="AC118" s="524">
        <v>520</v>
      </c>
      <c r="AD118" s="525" t="s">
        <v>3618</v>
      </c>
      <c r="AE118" s="489" t="s">
        <v>1</v>
      </c>
      <c r="AF118" s="526">
        <v>44810</v>
      </c>
      <c r="AG118" s="524" t="s">
        <v>1</v>
      </c>
      <c r="AH118" s="524">
        <v>440</v>
      </c>
      <c r="AI118" s="525" t="s">
        <v>3618</v>
      </c>
      <c r="AK118" s="520"/>
      <c r="AL118" s="490"/>
      <c r="AM118" s="490"/>
      <c r="AN118" s="519"/>
      <c r="AP118" s="520">
        <v>7460</v>
      </c>
      <c r="AQ118" s="490"/>
      <c r="AR118" s="490"/>
      <c r="AS118" s="519"/>
      <c r="AU118" s="493"/>
      <c r="AV118" s="494"/>
      <c r="AW118" s="494"/>
      <c r="AX118" s="492"/>
      <c r="AZ118" s="563" t="s">
        <v>3680</v>
      </c>
      <c r="BA118" s="1196"/>
      <c r="BB118" s="563" t="s">
        <v>3681</v>
      </c>
      <c r="BC118" s="1196"/>
      <c r="BD118" s="563" t="s">
        <v>3680</v>
      </c>
      <c r="BE118" s="1196"/>
      <c r="BF118" s="563" t="s">
        <v>3681</v>
      </c>
      <c r="BH118" s="567">
        <v>7500</v>
      </c>
      <c r="BK118" s="489" t="s">
        <v>3494</v>
      </c>
      <c r="BP118" s="489" t="s">
        <v>3494</v>
      </c>
      <c r="BU118" s="488" t="s">
        <v>3625</v>
      </c>
      <c r="BW118" s="493"/>
      <c r="BX118" s="497"/>
      <c r="BY118" s="497"/>
      <c r="BZ118" s="498"/>
      <c r="CB118" s="493"/>
      <c r="CC118" s="497"/>
      <c r="CD118" s="497"/>
      <c r="CE118" s="497"/>
      <c r="CF118" s="498"/>
      <c r="CH118" s="520"/>
      <c r="CI118" s="527"/>
      <c r="CJ118" s="527"/>
      <c r="CK118" s="527"/>
      <c r="CL118" s="528"/>
      <c r="CN118" s="516">
        <v>0.89</v>
      </c>
    </row>
    <row r="119" spans="1:92" ht="54">
      <c r="A119" s="1205"/>
      <c r="B119" s="507" t="s">
        <v>3503</v>
      </c>
      <c r="C119" s="508" t="s">
        <v>3487</v>
      </c>
      <c r="D119" s="509" t="s">
        <v>3488</v>
      </c>
      <c r="F119" s="551">
        <v>28840</v>
      </c>
      <c r="G119" s="552">
        <v>36300</v>
      </c>
      <c r="H119" s="489" t="s">
        <v>1</v>
      </c>
      <c r="I119" s="553">
        <v>270</v>
      </c>
      <c r="J119" s="554">
        <v>340</v>
      </c>
      <c r="K119" s="555" t="s">
        <v>3675</v>
      </c>
      <c r="L119" s="489" t="s">
        <v>1</v>
      </c>
      <c r="M119" s="1197">
        <v>1420</v>
      </c>
      <c r="N119" s="490" t="s">
        <v>1</v>
      </c>
      <c r="O119" s="490">
        <v>10</v>
      </c>
      <c r="P119" s="519" t="s">
        <v>3618</v>
      </c>
      <c r="Q119" s="489" t="s">
        <v>1</v>
      </c>
      <c r="R119" s="520">
        <v>5970</v>
      </c>
      <c r="S119" s="490" t="s">
        <v>1</v>
      </c>
      <c r="T119" s="490">
        <v>50</v>
      </c>
      <c r="U119" s="519" t="s">
        <v>3618</v>
      </c>
      <c r="V119" s="489" t="s">
        <v>1</v>
      </c>
      <c r="W119" s="513">
        <v>7460</v>
      </c>
      <c r="X119" s="513">
        <v>70</v>
      </c>
      <c r="Y119" s="509" t="s">
        <v>3489</v>
      </c>
      <c r="AF119" s="501" t="s">
        <v>0</v>
      </c>
      <c r="AJ119" s="489" t="s">
        <v>1</v>
      </c>
      <c r="AK119" s="520" t="s">
        <v>11</v>
      </c>
      <c r="AL119" s="490" t="s">
        <v>1</v>
      </c>
      <c r="AM119" s="490" t="s">
        <v>11</v>
      </c>
      <c r="AN119" s="519"/>
      <c r="AP119" s="520" t="s">
        <v>3239</v>
      </c>
      <c r="AQ119" s="490" t="s">
        <v>1</v>
      </c>
      <c r="AR119" s="490">
        <v>50</v>
      </c>
      <c r="AS119" s="519" t="s">
        <v>3619</v>
      </c>
      <c r="AT119" s="489" t="s">
        <v>1</v>
      </c>
      <c r="AU119" s="520">
        <v>1040</v>
      </c>
      <c r="AV119" s="490" t="s">
        <v>1</v>
      </c>
      <c r="AW119" s="490">
        <v>10</v>
      </c>
      <c r="AX119" s="519" t="s">
        <v>3618</v>
      </c>
      <c r="AY119" s="489" t="s">
        <v>1</v>
      </c>
      <c r="AZ119" s="556">
        <v>570</v>
      </c>
      <c r="BA119" s="1196" t="s">
        <v>12</v>
      </c>
      <c r="BB119" s="556">
        <v>5</v>
      </c>
      <c r="BC119" s="1196" t="s">
        <v>12</v>
      </c>
      <c r="BD119" s="556">
        <v>100</v>
      </c>
      <c r="BE119" s="1196" t="s">
        <v>12</v>
      </c>
      <c r="BF119" s="556">
        <v>1</v>
      </c>
      <c r="BH119" s="566" t="s">
        <v>3688</v>
      </c>
      <c r="BI119" s="489" t="s">
        <v>3530</v>
      </c>
      <c r="BJ119" s="489" t="s">
        <v>3491</v>
      </c>
      <c r="BK119" s="489" t="s">
        <v>3492</v>
      </c>
      <c r="BN119" s="489" t="s">
        <v>3530</v>
      </c>
      <c r="BO119" s="489" t="s">
        <v>3491</v>
      </c>
      <c r="BP119" s="489" t="s">
        <v>3492</v>
      </c>
      <c r="BT119" s="489" t="s">
        <v>1</v>
      </c>
      <c r="BU119" s="518">
        <v>225</v>
      </c>
      <c r="BV119" s="489" t="s">
        <v>11</v>
      </c>
      <c r="BW119" s="520">
        <v>1500</v>
      </c>
      <c r="BX119" s="527" t="s">
        <v>3630</v>
      </c>
      <c r="BY119" s="527">
        <v>10</v>
      </c>
      <c r="BZ119" s="528" t="s">
        <v>3618</v>
      </c>
      <c r="CA119" s="489" t="s">
        <v>11</v>
      </c>
      <c r="CB119" s="520">
        <v>5970</v>
      </c>
      <c r="CC119" s="527" t="s">
        <v>3630</v>
      </c>
      <c r="CD119" s="527">
        <v>60</v>
      </c>
      <c r="CE119" s="527" t="s">
        <v>3618</v>
      </c>
      <c r="CF119" s="528" t="s">
        <v>3631</v>
      </c>
      <c r="CG119" s="489" t="s">
        <v>11</v>
      </c>
      <c r="CH119" s="512">
        <v>4370</v>
      </c>
      <c r="CI119" s="514" t="s">
        <v>3630</v>
      </c>
      <c r="CJ119" s="514">
        <v>40</v>
      </c>
      <c r="CK119" s="514" t="s">
        <v>3618</v>
      </c>
      <c r="CL119" s="515" t="s">
        <v>3631</v>
      </c>
      <c r="CN119" s="516" t="s">
        <v>3700</v>
      </c>
    </row>
    <row r="120" spans="1:92" ht="27">
      <c r="A120" s="1205"/>
      <c r="B120" s="487"/>
      <c r="C120" s="488"/>
      <c r="D120" s="509" t="s">
        <v>3493</v>
      </c>
      <c r="F120" s="558">
        <v>36300</v>
      </c>
      <c r="G120" s="559"/>
      <c r="H120" s="489" t="s">
        <v>1</v>
      </c>
      <c r="I120" s="560">
        <v>340</v>
      </c>
      <c r="J120" s="561"/>
      <c r="K120" s="562" t="s">
        <v>3675</v>
      </c>
      <c r="M120" s="1198"/>
      <c r="N120" s="490"/>
      <c r="O120" s="490"/>
      <c r="P120" s="519"/>
      <c r="R120" s="520"/>
      <c r="S120" s="490"/>
      <c r="T120" s="490"/>
      <c r="U120" s="519"/>
      <c r="V120" s="489" t="s">
        <v>1</v>
      </c>
      <c r="W120" s="521">
        <v>7460</v>
      </c>
      <c r="X120" s="522">
        <v>70</v>
      </c>
      <c r="Y120" s="509" t="s">
        <v>3489</v>
      </c>
      <c r="Z120" s="489" t="s">
        <v>1</v>
      </c>
      <c r="AA120" s="523">
        <v>52270</v>
      </c>
      <c r="AB120" s="524" t="s">
        <v>1</v>
      </c>
      <c r="AC120" s="524">
        <v>520</v>
      </c>
      <c r="AD120" s="525" t="s">
        <v>3618</v>
      </c>
      <c r="AE120" s="489" t="s">
        <v>1</v>
      </c>
      <c r="AF120" s="526">
        <v>44810</v>
      </c>
      <c r="AG120" s="524" t="s">
        <v>1</v>
      </c>
      <c r="AH120" s="524">
        <v>440</v>
      </c>
      <c r="AI120" s="525" t="s">
        <v>3618</v>
      </c>
      <c r="AK120" s="520"/>
      <c r="AL120" s="490"/>
      <c r="AM120" s="490"/>
      <c r="AN120" s="519"/>
      <c r="AP120" s="520">
        <v>5970</v>
      </c>
      <c r="AQ120" s="490"/>
      <c r="AR120" s="490"/>
      <c r="AS120" s="519"/>
      <c r="AU120" s="520"/>
      <c r="AV120" s="490"/>
      <c r="AW120" s="490"/>
      <c r="AX120" s="519"/>
      <c r="AZ120" s="563" t="s">
        <v>3680</v>
      </c>
      <c r="BA120" s="1196"/>
      <c r="BB120" s="563" t="s">
        <v>3681</v>
      </c>
      <c r="BC120" s="1196"/>
      <c r="BD120" s="563" t="s">
        <v>3680</v>
      </c>
      <c r="BE120" s="1196"/>
      <c r="BF120" s="563" t="s">
        <v>3681</v>
      </c>
      <c r="BH120" s="567">
        <v>6130</v>
      </c>
      <c r="BK120" s="489" t="s">
        <v>3494</v>
      </c>
      <c r="BP120" s="489" t="s">
        <v>3494</v>
      </c>
      <c r="BU120" s="518" t="s">
        <v>3626</v>
      </c>
      <c r="BW120" s="520"/>
      <c r="BX120" s="527"/>
      <c r="BY120" s="527"/>
      <c r="BZ120" s="528"/>
      <c r="CB120" s="520"/>
      <c r="CC120" s="527"/>
      <c r="CD120" s="527"/>
      <c r="CE120" s="527"/>
      <c r="CF120" s="528"/>
      <c r="CH120" s="493"/>
      <c r="CI120" s="497"/>
      <c r="CJ120" s="497"/>
      <c r="CK120" s="497"/>
      <c r="CL120" s="498"/>
      <c r="CN120" s="516">
        <v>0.92</v>
      </c>
    </row>
    <row r="121" spans="1:92" ht="54">
      <c r="A121" s="1205"/>
      <c r="B121" s="517" t="s">
        <v>3504</v>
      </c>
      <c r="C121" s="518" t="s">
        <v>3487</v>
      </c>
      <c r="D121" s="509" t="s">
        <v>3488</v>
      </c>
      <c r="F121" s="551">
        <v>27220</v>
      </c>
      <c r="G121" s="552">
        <v>34680</v>
      </c>
      <c r="H121" s="489" t="s">
        <v>1</v>
      </c>
      <c r="I121" s="553">
        <v>250</v>
      </c>
      <c r="J121" s="554">
        <v>330</v>
      </c>
      <c r="K121" s="555" t="s">
        <v>3675</v>
      </c>
      <c r="L121" s="489" t="s">
        <v>1</v>
      </c>
      <c r="M121" s="1197">
        <v>1190</v>
      </c>
      <c r="N121" s="510" t="s">
        <v>1</v>
      </c>
      <c r="O121" s="510">
        <v>10</v>
      </c>
      <c r="P121" s="511" t="s">
        <v>3618</v>
      </c>
      <c r="Q121" s="489" t="s">
        <v>1</v>
      </c>
      <c r="R121" s="512">
        <v>4970</v>
      </c>
      <c r="S121" s="510" t="s">
        <v>1</v>
      </c>
      <c r="T121" s="510">
        <v>40</v>
      </c>
      <c r="U121" s="511" t="s">
        <v>3618</v>
      </c>
      <c r="V121" s="489" t="s">
        <v>1</v>
      </c>
      <c r="W121" s="513">
        <v>7460</v>
      </c>
      <c r="X121" s="513">
        <v>70</v>
      </c>
      <c r="Y121" s="509" t="s">
        <v>3489</v>
      </c>
      <c r="AF121" s="501" t="s">
        <v>0</v>
      </c>
      <c r="AJ121" s="489" t="s">
        <v>1</v>
      </c>
      <c r="AK121" s="520" t="s">
        <v>11</v>
      </c>
      <c r="AL121" s="490" t="s">
        <v>1</v>
      </c>
      <c r="AM121" s="490" t="s">
        <v>11</v>
      </c>
      <c r="AN121" s="519"/>
      <c r="AP121" s="520" t="s">
        <v>3240</v>
      </c>
      <c r="AQ121" s="490" t="s">
        <v>1</v>
      </c>
      <c r="AR121" s="490">
        <v>40</v>
      </c>
      <c r="AS121" s="519" t="s">
        <v>3619</v>
      </c>
      <c r="AT121" s="489" t="s">
        <v>1</v>
      </c>
      <c r="AU121" s="512">
        <v>860</v>
      </c>
      <c r="AV121" s="510" t="s">
        <v>1</v>
      </c>
      <c r="AW121" s="510">
        <v>8</v>
      </c>
      <c r="AX121" s="511" t="s">
        <v>3618</v>
      </c>
      <c r="AY121" s="489" t="s">
        <v>1</v>
      </c>
      <c r="AZ121" s="556">
        <v>500</v>
      </c>
      <c r="BA121" s="1196" t="s">
        <v>12</v>
      </c>
      <c r="BB121" s="556">
        <v>5</v>
      </c>
      <c r="BC121" s="1196" t="s">
        <v>12</v>
      </c>
      <c r="BD121" s="556">
        <v>80</v>
      </c>
      <c r="BE121" s="1196" t="s">
        <v>12</v>
      </c>
      <c r="BF121" s="556">
        <v>1</v>
      </c>
      <c r="BH121" s="566" t="s">
        <v>3689</v>
      </c>
      <c r="BJ121" s="489" t="s">
        <v>3496</v>
      </c>
      <c r="BK121" s="489" t="s">
        <v>3492</v>
      </c>
      <c r="BO121" s="489" t="s">
        <v>3496</v>
      </c>
      <c r="BP121" s="489" t="s">
        <v>3492</v>
      </c>
      <c r="BT121" s="489" t="s">
        <v>1</v>
      </c>
      <c r="BU121" s="508">
        <v>225</v>
      </c>
      <c r="BV121" s="489" t="s">
        <v>11</v>
      </c>
      <c r="BW121" s="512">
        <v>1250</v>
      </c>
      <c r="BX121" s="514" t="s">
        <v>3630</v>
      </c>
      <c r="BY121" s="514">
        <v>10</v>
      </c>
      <c r="BZ121" s="515" t="s">
        <v>3618</v>
      </c>
      <c r="CA121" s="489" t="s">
        <v>11</v>
      </c>
      <c r="CB121" s="512">
        <v>4970</v>
      </c>
      <c r="CC121" s="514" t="s">
        <v>3630</v>
      </c>
      <c r="CD121" s="514">
        <v>50</v>
      </c>
      <c r="CE121" s="514" t="s">
        <v>3618</v>
      </c>
      <c r="CF121" s="515" t="s">
        <v>3631</v>
      </c>
      <c r="CG121" s="489" t="s">
        <v>11</v>
      </c>
      <c r="CH121" s="520">
        <v>3640</v>
      </c>
      <c r="CI121" s="527" t="s">
        <v>3630</v>
      </c>
      <c r="CJ121" s="527">
        <v>30</v>
      </c>
      <c r="CK121" s="527" t="s">
        <v>3618</v>
      </c>
      <c r="CL121" s="528" t="s">
        <v>3631</v>
      </c>
      <c r="CN121" s="516" t="s">
        <v>3700</v>
      </c>
    </row>
    <row r="122" spans="1:92" ht="27">
      <c r="A122" s="1205"/>
      <c r="B122" s="517"/>
      <c r="C122" s="518"/>
      <c r="D122" s="509" t="s">
        <v>3493</v>
      </c>
      <c r="F122" s="558">
        <v>34680</v>
      </c>
      <c r="G122" s="559"/>
      <c r="H122" s="489" t="s">
        <v>1</v>
      </c>
      <c r="I122" s="560">
        <v>330</v>
      </c>
      <c r="J122" s="561"/>
      <c r="K122" s="562" t="s">
        <v>3675</v>
      </c>
      <c r="M122" s="1198"/>
      <c r="N122" s="494"/>
      <c r="O122" s="494"/>
      <c r="P122" s="492"/>
      <c r="R122" s="493"/>
      <c r="S122" s="494"/>
      <c r="T122" s="494"/>
      <c r="U122" s="492"/>
      <c r="V122" s="489" t="s">
        <v>1</v>
      </c>
      <c r="W122" s="521">
        <v>7460</v>
      </c>
      <c r="X122" s="522">
        <v>70</v>
      </c>
      <c r="Y122" s="509" t="s">
        <v>3489</v>
      </c>
      <c r="Z122" s="489" t="s">
        <v>1</v>
      </c>
      <c r="AA122" s="523">
        <v>52270</v>
      </c>
      <c r="AB122" s="524" t="s">
        <v>1</v>
      </c>
      <c r="AC122" s="524">
        <v>520</v>
      </c>
      <c r="AD122" s="525" t="s">
        <v>3618</v>
      </c>
      <c r="AE122" s="489" t="s">
        <v>1</v>
      </c>
      <c r="AF122" s="526">
        <v>44810</v>
      </c>
      <c r="AG122" s="524" t="s">
        <v>1</v>
      </c>
      <c r="AH122" s="524">
        <v>440</v>
      </c>
      <c r="AI122" s="525" t="s">
        <v>3618</v>
      </c>
      <c r="AK122" s="520"/>
      <c r="AL122" s="490"/>
      <c r="AM122" s="490"/>
      <c r="AN122" s="519"/>
      <c r="AP122" s="520">
        <v>4970</v>
      </c>
      <c r="AQ122" s="490"/>
      <c r="AR122" s="490"/>
      <c r="AS122" s="519"/>
      <c r="AU122" s="493"/>
      <c r="AV122" s="494"/>
      <c r="AW122" s="494"/>
      <c r="AX122" s="492"/>
      <c r="AZ122" s="563" t="s">
        <v>3680</v>
      </c>
      <c r="BA122" s="1196"/>
      <c r="BB122" s="563" t="s">
        <v>3681</v>
      </c>
      <c r="BC122" s="1196"/>
      <c r="BD122" s="563" t="s">
        <v>3680</v>
      </c>
      <c r="BE122" s="1196"/>
      <c r="BF122" s="563" t="s">
        <v>3681</v>
      </c>
      <c r="BH122" s="567">
        <v>5220</v>
      </c>
      <c r="BK122" s="489" t="s">
        <v>3494</v>
      </c>
      <c r="BP122" s="489" t="s">
        <v>3494</v>
      </c>
      <c r="BU122" s="488" t="s">
        <v>3624</v>
      </c>
      <c r="BW122" s="493"/>
      <c r="BX122" s="497"/>
      <c r="BY122" s="497"/>
      <c r="BZ122" s="498"/>
      <c r="CB122" s="493"/>
      <c r="CC122" s="497"/>
      <c r="CD122" s="497"/>
      <c r="CE122" s="497"/>
      <c r="CF122" s="498"/>
      <c r="CH122" s="520"/>
      <c r="CI122" s="527"/>
      <c r="CJ122" s="527"/>
      <c r="CK122" s="527"/>
      <c r="CL122" s="528"/>
      <c r="CN122" s="516">
        <v>0.9</v>
      </c>
    </row>
    <row r="123" spans="1:92" ht="54">
      <c r="A123" s="1205"/>
      <c r="B123" s="507" t="s">
        <v>3505</v>
      </c>
      <c r="C123" s="508" t="s">
        <v>3487</v>
      </c>
      <c r="D123" s="509" t="s">
        <v>3488</v>
      </c>
      <c r="F123" s="551">
        <v>26740</v>
      </c>
      <c r="G123" s="552">
        <v>34200</v>
      </c>
      <c r="H123" s="489" t="s">
        <v>1</v>
      </c>
      <c r="I123" s="553">
        <v>250</v>
      </c>
      <c r="J123" s="554">
        <v>320</v>
      </c>
      <c r="K123" s="555" t="s">
        <v>3675</v>
      </c>
      <c r="L123" s="489" t="s">
        <v>1</v>
      </c>
      <c r="M123" s="1197">
        <v>1020</v>
      </c>
      <c r="N123" s="490" t="s">
        <v>1</v>
      </c>
      <c r="O123" s="490">
        <v>10</v>
      </c>
      <c r="P123" s="519" t="s">
        <v>3618</v>
      </c>
      <c r="Q123" s="489" t="s">
        <v>1</v>
      </c>
      <c r="R123" s="520">
        <v>4260</v>
      </c>
      <c r="S123" s="490" t="s">
        <v>1</v>
      </c>
      <c r="T123" s="490">
        <v>40</v>
      </c>
      <c r="U123" s="519" t="s">
        <v>3618</v>
      </c>
      <c r="V123" s="489" t="s">
        <v>1</v>
      </c>
      <c r="W123" s="513">
        <v>7460</v>
      </c>
      <c r="X123" s="513">
        <v>70</v>
      </c>
      <c r="Y123" s="509" t="s">
        <v>3489</v>
      </c>
      <c r="AF123" s="501" t="s">
        <v>0</v>
      </c>
      <c r="AJ123" s="489" t="s">
        <v>1</v>
      </c>
      <c r="AK123" s="520" t="s">
        <v>11</v>
      </c>
      <c r="AL123" s="490" t="s">
        <v>1</v>
      </c>
      <c r="AM123" s="490" t="s">
        <v>11</v>
      </c>
      <c r="AN123" s="519"/>
      <c r="AP123" s="520" t="s">
        <v>3241</v>
      </c>
      <c r="AQ123" s="490" t="s">
        <v>1</v>
      </c>
      <c r="AR123" s="490">
        <v>40</v>
      </c>
      <c r="AS123" s="519" t="s">
        <v>3619</v>
      </c>
      <c r="AT123" s="489" t="s">
        <v>1</v>
      </c>
      <c r="AU123" s="520">
        <v>740</v>
      </c>
      <c r="AV123" s="490" t="s">
        <v>1</v>
      </c>
      <c r="AW123" s="490">
        <v>7</v>
      </c>
      <c r="AX123" s="519" t="s">
        <v>3618</v>
      </c>
      <c r="AY123" s="489" t="s">
        <v>1</v>
      </c>
      <c r="AZ123" s="556">
        <v>440</v>
      </c>
      <c r="BA123" s="1196" t="s">
        <v>12</v>
      </c>
      <c r="BB123" s="556">
        <v>4</v>
      </c>
      <c r="BC123" s="1196" t="s">
        <v>12</v>
      </c>
      <c r="BD123" s="556">
        <v>80</v>
      </c>
      <c r="BE123" s="1196" t="s">
        <v>12</v>
      </c>
      <c r="BF123" s="556">
        <v>1</v>
      </c>
      <c r="BH123" s="566" t="s">
        <v>3690</v>
      </c>
      <c r="BJ123" s="489" t="s">
        <v>3498</v>
      </c>
      <c r="BK123" s="489" t="s">
        <v>3492</v>
      </c>
      <c r="BO123" s="489" t="s">
        <v>3498</v>
      </c>
      <c r="BP123" s="489" t="s">
        <v>3492</v>
      </c>
      <c r="BT123" s="489" t="s">
        <v>1</v>
      </c>
      <c r="BU123" s="518">
        <v>225</v>
      </c>
      <c r="BV123" s="489" t="s">
        <v>11</v>
      </c>
      <c r="BW123" s="520">
        <v>1070</v>
      </c>
      <c r="BX123" s="527" t="s">
        <v>3630</v>
      </c>
      <c r="BY123" s="527">
        <v>10</v>
      </c>
      <c r="BZ123" s="528" t="s">
        <v>3618</v>
      </c>
      <c r="CA123" s="489" t="s">
        <v>11</v>
      </c>
      <c r="CB123" s="520">
        <v>4260</v>
      </c>
      <c r="CC123" s="527" t="s">
        <v>3630</v>
      </c>
      <c r="CD123" s="527">
        <v>40</v>
      </c>
      <c r="CE123" s="527" t="s">
        <v>3618</v>
      </c>
      <c r="CF123" s="528" t="s">
        <v>3631</v>
      </c>
      <c r="CG123" s="489" t="s">
        <v>11</v>
      </c>
      <c r="CH123" s="512">
        <v>3120</v>
      </c>
      <c r="CI123" s="514" t="s">
        <v>3630</v>
      </c>
      <c r="CJ123" s="514">
        <v>30</v>
      </c>
      <c r="CK123" s="514" t="s">
        <v>3618</v>
      </c>
      <c r="CL123" s="515" t="s">
        <v>3631</v>
      </c>
      <c r="CN123" s="516" t="s">
        <v>3700</v>
      </c>
    </row>
    <row r="124" spans="1:92" ht="27">
      <c r="A124" s="1205"/>
      <c r="B124" s="487"/>
      <c r="C124" s="488"/>
      <c r="D124" s="509" t="s">
        <v>3493</v>
      </c>
      <c r="F124" s="558">
        <v>34200</v>
      </c>
      <c r="G124" s="559"/>
      <c r="H124" s="489" t="s">
        <v>1</v>
      </c>
      <c r="I124" s="560">
        <v>320</v>
      </c>
      <c r="J124" s="561"/>
      <c r="K124" s="562" t="s">
        <v>3675</v>
      </c>
      <c r="M124" s="1198"/>
      <c r="N124" s="490"/>
      <c r="O124" s="490"/>
      <c r="P124" s="519"/>
      <c r="R124" s="520"/>
      <c r="S124" s="490"/>
      <c r="T124" s="490"/>
      <c r="U124" s="519"/>
      <c r="V124" s="489" t="s">
        <v>1</v>
      </c>
      <c r="W124" s="521">
        <v>7460</v>
      </c>
      <c r="X124" s="522">
        <v>70</v>
      </c>
      <c r="Y124" s="509" t="s">
        <v>3489</v>
      </c>
      <c r="Z124" s="489" t="s">
        <v>1</v>
      </c>
      <c r="AA124" s="523">
        <v>52270</v>
      </c>
      <c r="AB124" s="524" t="s">
        <v>1</v>
      </c>
      <c r="AC124" s="524">
        <v>520</v>
      </c>
      <c r="AD124" s="525" t="s">
        <v>3618</v>
      </c>
      <c r="AE124" s="489" t="s">
        <v>1</v>
      </c>
      <c r="AF124" s="526">
        <v>44810</v>
      </c>
      <c r="AG124" s="524" t="s">
        <v>1</v>
      </c>
      <c r="AH124" s="524">
        <v>440</v>
      </c>
      <c r="AI124" s="525" t="s">
        <v>3618</v>
      </c>
      <c r="AK124" s="520"/>
      <c r="AL124" s="490"/>
      <c r="AM124" s="490"/>
      <c r="AN124" s="519"/>
      <c r="AP124" s="520">
        <v>4260</v>
      </c>
      <c r="AQ124" s="490"/>
      <c r="AR124" s="490"/>
      <c r="AS124" s="519"/>
      <c r="AU124" s="520"/>
      <c r="AV124" s="490"/>
      <c r="AW124" s="490"/>
      <c r="AX124" s="519"/>
      <c r="AZ124" s="563" t="s">
        <v>3680</v>
      </c>
      <c r="BA124" s="1196"/>
      <c r="BB124" s="563" t="s">
        <v>3681</v>
      </c>
      <c r="BC124" s="1196"/>
      <c r="BD124" s="563" t="s">
        <v>3680</v>
      </c>
      <c r="BE124" s="1196"/>
      <c r="BF124" s="563" t="s">
        <v>3681</v>
      </c>
      <c r="BH124" s="567">
        <v>4660</v>
      </c>
      <c r="BK124" s="489" t="s">
        <v>3494</v>
      </c>
      <c r="BP124" s="489" t="s">
        <v>3494</v>
      </c>
      <c r="BU124" s="518" t="s">
        <v>3622</v>
      </c>
      <c r="BW124" s="520"/>
      <c r="BX124" s="527"/>
      <c r="BY124" s="527"/>
      <c r="BZ124" s="528"/>
      <c r="CB124" s="520"/>
      <c r="CC124" s="527"/>
      <c r="CD124" s="527"/>
      <c r="CE124" s="527"/>
      <c r="CF124" s="528"/>
      <c r="CH124" s="493"/>
      <c r="CI124" s="497"/>
      <c r="CJ124" s="497"/>
      <c r="CK124" s="497"/>
      <c r="CL124" s="498"/>
      <c r="CN124" s="516">
        <v>0.91</v>
      </c>
    </row>
    <row r="125" spans="1:92" ht="54">
      <c r="A125" s="1205"/>
      <c r="B125" s="517" t="s">
        <v>3506</v>
      </c>
      <c r="C125" s="518" t="s">
        <v>3487</v>
      </c>
      <c r="D125" s="509" t="s">
        <v>3488</v>
      </c>
      <c r="F125" s="551">
        <v>25820</v>
      </c>
      <c r="G125" s="552">
        <v>33280</v>
      </c>
      <c r="H125" s="489" t="s">
        <v>1</v>
      </c>
      <c r="I125" s="553">
        <v>240</v>
      </c>
      <c r="J125" s="554">
        <v>310</v>
      </c>
      <c r="K125" s="555" t="s">
        <v>3675</v>
      </c>
      <c r="L125" s="489" t="s">
        <v>1</v>
      </c>
      <c r="M125" s="1197">
        <v>890</v>
      </c>
      <c r="N125" s="510" t="s">
        <v>1</v>
      </c>
      <c r="O125" s="510">
        <v>8</v>
      </c>
      <c r="P125" s="511" t="s">
        <v>3618</v>
      </c>
      <c r="Q125" s="489" t="s">
        <v>1</v>
      </c>
      <c r="R125" s="512">
        <v>3730</v>
      </c>
      <c r="S125" s="510" t="s">
        <v>1</v>
      </c>
      <c r="T125" s="510">
        <v>30</v>
      </c>
      <c r="U125" s="511" t="s">
        <v>3618</v>
      </c>
      <c r="V125" s="489" t="s">
        <v>1</v>
      </c>
      <c r="W125" s="513">
        <v>7460</v>
      </c>
      <c r="X125" s="513">
        <v>70</v>
      </c>
      <c r="Y125" s="509" t="s">
        <v>3489</v>
      </c>
      <c r="AF125" s="501" t="s">
        <v>0</v>
      </c>
      <c r="AJ125" s="489" t="s">
        <v>1</v>
      </c>
      <c r="AK125" s="520" t="s">
        <v>11</v>
      </c>
      <c r="AL125" s="490" t="s">
        <v>1</v>
      </c>
      <c r="AM125" s="490" t="s">
        <v>11</v>
      </c>
      <c r="AN125" s="519"/>
      <c r="AP125" s="520" t="s">
        <v>3242</v>
      </c>
      <c r="AQ125" s="490" t="s">
        <v>1</v>
      </c>
      <c r="AR125" s="490">
        <v>30</v>
      </c>
      <c r="AS125" s="519" t="s">
        <v>3619</v>
      </c>
      <c r="AT125" s="489" t="s">
        <v>1</v>
      </c>
      <c r="AU125" s="512">
        <v>650</v>
      </c>
      <c r="AV125" s="510" t="s">
        <v>1</v>
      </c>
      <c r="AW125" s="510">
        <v>6</v>
      </c>
      <c r="AX125" s="511" t="s">
        <v>3618</v>
      </c>
      <c r="AY125" s="489" t="s">
        <v>1</v>
      </c>
      <c r="AZ125" s="556">
        <v>410</v>
      </c>
      <c r="BA125" s="1196" t="s">
        <v>12</v>
      </c>
      <c r="BB125" s="556">
        <v>4</v>
      </c>
      <c r="BC125" s="1196" t="s">
        <v>12</v>
      </c>
      <c r="BD125" s="556">
        <v>70</v>
      </c>
      <c r="BE125" s="1196" t="s">
        <v>12</v>
      </c>
      <c r="BF125" s="556">
        <v>1</v>
      </c>
      <c r="BH125" s="566" t="s">
        <v>3691</v>
      </c>
      <c r="BJ125" s="489" t="s">
        <v>3500</v>
      </c>
      <c r="BK125" s="489" t="s">
        <v>3492</v>
      </c>
      <c r="BO125" s="489" t="s">
        <v>3500</v>
      </c>
      <c r="BP125" s="489" t="s">
        <v>3492</v>
      </c>
      <c r="BT125" s="489" t="s">
        <v>1</v>
      </c>
      <c r="BU125" s="529">
        <v>225</v>
      </c>
      <c r="BV125" s="489" t="s">
        <v>11</v>
      </c>
      <c r="BW125" s="512">
        <v>930</v>
      </c>
      <c r="BX125" s="514" t="s">
        <v>3630</v>
      </c>
      <c r="BY125" s="514">
        <v>9</v>
      </c>
      <c r="BZ125" s="515" t="s">
        <v>3618</v>
      </c>
      <c r="CA125" s="489" t="s">
        <v>11</v>
      </c>
      <c r="CB125" s="512">
        <v>3730</v>
      </c>
      <c r="CC125" s="514" t="s">
        <v>3630</v>
      </c>
      <c r="CD125" s="514">
        <v>30</v>
      </c>
      <c r="CE125" s="514" t="s">
        <v>3618</v>
      </c>
      <c r="CF125" s="515" t="s">
        <v>3631</v>
      </c>
      <c r="CG125" s="489" t="s">
        <v>11</v>
      </c>
      <c r="CH125" s="520">
        <v>2730</v>
      </c>
      <c r="CI125" s="527" t="s">
        <v>3630</v>
      </c>
      <c r="CJ125" s="527">
        <v>20</v>
      </c>
      <c r="CK125" s="527" t="s">
        <v>3618</v>
      </c>
      <c r="CL125" s="528" t="s">
        <v>3631</v>
      </c>
      <c r="CN125" s="516" t="s">
        <v>3700</v>
      </c>
    </row>
    <row r="126" spans="1:92" ht="27">
      <c r="A126" s="1205"/>
      <c r="B126" s="517"/>
      <c r="C126" s="518"/>
      <c r="D126" s="509" t="s">
        <v>3493</v>
      </c>
      <c r="F126" s="558">
        <v>33280</v>
      </c>
      <c r="G126" s="559"/>
      <c r="H126" s="489" t="s">
        <v>1</v>
      </c>
      <c r="I126" s="560">
        <v>310</v>
      </c>
      <c r="J126" s="561"/>
      <c r="K126" s="562" t="s">
        <v>3675</v>
      </c>
      <c r="M126" s="1198"/>
      <c r="N126" s="494"/>
      <c r="O126" s="494"/>
      <c r="P126" s="492"/>
      <c r="R126" s="493"/>
      <c r="S126" s="494"/>
      <c r="T126" s="494"/>
      <c r="U126" s="492"/>
      <c r="V126" s="489" t="s">
        <v>1</v>
      </c>
      <c r="W126" s="521">
        <v>7460</v>
      </c>
      <c r="X126" s="522">
        <v>70</v>
      </c>
      <c r="Y126" s="509" t="s">
        <v>3489</v>
      </c>
      <c r="Z126" s="489" t="s">
        <v>1</v>
      </c>
      <c r="AA126" s="523">
        <v>52270</v>
      </c>
      <c r="AB126" s="524" t="s">
        <v>1</v>
      </c>
      <c r="AC126" s="524">
        <v>520</v>
      </c>
      <c r="AD126" s="525" t="s">
        <v>3618</v>
      </c>
      <c r="AE126" s="489" t="s">
        <v>1</v>
      </c>
      <c r="AF126" s="526">
        <v>44810</v>
      </c>
      <c r="AG126" s="524" t="s">
        <v>1</v>
      </c>
      <c r="AH126" s="524">
        <v>440</v>
      </c>
      <c r="AI126" s="525" t="s">
        <v>3618</v>
      </c>
      <c r="AK126" s="493"/>
      <c r="AL126" s="494"/>
      <c r="AM126" s="494"/>
      <c r="AN126" s="492"/>
      <c r="AP126" s="520">
        <v>3730</v>
      </c>
      <c r="AQ126" s="490"/>
      <c r="AR126" s="490"/>
      <c r="AS126" s="519"/>
      <c r="AU126" s="493"/>
      <c r="AV126" s="494"/>
      <c r="AW126" s="494"/>
      <c r="AX126" s="492"/>
      <c r="AZ126" s="563" t="s">
        <v>3680</v>
      </c>
      <c r="BA126" s="1196"/>
      <c r="BB126" s="563" t="s">
        <v>3681</v>
      </c>
      <c r="BC126" s="1196"/>
      <c r="BD126" s="563" t="s">
        <v>3680</v>
      </c>
      <c r="BE126" s="1196"/>
      <c r="BF126" s="563" t="s">
        <v>3681</v>
      </c>
      <c r="BH126" s="567">
        <v>4250</v>
      </c>
      <c r="BK126" s="489" t="s">
        <v>3494</v>
      </c>
      <c r="BP126" s="489" t="s">
        <v>3494</v>
      </c>
      <c r="BU126" s="530" t="s">
        <v>3622</v>
      </c>
      <c r="BW126" s="493"/>
      <c r="BX126" s="497"/>
      <c r="BY126" s="497"/>
      <c r="BZ126" s="498"/>
      <c r="CB126" s="493"/>
      <c r="CC126" s="497"/>
      <c r="CD126" s="497"/>
      <c r="CE126" s="497"/>
      <c r="CF126" s="498"/>
      <c r="CH126" s="520"/>
      <c r="CI126" s="527"/>
      <c r="CJ126" s="527"/>
      <c r="CK126" s="527"/>
      <c r="CL126" s="528"/>
      <c r="CN126" s="516">
        <v>0.92</v>
      </c>
    </row>
    <row r="127" spans="1:92" ht="54">
      <c r="A127" s="1205"/>
      <c r="B127" s="507" t="s">
        <v>3508</v>
      </c>
      <c r="C127" s="508" t="s">
        <v>3487</v>
      </c>
      <c r="D127" s="509" t="s">
        <v>3488</v>
      </c>
      <c r="F127" s="551">
        <v>25080</v>
      </c>
      <c r="G127" s="552">
        <v>32540</v>
      </c>
      <c r="H127" s="489" t="s">
        <v>1</v>
      </c>
      <c r="I127" s="553">
        <v>230</v>
      </c>
      <c r="J127" s="554">
        <v>300</v>
      </c>
      <c r="K127" s="555" t="s">
        <v>3675</v>
      </c>
      <c r="L127" s="489" t="s">
        <v>1</v>
      </c>
      <c r="M127" s="1197">
        <v>790</v>
      </c>
      <c r="N127" s="490" t="s">
        <v>1</v>
      </c>
      <c r="O127" s="490">
        <v>7</v>
      </c>
      <c r="P127" s="519" t="s">
        <v>3618</v>
      </c>
      <c r="Q127" s="489" t="s">
        <v>1</v>
      </c>
      <c r="R127" s="520">
        <v>3310</v>
      </c>
      <c r="S127" s="490" t="s">
        <v>1</v>
      </c>
      <c r="T127" s="490">
        <v>30</v>
      </c>
      <c r="U127" s="519" t="s">
        <v>3618</v>
      </c>
      <c r="V127" s="489" t="s">
        <v>1</v>
      </c>
      <c r="W127" s="513">
        <v>7460</v>
      </c>
      <c r="X127" s="513">
        <v>70</v>
      </c>
      <c r="Y127" s="509" t="s">
        <v>3489</v>
      </c>
      <c r="AF127" s="501" t="s">
        <v>0</v>
      </c>
      <c r="AJ127" s="489" t="s">
        <v>1</v>
      </c>
      <c r="AK127" s="520">
        <v>640</v>
      </c>
      <c r="AL127" s="490" t="s">
        <v>1</v>
      </c>
      <c r="AM127" s="490">
        <v>6</v>
      </c>
      <c r="AN127" s="519" t="s">
        <v>3618</v>
      </c>
      <c r="AP127" s="520" t="s">
        <v>3243</v>
      </c>
      <c r="AQ127" s="490" t="s">
        <v>1</v>
      </c>
      <c r="AR127" s="490">
        <v>30</v>
      </c>
      <c r="AS127" s="519" t="s">
        <v>3619</v>
      </c>
      <c r="AT127" s="489" t="s">
        <v>1</v>
      </c>
      <c r="AU127" s="520">
        <v>570</v>
      </c>
      <c r="AV127" s="490" t="s">
        <v>1</v>
      </c>
      <c r="AW127" s="490">
        <v>5</v>
      </c>
      <c r="AX127" s="519" t="s">
        <v>3618</v>
      </c>
      <c r="AY127" s="489" t="s">
        <v>1</v>
      </c>
      <c r="AZ127" s="556">
        <v>370</v>
      </c>
      <c r="BA127" s="1196" t="s">
        <v>12</v>
      </c>
      <c r="BB127" s="556">
        <v>3</v>
      </c>
      <c r="BC127" s="1196" t="s">
        <v>12</v>
      </c>
      <c r="BD127" s="556">
        <v>60</v>
      </c>
      <c r="BE127" s="1196" t="s">
        <v>12</v>
      </c>
      <c r="BF127" s="556">
        <v>1</v>
      </c>
      <c r="BH127" s="566" t="s">
        <v>3692</v>
      </c>
      <c r="BI127" s="489" t="s">
        <v>3531</v>
      </c>
      <c r="BJ127" s="489" t="s">
        <v>3491</v>
      </c>
      <c r="BK127" s="489" t="s">
        <v>3492</v>
      </c>
      <c r="BN127" s="489" t="s">
        <v>3531</v>
      </c>
      <c r="BO127" s="489" t="s">
        <v>3491</v>
      </c>
      <c r="BP127" s="489" t="s">
        <v>3492</v>
      </c>
      <c r="BT127" s="489" t="s">
        <v>1</v>
      </c>
      <c r="BU127" s="518">
        <v>225</v>
      </c>
      <c r="BV127" s="489" t="s">
        <v>11</v>
      </c>
      <c r="BW127" s="520">
        <v>830</v>
      </c>
      <c r="BX127" s="527" t="s">
        <v>3630</v>
      </c>
      <c r="BY127" s="527">
        <v>8</v>
      </c>
      <c r="BZ127" s="528" t="s">
        <v>3618</v>
      </c>
      <c r="CA127" s="489" t="s">
        <v>11</v>
      </c>
      <c r="CB127" s="520">
        <v>3310</v>
      </c>
      <c r="CC127" s="527" t="s">
        <v>3630</v>
      </c>
      <c r="CD127" s="527">
        <v>30</v>
      </c>
      <c r="CE127" s="527" t="s">
        <v>3618</v>
      </c>
      <c r="CF127" s="528" t="s">
        <v>3631</v>
      </c>
      <c r="CG127" s="489" t="s">
        <v>11</v>
      </c>
      <c r="CH127" s="512">
        <v>2430</v>
      </c>
      <c r="CI127" s="514" t="s">
        <v>3630</v>
      </c>
      <c r="CJ127" s="514">
        <v>20</v>
      </c>
      <c r="CK127" s="514" t="s">
        <v>3618</v>
      </c>
      <c r="CL127" s="515" t="s">
        <v>3631</v>
      </c>
      <c r="CN127" s="516" t="s">
        <v>3700</v>
      </c>
    </row>
    <row r="128" spans="1:92" ht="27">
      <c r="A128" s="1205"/>
      <c r="B128" s="487"/>
      <c r="C128" s="488"/>
      <c r="D128" s="509" t="s">
        <v>3493</v>
      </c>
      <c r="F128" s="558">
        <v>32540</v>
      </c>
      <c r="G128" s="559"/>
      <c r="H128" s="489" t="s">
        <v>1</v>
      </c>
      <c r="I128" s="560">
        <v>300</v>
      </c>
      <c r="J128" s="561"/>
      <c r="K128" s="562" t="s">
        <v>3675</v>
      </c>
      <c r="M128" s="1198"/>
      <c r="N128" s="490"/>
      <c r="O128" s="490"/>
      <c r="P128" s="519"/>
      <c r="R128" s="520"/>
      <c r="S128" s="490"/>
      <c r="T128" s="490"/>
      <c r="U128" s="519"/>
      <c r="V128" s="489" t="s">
        <v>1</v>
      </c>
      <c r="W128" s="521">
        <v>7460</v>
      </c>
      <c r="X128" s="522">
        <v>70</v>
      </c>
      <c r="Y128" s="509" t="s">
        <v>3489</v>
      </c>
      <c r="Z128" s="489" t="s">
        <v>1</v>
      </c>
      <c r="AA128" s="523">
        <v>52270</v>
      </c>
      <c r="AB128" s="524" t="s">
        <v>1</v>
      </c>
      <c r="AC128" s="524">
        <v>520</v>
      </c>
      <c r="AD128" s="525" t="s">
        <v>3618</v>
      </c>
      <c r="AE128" s="489" t="s">
        <v>1</v>
      </c>
      <c r="AF128" s="526">
        <v>44810</v>
      </c>
      <c r="AG128" s="524" t="s">
        <v>1</v>
      </c>
      <c r="AH128" s="524">
        <v>440</v>
      </c>
      <c r="AI128" s="525" t="s">
        <v>3618</v>
      </c>
      <c r="AK128" s="520"/>
      <c r="AL128" s="490"/>
      <c r="AM128" s="490"/>
      <c r="AN128" s="519"/>
      <c r="AP128" s="520">
        <v>3310</v>
      </c>
      <c r="AQ128" s="490"/>
      <c r="AR128" s="490"/>
      <c r="AS128" s="519"/>
      <c r="AU128" s="520"/>
      <c r="AV128" s="490"/>
      <c r="AW128" s="490"/>
      <c r="AX128" s="519"/>
      <c r="AZ128" s="563" t="s">
        <v>3680</v>
      </c>
      <c r="BA128" s="1196"/>
      <c r="BB128" s="563" t="s">
        <v>3681</v>
      </c>
      <c r="BC128" s="1196"/>
      <c r="BD128" s="563" t="s">
        <v>3680</v>
      </c>
      <c r="BE128" s="1196"/>
      <c r="BF128" s="563" t="s">
        <v>3681</v>
      </c>
      <c r="BH128" s="567">
        <v>3920</v>
      </c>
      <c r="BK128" s="489" t="s">
        <v>3494</v>
      </c>
      <c r="BP128" s="489" t="s">
        <v>3494</v>
      </c>
      <c r="BU128" s="518" t="s">
        <v>3623</v>
      </c>
      <c r="BW128" s="520"/>
      <c r="BX128" s="527"/>
      <c r="BY128" s="527"/>
      <c r="BZ128" s="528"/>
      <c r="CB128" s="520"/>
      <c r="CC128" s="527"/>
      <c r="CD128" s="527"/>
      <c r="CE128" s="527"/>
      <c r="CF128" s="528"/>
      <c r="CH128" s="493"/>
      <c r="CI128" s="497"/>
      <c r="CJ128" s="497"/>
      <c r="CK128" s="497"/>
      <c r="CL128" s="498"/>
      <c r="CN128" s="516">
        <v>0.96</v>
      </c>
    </row>
    <row r="129" spans="1:92" ht="54">
      <c r="A129" s="1205"/>
      <c r="B129" s="517" t="s">
        <v>3509</v>
      </c>
      <c r="C129" s="518" t="s">
        <v>3487</v>
      </c>
      <c r="D129" s="509" t="s">
        <v>3488</v>
      </c>
      <c r="F129" s="551">
        <v>24510</v>
      </c>
      <c r="G129" s="552">
        <v>31970</v>
      </c>
      <c r="H129" s="489" t="s">
        <v>1</v>
      </c>
      <c r="I129" s="553">
        <v>220</v>
      </c>
      <c r="J129" s="554">
        <v>300</v>
      </c>
      <c r="K129" s="555" t="s">
        <v>3675</v>
      </c>
      <c r="L129" s="489" t="s">
        <v>1</v>
      </c>
      <c r="M129" s="1197">
        <v>710</v>
      </c>
      <c r="N129" s="510" t="s">
        <v>1</v>
      </c>
      <c r="O129" s="510">
        <v>7</v>
      </c>
      <c r="P129" s="511" t="s">
        <v>3618</v>
      </c>
      <c r="Q129" s="489" t="s">
        <v>1</v>
      </c>
      <c r="R129" s="512">
        <v>2980</v>
      </c>
      <c r="S129" s="510" t="s">
        <v>1</v>
      </c>
      <c r="T129" s="510">
        <v>20</v>
      </c>
      <c r="U129" s="511" t="s">
        <v>3618</v>
      </c>
      <c r="V129" s="489" t="s">
        <v>1</v>
      </c>
      <c r="W129" s="513">
        <v>7460</v>
      </c>
      <c r="X129" s="513">
        <v>70</v>
      </c>
      <c r="Y129" s="509" t="s">
        <v>3489</v>
      </c>
      <c r="AF129" s="501" t="s">
        <v>0</v>
      </c>
      <c r="AJ129" s="489" t="s">
        <v>1</v>
      </c>
      <c r="AK129" s="512">
        <v>570</v>
      </c>
      <c r="AL129" s="510" t="s">
        <v>1</v>
      </c>
      <c r="AM129" s="510">
        <v>5</v>
      </c>
      <c r="AN129" s="511" t="s">
        <v>3618</v>
      </c>
      <c r="AP129" s="520" t="s">
        <v>3244</v>
      </c>
      <c r="AQ129" s="490" t="s">
        <v>1</v>
      </c>
      <c r="AR129" s="490">
        <v>20</v>
      </c>
      <c r="AS129" s="519" t="s">
        <v>3619</v>
      </c>
      <c r="AT129" s="489" t="s">
        <v>1</v>
      </c>
      <c r="AU129" s="512">
        <v>520</v>
      </c>
      <c r="AV129" s="510" t="s">
        <v>1</v>
      </c>
      <c r="AW129" s="510">
        <v>5</v>
      </c>
      <c r="AX129" s="511" t="s">
        <v>3618</v>
      </c>
      <c r="AY129" s="489" t="s">
        <v>1</v>
      </c>
      <c r="AZ129" s="556">
        <v>350</v>
      </c>
      <c r="BA129" s="1196" t="s">
        <v>12</v>
      </c>
      <c r="BB129" s="556">
        <v>3</v>
      </c>
      <c r="BC129" s="1196" t="s">
        <v>12</v>
      </c>
      <c r="BD129" s="556">
        <v>60</v>
      </c>
      <c r="BE129" s="1196" t="s">
        <v>12</v>
      </c>
      <c r="BF129" s="556">
        <v>1</v>
      </c>
      <c r="BH129" s="566" t="s">
        <v>3693</v>
      </c>
      <c r="BJ129" s="489" t="s">
        <v>3496</v>
      </c>
      <c r="BK129" s="489" t="s">
        <v>3492</v>
      </c>
      <c r="BO129" s="489" t="s">
        <v>3496</v>
      </c>
      <c r="BP129" s="489" t="s">
        <v>3492</v>
      </c>
      <c r="BT129" s="489" t="s">
        <v>1</v>
      </c>
      <c r="BU129" s="508">
        <v>225</v>
      </c>
      <c r="BV129" s="489" t="s">
        <v>11</v>
      </c>
      <c r="BW129" s="512">
        <v>750</v>
      </c>
      <c r="BX129" s="514" t="s">
        <v>3630</v>
      </c>
      <c r="BY129" s="514">
        <v>8</v>
      </c>
      <c r="BZ129" s="515" t="s">
        <v>3618</v>
      </c>
      <c r="CA129" s="489" t="s">
        <v>11</v>
      </c>
      <c r="CB129" s="512">
        <v>2980</v>
      </c>
      <c r="CC129" s="514" t="s">
        <v>3630</v>
      </c>
      <c r="CD129" s="514">
        <v>30</v>
      </c>
      <c r="CE129" s="514" t="s">
        <v>3618</v>
      </c>
      <c r="CF129" s="515" t="s">
        <v>3631</v>
      </c>
      <c r="CG129" s="489" t="s">
        <v>11</v>
      </c>
      <c r="CH129" s="520">
        <v>2180</v>
      </c>
      <c r="CI129" s="527" t="s">
        <v>3630</v>
      </c>
      <c r="CJ129" s="527">
        <v>20</v>
      </c>
      <c r="CK129" s="527" t="s">
        <v>3618</v>
      </c>
      <c r="CL129" s="528" t="s">
        <v>3631</v>
      </c>
      <c r="CN129" s="516" t="s">
        <v>3700</v>
      </c>
    </row>
    <row r="130" spans="1:92" ht="27">
      <c r="A130" s="1205"/>
      <c r="B130" s="517"/>
      <c r="C130" s="518"/>
      <c r="D130" s="509" t="s">
        <v>3493</v>
      </c>
      <c r="F130" s="558">
        <v>31970</v>
      </c>
      <c r="G130" s="559"/>
      <c r="H130" s="489" t="s">
        <v>1</v>
      </c>
      <c r="I130" s="560">
        <v>300</v>
      </c>
      <c r="J130" s="561"/>
      <c r="K130" s="562" t="s">
        <v>3675</v>
      </c>
      <c r="M130" s="1198"/>
      <c r="N130" s="494"/>
      <c r="O130" s="494"/>
      <c r="P130" s="492"/>
      <c r="R130" s="493"/>
      <c r="S130" s="494"/>
      <c r="T130" s="494"/>
      <c r="U130" s="492"/>
      <c r="V130" s="489" t="s">
        <v>1</v>
      </c>
      <c r="W130" s="521">
        <v>7460</v>
      </c>
      <c r="X130" s="522">
        <v>70</v>
      </c>
      <c r="Y130" s="509" t="s">
        <v>3489</v>
      </c>
      <c r="Z130" s="489" t="s">
        <v>1</v>
      </c>
      <c r="AA130" s="523">
        <v>52270</v>
      </c>
      <c r="AB130" s="524" t="s">
        <v>1</v>
      </c>
      <c r="AC130" s="524">
        <v>520</v>
      </c>
      <c r="AD130" s="525" t="s">
        <v>3618</v>
      </c>
      <c r="AE130" s="489" t="s">
        <v>1</v>
      </c>
      <c r="AF130" s="526">
        <v>44810</v>
      </c>
      <c r="AG130" s="524" t="s">
        <v>1</v>
      </c>
      <c r="AH130" s="524">
        <v>440</v>
      </c>
      <c r="AI130" s="525" t="s">
        <v>3618</v>
      </c>
      <c r="AK130" s="493"/>
      <c r="AL130" s="494"/>
      <c r="AM130" s="494"/>
      <c r="AN130" s="492"/>
      <c r="AP130" s="520">
        <v>2980</v>
      </c>
      <c r="AQ130" s="490"/>
      <c r="AR130" s="490"/>
      <c r="AS130" s="519"/>
      <c r="AU130" s="493"/>
      <c r="AV130" s="494"/>
      <c r="AW130" s="494"/>
      <c r="AX130" s="492"/>
      <c r="AZ130" s="563" t="s">
        <v>3680</v>
      </c>
      <c r="BA130" s="1196"/>
      <c r="BB130" s="563" t="s">
        <v>3681</v>
      </c>
      <c r="BC130" s="1196"/>
      <c r="BD130" s="563" t="s">
        <v>3680</v>
      </c>
      <c r="BE130" s="1196"/>
      <c r="BF130" s="563" t="s">
        <v>3681</v>
      </c>
      <c r="BH130" s="567">
        <v>3660</v>
      </c>
      <c r="BK130" s="489" t="s">
        <v>3494</v>
      </c>
      <c r="BP130" s="489" t="s">
        <v>3494</v>
      </c>
      <c r="BU130" s="488" t="s">
        <v>3625</v>
      </c>
      <c r="BW130" s="493"/>
      <c r="BX130" s="497"/>
      <c r="BY130" s="497"/>
      <c r="BZ130" s="498"/>
      <c r="CB130" s="493"/>
      <c r="CC130" s="497"/>
      <c r="CD130" s="497"/>
      <c r="CE130" s="497"/>
      <c r="CF130" s="498"/>
      <c r="CH130" s="520"/>
      <c r="CI130" s="527"/>
      <c r="CJ130" s="527"/>
      <c r="CK130" s="527"/>
      <c r="CL130" s="528"/>
      <c r="CN130" s="516">
        <v>0.99</v>
      </c>
    </row>
    <row r="131" spans="1:92" ht="54">
      <c r="A131" s="1205"/>
      <c r="B131" s="507" t="s">
        <v>3510</v>
      </c>
      <c r="C131" s="508" t="s">
        <v>3487</v>
      </c>
      <c r="D131" s="509" t="s">
        <v>3488</v>
      </c>
      <c r="F131" s="551">
        <v>23640</v>
      </c>
      <c r="G131" s="552">
        <v>31100</v>
      </c>
      <c r="H131" s="489" t="s">
        <v>1</v>
      </c>
      <c r="I131" s="553">
        <v>210</v>
      </c>
      <c r="J131" s="554">
        <v>290</v>
      </c>
      <c r="K131" s="555" t="s">
        <v>3675</v>
      </c>
      <c r="L131" s="489" t="s">
        <v>1</v>
      </c>
      <c r="M131" s="1197">
        <v>590</v>
      </c>
      <c r="N131" s="490" t="s">
        <v>1</v>
      </c>
      <c r="O131" s="490">
        <v>5</v>
      </c>
      <c r="P131" s="519" t="s">
        <v>3618</v>
      </c>
      <c r="Q131" s="489" t="s">
        <v>1</v>
      </c>
      <c r="R131" s="520">
        <v>2480</v>
      </c>
      <c r="S131" s="490" t="s">
        <v>1</v>
      </c>
      <c r="T131" s="490">
        <v>20</v>
      </c>
      <c r="U131" s="519" t="s">
        <v>3618</v>
      </c>
      <c r="V131" s="489" t="s">
        <v>1</v>
      </c>
      <c r="W131" s="513">
        <v>7460</v>
      </c>
      <c r="X131" s="513">
        <v>70</v>
      </c>
      <c r="Y131" s="509" t="s">
        <v>3489</v>
      </c>
      <c r="AF131" s="501" t="s">
        <v>0</v>
      </c>
      <c r="AJ131" s="489" t="s">
        <v>1</v>
      </c>
      <c r="AK131" s="520">
        <v>480</v>
      </c>
      <c r="AL131" s="490" t="s">
        <v>1</v>
      </c>
      <c r="AM131" s="490">
        <v>4</v>
      </c>
      <c r="AN131" s="519" t="s">
        <v>3618</v>
      </c>
      <c r="AP131" s="520" t="s">
        <v>3245</v>
      </c>
      <c r="AQ131" s="490" t="s">
        <v>1</v>
      </c>
      <c r="AR131" s="490">
        <v>20</v>
      </c>
      <c r="AS131" s="519" t="s">
        <v>3619</v>
      </c>
      <c r="AT131" s="489" t="s">
        <v>1</v>
      </c>
      <c r="AU131" s="520">
        <v>500</v>
      </c>
      <c r="AV131" s="490" t="s">
        <v>1</v>
      </c>
      <c r="AW131" s="490">
        <v>5</v>
      </c>
      <c r="AX131" s="519" t="s">
        <v>3618</v>
      </c>
      <c r="AY131" s="489" t="s">
        <v>1</v>
      </c>
      <c r="AZ131" s="556">
        <v>300</v>
      </c>
      <c r="BA131" s="1196" t="s">
        <v>12</v>
      </c>
      <c r="BB131" s="556">
        <v>3</v>
      </c>
      <c r="BC131" s="1196" t="s">
        <v>12</v>
      </c>
      <c r="BD131" s="556">
        <v>50</v>
      </c>
      <c r="BE131" s="1196" t="s">
        <v>12</v>
      </c>
      <c r="BF131" s="556">
        <v>1</v>
      </c>
      <c r="BH131" s="566" t="s">
        <v>3694</v>
      </c>
      <c r="BJ131" s="489" t="s">
        <v>3498</v>
      </c>
      <c r="BK131" s="489" t="s">
        <v>3492</v>
      </c>
      <c r="BO131" s="489" t="s">
        <v>3498</v>
      </c>
      <c r="BP131" s="489" t="s">
        <v>3492</v>
      </c>
      <c r="BT131" s="489" t="s">
        <v>1</v>
      </c>
      <c r="BU131" s="518">
        <v>225</v>
      </c>
      <c r="BV131" s="489" t="s">
        <v>11</v>
      </c>
      <c r="BW131" s="520">
        <v>620</v>
      </c>
      <c r="BX131" s="527" t="s">
        <v>3630</v>
      </c>
      <c r="BY131" s="527">
        <v>6</v>
      </c>
      <c r="BZ131" s="528" t="s">
        <v>3618</v>
      </c>
      <c r="CA131" s="489" t="s">
        <v>11</v>
      </c>
      <c r="CB131" s="520">
        <v>2480</v>
      </c>
      <c r="CC131" s="527" t="s">
        <v>3630</v>
      </c>
      <c r="CD131" s="527">
        <v>20</v>
      </c>
      <c r="CE131" s="527" t="s">
        <v>3618</v>
      </c>
      <c r="CF131" s="528" t="s">
        <v>3631</v>
      </c>
      <c r="CG131" s="489" t="s">
        <v>11</v>
      </c>
      <c r="CH131" s="512">
        <v>1820</v>
      </c>
      <c r="CI131" s="514" t="s">
        <v>3630</v>
      </c>
      <c r="CJ131" s="514">
        <v>10</v>
      </c>
      <c r="CK131" s="514" t="s">
        <v>3618</v>
      </c>
      <c r="CL131" s="515" t="s">
        <v>3631</v>
      </c>
      <c r="CN131" s="516" t="s">
        <v>3700</v>
      </c>
    </row>
    <row r="132" spans="1:92" ht="27">
      <c r="A132" s="1205"/>
      <c r="B132" s="487"/>
      <c r="C132" s="488"/>
      <c r="D132" s="509" t="s">
        <v>3493</v>
      </c>
      <c r="F132" s="558">
        <v>31100</v>
      </c>
      <c r="G132" s="559"/>
      <c r="H132" s="489" t="s">
        <v>1</v>
      </c>
      <c r="I132" s="560">
        <v>290</v>
      </c>
      <c r="J132" s="561"/>
      <c r="K132" s="562" t="s">
        <v>3675</v>
      </c>
      <c r="M132" s="1198"/>
      <c r="N132" s="490"/>
      <c r="O132" s="490"/>
      <c r="P132" s="519"/>
      <c r="R132" s="520"/>
      <c r="S132" s="490"/>
      <c r="T132" s="490"/>
      <c r="U132" s="519"/>
      <c r="V132" s="489" t="s">
        <v>1</v>
      </c>
      <c r="W132" s="521">
        <v>7460</v>
      </c>
      <c r="X132" s="522">
        <v>70</v>
      </c>
      <c r="Y132" s="509" t="s">
        <v>3489</v>
      </c>
      <c r="Z132" s="489" t="s">
        <v>1</v>
      </c>
      <c r="AA132" s="523">
        <v>52270</v>
      </c>
      <c r="AB132" s="524" t="s">
        <v>1</v>
      </c>
      <c r="AC132" s="524">
        <v>520</v>
      </c>
      <c r="AD132" s="525" t="s">
        <v>3618</v>
      </c>
      <c r="AE132" s="489" t="s">
        <v>1</v>
      </c>
      <c r="AF132" s="526">
        <v>44810</v>
      </c>
      <c r="AG132" s="524" t="s">
        <v>1</v>
      </c>
      <c r="AH132" s="524">
        <v>440</v>
      </c>
      <c r="AI132" s="525" t="s">
        <v>3618</v>
      </c>
      <c r="AK132" s="520"/>
      <c r="AL132" s="490"/>
      <c r="AM132" s="490"/>
      <c r="AN132" s="519"/>
      <c r="AP132" s="520">
        <v>2480</v>
      </c>
      <c r="AQ132" s="490"/>
      <c r="AR132" s="490"/>
      <c r="AS132" s="519"/>
      <c r="AU132" s="520"/>
      <c r="AV132" s="490"/>
      <c r="AW132" s="490"/>
      <c r="AX132" s="519"/>
      <c r="AZ132" s="563" t="s">
        <v>3680</v>
      </c>
      <c r="BA132" s="1196"/>
      <c r="BB132" s="563" t="s">
        <v>3681</v>
      </c>
      <c r="BC132" s="1196"/>
      <c r="BD132" s="563" t="s">
        <v>3680</v>
      </c>
      <c r="BE132" s="1196"/>
      <c r="BF132" s="563" t="s">
        <v>3681</v>
      </c>
      <c r="BH132" s="567">
        <v>3160</v>
      </c>
      <c r="BK132" s="489" t="s">
        <v>3494</v>
      </c>
      <c r="BP132" s="489" t="s">
        <v>3494</v>
      </c>
      <c r="BU132" s="518" t="s">
        <v>3622</v>
      </c>
      <c r="BW132" s="520"/>
      <c r="BX132" s="527"/>
      <c r="BY132" s="527"/>
      <c r="BZ132" s="528"/>
      <c r="CB132" s="520"/>
      <c r="CC132" s="527"/>
      <c r="CD132" s="527"/>
      <c r="CE132" s="527"/>
      <c r="CF132" s="528"/>
      <c r="CH132" s="493"/>
      <c r="CI132" s="497"/>
      <c r="CJ132" s="497"/>
      <c r="CK132" s="497"/>
      <c r="CL132" s="498"/>
      <c r="CN132" s="516">
        <v>0.92</v>
      </c>
    </row>
    <row r="133" spans="1:92" ht="54">
      <c r="A133" s="1205"/>
      <c r="B133" s="517" t="s">
        <v>3511</v>
      </c>
      <c r="C133" s="518" t="s">
        <v>3487</v>
      </c>
      <c r="D133" s="509" t="s">
        <v>3488</v>
      </c>
      <c r="F133" s="551">
        <v>23000</v>
      </c>
      <c r="G133" s="552">
        <v>30460</v>
      </c>
      <c r="H133" s="489" t="s">
        <v>1</v>
      </c>
      <c r="I133" s="553">
        <v>210</v>
      </c>
      <c r="J133" s="554">
        <v>280</v>
      </c>
      <c r="K133" s="555" t="s">
        <v>3675</v>
      </c>
      <c r="L133" s="489" t="s">
        <v>1</v>
      </c>
      <c r="M133" s="1197">
        <v>510</v>
      </c>
      <c r="N133" s="510" t="s">
        <v>1</v>
      </c>
      <c r="O133" s="510">
        <v>5</v>
      </c>
      <c r="P133" s="511" t="s">
        <v>3618</v>
      </c>
      <c r="Q133" s="489" t="s">
        <v>1</v>
      </c>
      <c r="R133" s="512">
        <v>2130</v>
      </c>
      <c r="S133" s="510" t="s">
        <v>1</v>
      </c>
      <c r="T133" s="510">
        <v>20</v>
      </c>
      <c r="U133" s="511" t="s">
        <v>3618</v>
      </c>
      <c r="V133" s="489" t="s">
        <v>1</v>
      </c>
      <c r="W133" s="513">
        <v>7460</v>
      </c>
      <c r="X133" s="513">
        <v>70</v>
      </c>
      <c r="Y133" s="509" t="s">
        <v>3489</v>
      </c>
      <c r="AF133" s="501" t="s">
        <v>0</v>
      </c>
      <c r="AJ133" s="489" t="s">
        <v>1</v>
      </c>
      <c r="AK133" s="512">
        <v>410</v>
      </c>
      <c r="AL133" s="510" t="s">
        <v>1</v>
      </c>
      <c r="AM133" s="510">
        <v>4</v>
      </c>
      <c r="AN133" s="511" t="s">
        <v>3618</v>
      </c>
      <c r="AP133" s="520" t="s">
        <v>3246</v>
      </c>
      <c r="AQ133" s="490" t="s">
        <v>1</v>
      </c>
      <c r="AR133" s="490">
        <v>20</v>
      </c>
      <c r="AS133" s="519" t="s">
        <v>3619</v>
      </c>
      <c r="AT133" s="489" t="s">
        <v>1</v>
      </c>
      <c r="AU133" s="512">
        <v>500</v>
      </c>
      <c r="AV133" s="510" t="s">
        <v>1</v>
      </c>
      <c r="AW133" s="510">
        <v>5</v>
      </c>
      <c r="AX133" s="511" t="s">
        <v>3618</v>
      </c>
      <c r="AY133" s="489" t="s">
        <v>1</v>
      </c>
      <c r="AZ133" s="556">
        <v>270</v>
      </c>
      <c r="BA133" s="1196" t="s">
        <v>12</v>
      </c>
      <c r="BB133" s="556">
        <v>2</v>
      </c>
      <c r="BC133" s="1196" t="s">
        <v>12</v>
      </c>
      <c r="BD133" s="556">
        <v>40</v>
      </c>
      <c r="BE133" s="1196" t="s">
        <v>12</v>
      </c>
      <c r="BF133" s="556">
        <v>1</v>
      </c>
      <c r="BH133" s="566" t="s">
        <v>3695</v>
      </c>
      <c r="BJ133" s="489" t="s">
        <v>3500</v>
      </c>
      <c r="BK133" s="489" t="s">
        <v>3492</v>
      </c>
      <c r="BO133" s="489" t="s">
        <v>3500</v>
      </c>
      <c r="BP133" s="489" t="s">
        <v>3492</v>
      </c>
      <c r="BT133" s="489" t="s">
        <v>1</v>
      </c>
      <c r="BU133" s="508">
        <v>225</v>
      </c>
      <c r="BV133" s="489" t="s">
        <v>11</v>
      </c>
      <c r="BW133" s="512">
        <v>530</v>
      </c>
      <c r="BX133" s="514" t="s">
        <v>3630</v>
      </c>
      <c r="BY133" s="514">
        <v>5</v>
      </c>
      <c r="BZ133" s="515" t="s">
        <v>3618</v>
      </c>
      <c r="CA133" s="489" t="s">
        <v>11</v>
      </c>
      <c r="CB133" s="512">
        <v>2130</v>
      </c>
      <c r="CC133" s="514" t="s">
        <v>3630</v>
      </c>
      <c r="CD133" s="514">
        <v>20</v>
      </c>
      <c r="CE133" s="514" t="s">
        <v>3618</v>
      </c>
      <c r="CF133" s="515" t="s">
        <v>3631</v>
      </c>
      <c r="CG133" s="489" t="s">
        <v>11</v>
      </c>
      <c r="CH133" s="520">
        <v>1560</v>
      </c>
      <c r="CI133" s="527" t="s">
        <v>3630</v>
      </c>
      <c r="CJ133" s="527">
        <v>10</v>
      </c>
      <c r="CK133" s="527" t="s">
        <v>3618</v>
      </c>
      <c r="CL133" s="528" t="s">
        <v>3631</v>
      </c>
      <c r="CN133" s="516" t="s">
        <v>3700</v>
      </c>
    </row>
    <row r="134" spans="1:92" ht="27">
      <c r="A134" s="1205"/>
      <c r="B134" s="517"/>
      <c r="C134" s="518"/>
      <c r="D134" s="509" t="s">
        <v>3493</v>
      </c>
      <c r="F134" s="558">
        <v>30460</v>
      </c>
      <c r="G134" s="559"/>
      <c r="H134" s="489" t="s">
        <v>1</v>
      </c>
      <c r="I134" s="560">
        <v>280</v>
      </c>
      <c r="J134" s="561"/>
      <c r="K134" s="562" t="s">
        <v>3675</v>
      </c>
      <c r="M134" s="1198"/>
      <c r="N134" s="494"/>
      <c r="O134" s="494"/>
      <c r="P134" s="492"/>
      <c r="R134" s="493"/>
      <c r="S134" s="494"/>
      <c r="T134" s="494"/>
      <c r="U134" s="492"/>
      <c r="V134" s="489" t="s">
        <v>1</v>
      </c>
      <c r="W134" s="521">
        <v>7460</v>
      </c>
      <c r="X134" s="522">
        <v>70</v>
      </c>
      <c r="Y134" s="509" t="s">
        <v>3489</v>
      </c>
      <c r="Z134" s="489" t="s">
        <v>1</v>
      </c>
      <c r="AA134" s="523">
        <v>52270</v>
      </c>
      <c r="AB134" s="524" t="s">
        <v>1</v>
      </c>
      <c r="AC134" s="524">
        <v>520</v>
      </c>
      <c r="AD134" s="525" t="s">
        <v>3618</v>
      </c>
      <c r="AE134" s="489" t="s">
        <v>1</v>
      </c>
      <c r="AF134" s="526">
        <v>44810</v>
      </c>
      <c r="AG134" s="524" t="s">
        <v>1</v>
      </c>
      <c r="AH134" s="524">
        <v>440</v>
      </c>
      <c r="AI134" s="525" t="s">
        <v>3618</v>
      </c>
      <c r="AK134" s="493"/>
      <c r="AL134" s="494"/>
      <c r="AM134" s="494"/>
      <c r="AN134" s="492"/>
      <c r="AP134" s="520">
        <v>2130</v>
      </c>
      <c r="AQ134" s="490"/>
      <c r="AR134" s="490"/>
      <c r="AS134" s="519"/>
      <c r="AU134" s="493"/>
      <c r="AV134" s="494"/>
      <c r="AW134" s="494"/>
      <c r="AX134" s="492"/>
      <c r="AZ134" s="563" t="s">
        <v>3680</v>
      </c>
      <c r="BA134" s="1196"/>
      <c r="BB134" s="563" t="s">
        <v>3681</v>
      </c>
      <c r="BC134" s="1196"/>
      <c r="BD134" s="563" t="s">
        <v>3680</v>
      </c>
      <c r="BE134" s="1196"/>
      <c r="BF134" s="563" t="s">
        <v>3681</v>
      </c>
      <c r="BH134" s="567">
        <v>2810</v>
      </c>
      <c r="BK134" s="489" t="s">
        <v>3494</v>
      </c>
      <c r="BP134" s="489" t="s">
        <v>3494</v>
      </c>
      <c r="BU134" s="488" t="s">
        <v>3624</v>
      </c>
      <c r="BW134" s="493"/>
      <c r="BX134" s="497"/>
      <c r="BY134" s="497"/>
      <c r="BZ134" s="498"/>
      <c r="CB134" s="493"/>
      <c r="CC134" s="497"/>
      <c r="CD134" s="497"/>
      <c r="CE134" s="497"/>
      <c r="CF134" s="498"/>
      <c r="CH134" s="520"/>
      <c r="CI134" s="527"/>
      <c r="CJ134" s="527"/>
      <c r="CK134" s="527"/>
      <c r="CL134" s="528"/>
      <c r="CN134" s="516">
        <v>0.95</v>
      </c>
    </row>
    <row r="135" spans="1:92" ht="54">
      <c r="A135" s="1205"/>
      <c r="B135" s="507" t="s">
        <v>3513</v>
      </c>
      <c r="C135" s="508" t="s">
        <v>3487</v>
      </c>
      <c r="D135" s="509" t="s">
        <v>3488</v>
      </c>
      <c r="F135" s="551">
        <v>22530</v>
      </c>
      <c r="G135" s="552">
        <v>29990</v>
      </c>
      <c r="H135" s="489" t="s">
        <v>1</v>
      </c>
      <c r="I135" s="553">
        <v>200</v>
      </c>
      <c r="J135" s="554">
        <v>280</v>
      </c>
      <c r="K135" s="555" t="s">
        <v>3675</v>
      </c>
      <c r="L135" s="489" t="s">
        <v>1</v>
      </c>
      <c r="M135" s="1197">
        <v>440</v>
      </c>
      <c r="N135" s="490" t="s">
        <v>1</v>
      </c>
      <c r="O135" s="490">
        <v>4</v>
      </c>
      <c r="P135" s="519" t="s">
        <v>3618</v>
      </c>
      <c r="Q135" s="489" t="s">
        <v>1</v>
      </c>
      <c r="R135" s="520">
        <v>1860</v>
      </c>
      <c r="S135" s="490" t="s">
        <v>1</v>
      </c>
      <c r="T135" s="490">
        <v>10</v>
      </c>
      <c r="U135" s="519" t="s">
        <v>3618</v>
      </c>
      <c r="V135" s="489" t="s">
        <v>1</v>
      </c>
      <c r="W135" s="513">
        <v>7460</v>
      </c>
      <c r="X135" s="513">
        <v>70</v>
      </c>
      <c r="Y135" s="509" t="s">
        <v>3489</v>
      </c>
      <c r="AF135" s="501" t="s">
        <v>0</v>
      </c>
      <c r="AJ135" s="489" t="s">
        <v>1</v>
      </c>
      <c r="AK135" s="520">
        <v>360</v>
      </c>
      <c r="AL135" s="490" t="s">
        <v>1</v>
      </c>
      <c r="AM135" s="490">
        <v>3</v>
      </c>
      <c r="AN135" s="519" t="s">
        <v>3618</v>
      </c>
      <c r="AP135" s="520" t="s">
        <v>3247</v>
      </c>
      <c r="AQ135" s="490" t="s">
        <v>1</v>
      </c>
      <c r="AR135" s="490">
        <v>10</v>
      </c>
      <c r="AS135" s="519" t="s">
        <v>3619</v>
      </c>
      <c r="AT135" s="489" t="s">
        <v>1</v>
      </c>
      <c r="AU135" s="520">
        <v>500</v>
      </c>
      <c r="AV135" s="490" t="s">
        <v>1</v>
      </c>
      <c r="AW135" s="490">
        <v>5</v>
      </c>
      <c r="AX135" s="519" t="s">
        <v>3618</v>
      </c>
      <c r="AY135" s="489" t="s">
        <v>1</v>
      </c>
      <c r="AZ135" s="556">
        <v>250</v>
      </c>
      <c r="BA135" s="1196" t="s">
        <v>12</v>
      </c>
      <c r="BB135" s="556">
        <v>2</v>
      </c>
      <c r="BC135" s="1196" t="s">
        <v>12</v>
      </c>
      <c r="BD135" s="556">
        <v>40</v>
      </c>
      <c r="BE135" s="1196" t="s">
        <v>12</v>
      </c>
      <c r="BF135" s="556">
        <v>1</v>
      </c>
      <c r="BH135" s="566" t="s">
        <v>3696</v>
      </c>
      <c r="BI135" s="489" t="s">
        <v>3532</v>
      </c>
      <c r="BJ135" s="489" t="s">
        <v>3491</v>
      </c>
      <c r="BK135" s="489" t="s">
        <v>3492</v>
      </c>
      <c r="BN135" s="489" t="s">
        <v>3532</v>
      </c>
      <c r="BO135" s="489" t="s">
        <v>3491</v>
      </c>
      <c r="BP135" s="489" t="s">
        <v>3492</v>
      </c>
      <c r="BT135" s="489" t="s">
        <v>1</v>
      </c>
      <c r="BU135" s="518">
        <v>225</v>
      </c>
      <c r="BV135" s="489" t="s">
        <v>11</v>
      </c>
      <c r="BW135" s="520">
        <v>460</v>
      </c>
      <c r="BX135" s="527" t="s">
        <v>3630</v>
      </c>
      <c r="BY135" s="527">
        <v>5</v>
      </c>
      <c r="BZ135" s="528" t="s">
        <v>3618</v>
      </c>
      <c r="CA135" s="489" t="s">
        <v>11</v>
      </c>
      <c r="CB135" s="520">
        <v>1860</v>
      </c>
      <c r="CC135" s="527" t="s">
        <v>3630</v>
      </c>
      <c r="CD135" s="527">
        <v>10</v>
      </c>
      <c r="CE135" s="527" t="s">
        <v>3618</v>
      </c>
      <c r="CF135" s="528" t="s">
        <v>3631</v>
      </c>
      <c r="CG135" s="489" t="s">
        <v>11</v>
      </c>
      <c r="CH135" s="512">
        <v>1360</v>
      </c>
      <c r="CI135" s="514" t="s">
        <v>3630</v>
      </c>
      <c r="CJ135" s="514">
        <v>10</v>
      </c>
      <c r="CK135" s="514" t="s">
        <v>3618</v>
      </c>
      <c r="CL135" s="515" t="s">
        <v>3631</v>
      </c>
      <c r="CN135" s="516" t="s">
        <v>3700</v>
      </c>
    </row>
    <row r="136" spans="1:92" ht="27">
      <c r="A136" s="1205"/>
      <c r="B136" s="487"/>
      <c r="C136" s="488"/>
      <c r="D136" s="509" t="s">
        <v>3493</v>
      </c>
      <c r="F136" s="558">
        <v>29990</v>
      </c>
      <c r="G136" s="559"/>
      <c r="H136" s="489" t="s">
        <v>1</v>
      </c>
      <c r="I136" s="560">
        <v>280</v>
      </c>
      <c r="J136" s="561"/>
      <c r="K136" s="562" t="s">
        <v>3675</v>
      </c>
      <c r="M136" s="1198"/>
      <c r="N136" s="490"/>
      <c r="O136" s="490"/>
      <c r="P136" s="519"/>
      <c r="R136" s="520"/>
      <c r="S136" s="490"/>
      <c r="T136" s="490"/>
      <c r="U136" s="519"/>
      <c r="V136" s="489" t="s">
        <v>1</v>
      </c>
      <c r="W136" s="521">
        <v>7460</v>
      </c>
      <c r="X136" s="522">
        <v>70</v>
      </c>
      <c r="Y136" s="509" t="s">
        <v>3489</v>
      </c>
      <c r="Z136" s="489" t="s">
        <v>1</v>
      </c>
      <c r="AA136" s="523">
        <v>52270</v>
      </c>
      <c r="AB136" s="524" t="s">
        <v>1</v>
      </c>
      <c r="AC136" s="524">
        <v>520</v>
      </c>
      <c r="AD136" s="525" t="s">
        <v>3618</v>
      </c>
      <c r="AE136" s="489" t="s">
        <v>1</v>
      </c>
      <c r="AF136" s="526">
        <v>44810</v>
      </c>
      <c r="AG136" s="524" t="s">
        <v>1</v>
      </c>
      <c r="AH136" s="524">
        <v>440</v>
      </c>
      <c r="AI136" s="525" t="s">
        <v>3618</v>
      </c>
      <c r="AK136" s="520"/>
      <c r="AL136" s="490"/>
      <c r="AM136" s="490"/>
      <c r="AN136" s="519"/>
      <c r="AP136" s="520">
        <v>1860</v>
      </c>
      <c r="AQ136" s="490"/>
      <c r="AR136" s="490"/>
      <c r="AS136" s="519"/>
      <c r="AU136" s="520"/>
      <c r="AV136" s="490"/>
      <c r="AW136" s="490"/>
      <c r="AX136" s="519"/>
      <c r="AZ136" s="563" t="s">
        <v>3680</v>
      </c>
      <c r="BA136" s="1196"/>
      <c r="BB136" s="563" t="s">
        <v>3681</v>
      </c>
      <c r="BC136" s="1196"/>
      <c r="BD136" s="563" t="s">
        <v>3680</v>
      </c>
      <c r="BE136" s="1196"/>
      <c r="BF136" s="563" t="s">
        <v>3681</v>
      </c>
      <c r="BH136" s="567">
        <v>2540</v>
      </c>
      <c r="BK136" s="489" t="s">
        <v>3494</v>
      </c>
      <c r="BP136" s="489" t="s">
        <v>3494</v>
      </c>
      <c r="BU136" s="518" t="s">
        <v>3622</v>
      </c>
      <c r="BW136" s="520"/>
      <c r="BX136" s="527"/>
      <c r="BY136" s="527"/>
      <c r="BZ136" s="528"/>
      <c r="CB136" s="520"/>
      <c r="CC136" s="527"/>
      <c r="CD136" s="527"/>
      <c r="CE136" s="527"/>
      <c r="CF136" s="528"/>
      <c r="CH136" s="493"/>
      <c r="CI136" s="497"/>
      <c r="CJ136" s="497"/>
      <c r="CK136" s="497"/>
      <c r="CL136" s="498"/>
      <c r="CN136" s="516">
        <v>0.99</v>
      </c>
    </row>
    <row r="137" spans="1:92" ht="54">
      <c r="A137" s="1205"/>
      <c r="B137" s="517" t="s">
        <v>3514</v>
      </c>
      <c r="C137" s="518" t="s">
        <v>3487</v>
      </c>
      <c r="D137" s="509" t="s">
        <v>3488</v>
      </c>
      <c r="F137" s="551">
        <v>22170</v>
      </c>
      <c r="G137" s="552">
        <v>29630</v>
      </c>
      <c r="H137" s="489" t="s">
        <v>1</v>
      </c>
      <c r="I137" s="553">
        <v>200</v>
      </c>
      <c r="J137" s="554">
        <v>270</v>
      </c>
      <c r="K137" s="555" t="s">
        <v>3675</v>
      </c>
      <c r="L137" s="489" t="s">
        <v>1</v>
      </c>
      <c r="M137" s="1197">
        <v>390</v>
      </c>
      <c r="N137" s="510" t="s">
        <v>1</v>
      </c>
      <c r="O137" s="510">
        <v>3</v>
      </c>
      <c r="P137" s="511" t="s">
        <v>3618</v>
      </c>
      <c r="Q137" s="489" t="s">
        <v>1</v>
      </c>
      <c r="R137" s="512">
        <v>1650</v>
      </c>
      <c r="S137" s="510" t="s">
        <v>1</v>
      </c>
      <c r="T137" s="510">
        <v>10</v>
      </c>
      <c r="U137" s="511" t="s">
        <v>3618</v>
      </c>
      <c r="V137" s="489" t="s">
        <v>1</v>
      </c>
      <c r="W137" s="513">
        <v>7460</v>
      </c>
      <c r="X137" s="513">
        <v>70</v>
      </c>
      <c r="Y137" s="509" t="s">
        <v>3489</v>
      </c>
      <c r="AF137" s="501" t="s">
        <v>0</v>
      </c>
      <c r="AJ137" s="489" t="s">
        <v>1</v>
      </c>
      <c r="AK137" s="512">
        <v>320</v>
      </c>
      <c r="AL137" s="510" t="s">
        <v>1</v>
      </c>
      <c r="AM137" s="510">
        <v>3</v>
      </c>
      <c r="AN137" s="511" t="s">
        <v>3618</v>
      </c>
      <c r="AP137" s="520" t="s">
        <v>3248</v>
      </c>
      <c r="AQ137" s="490" t="s">
        <v>1</v>
      </c>
      <c r="AR137" s="490">
        <v>10</v>
      </c>
      <c r="AS137" s="519" t="s">
        <v>3619</v>
      </c>
      <c r="AT137" s="489" t="s">
        <v>1</v>
      </c>
      <c r="AU137" s="512">
        <v>500</v>
      </c>
      <c r="AV137" s="510" t="s">
        <v>1</v>
      </c>
      <c r="AW137" s="510">
        <v>5</v>
      </c>
      <c r="AX137" s="511" t="s">
        <v>3618</v>
      </c>
      <c r="AY137" s="489" t="s">
        <v>1</v>
      </c>
      <c r="AZ137" s="556">
        <v>220</v>
      </c>
      <c r="BA137" s="1196" t="s">
        <v>12</v>
      </c>
      <c r="BB137" s="556">
        <v>2</v>
      </c>
      <c r="BC137" s="1196" t="s">
        <v>12</v>
      </c>
      <c r="BD137" s="556">
        <v>40</v>
      </c>
      <c r="BE137" s="1196" t="s">
        <v>12</v>
      </c>
      <c r="BF137" s="556">
        <v>1</v>
      </c>
      <c r="BH137" s="566" t="s">
        <v>3697</v>
      </c>
      <c r="BJ137" s="489" t="s">
        <v>3496</v>
      </c>
      <c r="BK137" s="489" t="s">
        <v>3492</v>
      </c>
      <c r="BO137" s="489" t="s">
        <v>3496</v>
      </c>
      <c r="BP137" s="489" t="s">
        <v>3492</v>
      </c>
      <c r="BT137" s="489" t="s">
        <v>1</v>
      </c>
      <c r="BU137" s="508">
        <v>225</v>
      </c>
      <c r="BV137" s="489" t="s">
        <v>11</v>
      </c>
      <c r="BW137" s="512">
        <v>410</v>
      </c>
      <c r="BX137" s="514" t="s">
        <v>3630</v>
      </c>
      <c r="BY137" s="514">
        <v>4</v>
      </c>
      <c r="BZ137" s="515" t="s">
        <v>3618</v>
      </c>
      <c r="CA137" s="489" t="s">
        <v>11</v>
      </c>
      <c r="CB137" s="512">
        <v>1660</v>
      </c>
      <c r="CC137" s="514" t="s">
        <v>3630</v>
      </c>
      <c r="CD137" s="514">
        <v>10</v>
      </c>
      <c r="CE137" s="514" t="s">
        <v>3618</v>
      </c>
      <c r="CF137" s="515" t="s">
        <v>3631</v>
      </c>
      <c r="CG137" s="489" t="s">
        <v>11</v>
      </c>
      <c r="CH137" s="520">
        <v>1210</v>
      </c>
      <c r="CI137" s="527" t="s">
        <v>3630</v>
      </c>
      <c r="CJ137" s="527">
        <v>10</v>
      </c>
      <c r="CK137" s="527" t="s">
        <v>3618</v>
      </c>
      <c r="CL137" s="528" t="s">
        <v>3631</v>
      </c>
      <c r="CN137" s="516" t="s">
        <v>3700</v>
      </c>
    </row>
    <row r="138" spans="1:92" ht="27">
      <c r="A138" s="1205"/>
      <c r="B138" s="517"/>
      <c r="C138" s="518"/>
      <c r="D138" s="509" t="s">
        <v>3493</v>
      </c>
      <c r="F138" s="558">
        <v>29630</v>
      </c>
      <c r="G138" s="559"/>
      <c r="H138" s="489" t="s">
        <v>1</v>
      </c>
      <c r="I138" s="560">
        <v>270</v>
      </c>
      <c r="J138" s="561"/>
      <c r="K138" s="562" t="s">
        <v>3675</v>
      </c>
      <c r="M138" s="1198"/>
      <c r="N138" s="494"/>
      <c r="O138" s="494"/>
      <c r="P138" s="492"/>
      <c r="R138" s="493"/>
      <c r="S138" s="494"/>
      <c r="T138" s="494"/>
      <c r="U138" s="492"/>
      <c r="V138" s="489" t="s">
        <v>1</v>
      </c>
      <c r="W138" s="521">
        <v>7460</v>
      </c>
      <c r="X138" s="522">
        <v>70</v>
      </c>
      <c r="Y138" s="509" t="s">
        <v>3489</v>
      </c>
      <c r="Z138" s="489" t="s">
        <v>1</v>
      </c>
      <c r="AA138" s="523">
        <v>52270</v>
      </c>
      <c r="AB138" s="524" t="s">
        <v>1</v>
      </c>
      <c r="AC138" s="524">
        <v>520</v>
      </c>
      <c r="AD138" s="525" t="s">
        <v>3618</v>
      </c>
      <c r="AE138" s="489" t="s">
        <v>1</v>
      </c>
      <c r="AF138" s="526">
        <v>44810</v>
      </c>
      <c r="AG138" s="524" t="s">
        <v>1</v>
      </c>
      <c r="AH138" s="524">
        <v>440</v>
      </c>
      <c r="AI138" s="525" t="s">
        <v>3618</v>
      </c>
      <c r="AK138" s="493"/>
      <c r="AL138" s="494"/>
      <c r="AM138" s="494"/>
      <c r="AN138" s="492"/>
      <c r="AP138" s="520">
        <v>1650</v>
      </c>
      <c r="AQ138" s="490"/>
      <c r="AR138" s="490"/>
      <c r="AS138" s="519"/>
      <c r="AU138" s="493"/>
      <c r="AV138" s="494"/>
      <c r="AW138" s="494"/>
      <c r="AX138" s="492"/>
      <c r="AZ138" s="563" t="s">
        <v>3680</v>
      </c>
      <c r="BA138" s="1196"/>
      <c r="BB138" s="563" t="s">
        <v>3681</v>
      </c>
      <c r="BC138" s="1196"/>
      <c r="BD138" s="563" t="s">
        <v>3680</v>
      </c>
      <c r="BE138" s="1196"/>
      <c r="BF138" s="563" t="s">
        <v>3681</v>
      </c>
      <c r="BH138" s="567">
        <v>2440</v>
      </c>
      <c r="BK138" s="489" t="s">
        <v>3494</v>
      </c>
      <c r="BP138" s="489" t="s">
        <v>3494</v>
      </c>
      <c r="BU138" s="488" t="s">
        <v>3622</v>
      </c>
      <c r="BW138" s="493"/>
      <c r="BX138" s="497"/>
      <c r="BY138" s="497"/>
      <c r="BZ138" s="498"/>
      <c r="CB138" s="493"/>
      <c r="CC138" s="497"/>
      <c r="CD138" s="497"/>
      <c r="CE138" s="497"/>
      <c r="CF138" s="498"/>
      <c r="CH138" s="520"/>
      <c r="CI138" s="527"/>
      <c r="CJ138" s="527"/>
      <c r="CK138" s="527"/>
      <c r="CL138" s="528"/>
      <c r="CN138" s="516">
        <v>0.99</v>
      </c>
    </row>
    <row r="139" spans="1:92" ht="54">
      <c r="A139" s="1205"/>
      <c r="B139" s="507" t="s">
        <v>3515</v>
      </c>
      <c r="C139" s="508" t="s">
        <v>3487</v>
      </c>
      <c r="D139" s="509" t="s">
        <v>3488</v>
      </c>
      <c r="F139" s="551">
        <v>21880</v>
      </c>
      <c r="G139" s="552">
        <v>29340</v>
      </c>
      <c r="H139" s="489" t="s">
        <v>1</v>
      </c>
      <c r="I139" s="553">
        <v>200</v>
      </c>
      <c r="J139" s="554">
        <v>270</v>
      </c>
      <c r="K139" s="555" t="s">
        <v>3675</v>
      </c>
      <c r="L139" s="489" t="s">
        <v>1</v>
      </c>
      <c r="M139" s="1197">
        <v>350</v>
      </c>
      <c r="N139" s="490" t="s">
        <v>1</v>
      </c>
      <c r="O139" s="490">
        <v>3</v>
      </c>
      <c r="P139" s="519" t="s">
        <v>3618</v>
      </c>
      <c r="Q139" s="489" t="s">
        <v>1</v>
      </c>
      <c r="R139" s="520">
        <v>1490</v>
      </c>
      <c r="S139" s="490" t="s">
        <v>1</v>
      </c>
      <c r="T139" s="490">
        <v>10</v>
      </c>
      <c r="U139" s="519" t="s">
        <v>3618</v>
      </c>
      <c r="V139" s="489" t="s">
        <v>1</v>
      </c>
      <c r="W139" s="513">
        <v>7460</v>
      </c>
      <c r="X139" s="513">
        <v>70</v>
      </c>
      <c r="Y139" s="509" t="s">
        <v>3489</v>
      </c>
      <c r="AF139" s="501" t="s">
        <v>0</v>
      </c>
      <c r="AJ139" s="489" t="s">
        <v>1</v>
      </c>
      <c r="AK139" s="520">
        <v>280</v>
      </c>
      <c r="AL139" s="490" t="s">
        <v>1</v>
      </c>
      <c r="AM139" s="490">
        <v>2</v>
      </c>
      <c r="AN139" s="519" t="s">
        <v>3618</v>
      </c>
      <c r="AP139" s="520" t="s">
        <v>3249</v>
      </c>
      <c r="AQ139" s="490" t="s">
        <v>1</v>
      </c>
      <c r="AR139" s="490">
        <v>10</v>
      </c>
      <c r="AS139" s="519" t="s">
        <v>3619</v>
      </c>
      <c r="AT139" s="489" t="s">
        <v>1</v>
      </c>
      <c r="AU139" s="520">
        <v>500</v>
      </c>
      <c r="AV139" s="490" t="s">
        <v>1</v>
      </c>
      <c r="AW139" s="490">
        <v>5</v>
      </c>
      <c r="AX139" s="519" t="s">
        <v>3618</v>
      </c>
      <c r="AY139" s="489" t="s">
        <v>1</v>
      </c>
      <c r="AZ139" s="556">
        <v>200</v>
      </c>
      <c r="BA139" s="1196" t="s">
        <v>12</v>
      </c>
      <c r="BB139" s="556">
        <v>2</v>
      </c>
      <c r="BC139" s="1196" t="s">
        <v>12</v>
      </c>
      <c r="BD139" s="556">
        <v>30</v>
      </c>
      <c r="BE139" s="1196" t="s">
        <v>12</v>
      </c>
      <c r="BF139" s="556">
        <v>1</v>
      </c>
      <c r="BH139" s="566" t="s">
        <v>3698</v>
      </c>
      <c r="BJ139" s="489" t="s">
        <v>3498</v>
      </c>
      <c r="BK139" s="489" t="s">
        <v>3492</v>
      </c>
      <c r="BO139" s="489" t="s">
        <v>3498</v>
      </c>
      <c r="BP139" s="489" t="s">
        <v>3492</v>
      </c>
      <c r="BT139" s="489" t="s">
        <v>1</v>
      </c>
      <c r="BU139" s="518">
        <v>225</v>
      </c>
      <c r="BV139" s="489" t="s">
        <v>11</v>
      </c>
      <c r="BW139" s="520">
        <v>370</v>
      </c>
      <c r="BX139" s="527" t="s">
        <v>3630</v>
      </c>
      <c r="BY139" s="527">
        <v>4</v>
      </c>
      <c r="BZ139" s="528" t="s">
        <v>3618</v>
      </c>
      <c r="CA139" s="489" t="s">
        <v>11</v>
      </c>
      <c r="CB139" s="520">
        <v>1490</v>
      </c>
      <c r="CC139" s="527" t="s">
        <v>3630</v>
      </c>
      <c r="CD139" s="527">
        <v>10</v>
      </c>
      <c r="CE139" s="527" t="s">
        <v>3618</v>
      </c>
      <c r="CF139" s="528" t="s">
        <v>3631</v>
      </c>
      <c r="CG139" s="489" t="s">
        <v>11</v>
      </c>
      <c r="CH139" s="512">
        <v>1090</v>
      </c>
      <c r="CI139" s="514" t="s">
        <v>3630</v>
      </c>
      <c r="CJ139" s="514">
        <v>10</v>
      </c>
      <c r="CK139" s="514" t="s">
        <v>3618</v>
      </c>
      <c r="CL139" s="515" t="s">
        <v>3631</v>
      </c>
      <c r="CN139" s="516" t="s">
        <v>3700</v>
      </c>
    </row>
    <row r="140" spans="1:92" ht="27">
      <c r="A140" s="1205"/>
      <c r="B140" s="487"/>
      <c r="C140" s="488"/>
      <c r="D140" s="509" t="s">
        <v>3493</v>
      </c>
      <c r="F140" s="558">
        <v>29340</v>
      </c>
      <c r="G140" s="559"/>
      <c r="H140" s="489" t="s">
        <v>1</v>
      </c>
      <c r="I140" s="560">
        <v>270</v>
      </c>
      <c r="J140" s="561"/>
      <c r="K140" s="562" t="s">
        <v>3675</v>
      </c>
      <c r="M140" s="1198"/>
      <c r="N140" s="490"/>
      <c r="O140" s="490"/>
      <c r="P140" s="519"/>
      <c r="R140" s="520"/>
      <c r="S140" s="490"/>
      <c r="T140" s="490"/>
      <c r="U140" s="519"/>
      <c r="V140" s="489" t="s">
        <v>1</v>
      </c>
      <c r="W140" s="521">
        <v>7460</v>
      </c>
      <c r="X140" s="522">
        <v>70</v>
      </c>
      <c r="Y140" s="509" t="s">
        <v>3489</v>
      </c>
      <c r="Z140" s="489" t="s">
        <v>1</v>
      </c>
      <c r="AA140" s="523">
        <v>52270</v>
      </c>
      <c r="AB140" s="524" t="s">
        <v>1</v>
      </c>
      <c r="AC140" s="524">
        <v>520</v>
      </c>
      <c r="AD140" s="525" t="s">
        <v>3618</v>
      </c>
      <c r="AE140" s="489" t="s">
        <v>1</v>
      </c>
      <c r="AF140" s="526">
        <v>44810</v>
      </c>
      <c r="AG140" s="524" t="s">
        <v>1</v>
      </c>
      <c r="AH140" s="524">
        <v>440</v>
      </c>
      <c r="AI140" s="525" t="s">
        <v>3618</v>
      </c>
      <c r="AK140" s="520"/>
      <c r="AL140" s="490"/>
      <c r="AM140" s="490"/>
      <c r="AN140" s="519"/>
      <c r="AP140" s="520">
        <v>1490</v>
      </c>
      <c r="AQ140" s="490"/>
      <c r="AR140" s="490"/>
      <c r="AS140" s="519"/>
      <c r="AU140" s="520"/>
      <c r="AV140" s="490"/>
      <c r="AW140" s="490"/>
      <c r="AX140" s="519"/>
      <c r="AZ140" s="563" t="s">
        <v>3680</v>
      </c>
      <c r="BA140" s="1196"/>
      <c r="BB140" s="563" t="s">
        <v>3681</v>
      </c>
      <c r="BC140" s="1196"/>
      <c r="BD140" s="563" t="s">
        <v>3680</v>
      </c>
      <c r="BE140" s="1196"/>
      <c r="BF140" s="563" t="s">
        <v>3681</v>
      </c>
      <c r="BH140" s="567">
        <v>2360</v>
      </c>
      <c r="BK140" s="489" t="s">
        <v>3494</v>
      </c>
      <c r="BP140" s="489" t="s">
        <v>3494</v>
      </c>
      <c r="BU140" s="518" t="s">
        <v>3622</v>
      </c>
      <c r="BW140" s="520"/>
      <c r="BX140" s="527"/>
      <c r="BY140" s="527"/>
      <c r="BZ140" s="528"/>
      <c r="CB140" s="520"/>
      <c r="CC140" s="527"/>
      <c r="CD140" s="527"/>
      <c r="CE140" s="527"/>
      <c r="CF140" s="528"/>
      <c r="CH140" s="493"/>
      <c r="CI140" s="497"/>
      <c r="CJ140" s="497"/>
      <c r="CK140" s="497"/>
      <c r="CL140" s="498"/>
      <c r="CN140" s="516">
        <v>0.99</v>
      </c>
    </row>
    <row r="141" spans="1:92" ht="27">
      <c r="A141" s="1205"/>
      <c r="B141" s="507" t="s">
        <v>3516</v>
      </c>
      <c r="C141" s="508" t="s">
        <v>3487</v>
      </c>
      <c r="D141" s="509" t="s">
        <v>3488</v>
      </c>
      <c r="F141" s="551">
        <v>21640</v>
      </c>
      <c r="G141" s="552">
        <v>29100</v>
      </c>
      <c r="H141" s="489" t="s">
        <v>1</v>
      </c>
      <c r="I141" s="553">
        <v>190</v>
      </c>
      <c r="J141" s="554">
        <v>270</v>
      </c>
      <c r="K141" s="555" t="s">
        <v>3675</v>
      </c>
      <c r="L141" s="489" t="s">
        <v>1</v>
      </c>
      <c r="M141" s="1197">
        <v>320</v>
      </c>
      <c r="N141" s="510" t="s">
        <v>1</v>
      </c>
      <c r="O141" s="510">
        <v>3</v>
      </c>
      <c r="P141" s="511" t="s">
        <v>3618</v>
      </c>
      <c r="R141" s="512"/>
      <c r="S141" s="510"/>
      <c r="T141" s="510"/>
      <c r="U141" s="511"/>
      <c r="V141" s="489" t="s">
        <v>1</v>
      </c>
      <c r="W141" s="513">
        <v>7460</v>
      </c>
      <c r="X141" s="513">
        <v>70</v>
      </c>
      <c r="Y141" s="509" t="s">
        <v>3489</v>
      </c>
      <c r="AF141" s="501" t="s">
        <v>0</v>
      </c>
      <c r="AJ141" s="489" t="s">
        <v>1</v>
      </c>
      <c r="AK141" s="512">
        <v>260</v>
      </c>
      <c r="AL141" s="510" t="s">
        <v>1</v>
      </c>
      <c r="AM141" s="510">
        <v>2</v>
      </c>
      <c r="AN141" s="511" t="s">
        <v>3618</v>
      </c>
      <c r="AP141" s="520" t="s">
        <v>3250</v>
      </c>
      <c r="AQ141" s="490" t="s">
        <v>1</v>
      </c>
      <c r="AR141" s="490">
        <v>10</v>
      </c>
      <c r="AS141" s="519" t="s">
        <v>3619</v>
      </c>
      <c r="AT141" s="489" t="s">
        <v>1</v>
      </c>
      <c r="AU141" s="512">
        <v>500</v>
      </c>
      <c r="AV141" s="510" t="s">
        <v>1</v>
      </c>
      <c r="AW141" s="510">
        <v>5</v>
      </c>
      <c r="AX141" s="511" t="s">
        <v>3618</v>
      </c>
      <c r="AY141" s="489" t="s">
        <v>1</v>
      </c>
      <c r="AZ141" s="556">
        <v>180</v>
      </c>
      <c r="BA141" s="1196" t="s">
        <v>12</v>
      </c>
      <c r="BB141" s="556">
        <v>1</v>
      </c>
      <c r="BC141" s="1196" t="s">
        <v>12</v>
      </c>
      <c r="BD141" s="556">
        <v>30</v>
      </c>
      <c r="BE141" s="1196" t="s">
        <v>12</v>
      </c>
      <c r="BF141" s="556">
        <v>1</v>
      </c>
      <c r="BH141" s="566" t="s">
        <v>3699</v>
      </c>
      <c r="BJ141" s="489" t="s">
        <v>3500</v>
      </c>
      <c r="BK141" s="489" t="s">
        <v>3492</v>
      </c>
      <c r="BO141" s="489" t="s">
        <v>3500</v>
      </c>
      <c r="BP141" s="489" t="s">
        <v>3492</v>
      </c>
      <c r="BT141" s="489" t="s">
        <v>1</v>
      </c>
      <c r="BU141" s="508">
        <v>225</v>
      </c>
      <c r="BV141" s="489" t="s">
        <v>11</v>
      </c>
      <c r="BW141" s="512">
        <v>340</v>
      </c>
      <c r="BX141" s="514" t="s">
        <v>3630</v>
      </c>
      <c r="BY141" s="514">
        <v>3</v>
      </c>
      <c r="BZ141" s="515" t="s">
        <v>3618</v>
      </c>
      <c r="CA141" s="489" t="s">
        <v>11</v>
      </c>
      <c r="CB141" s="512">
        <v>1350</v>
      </c>
      <c r="CC141" s="514" t="s">
        <v>3630</v>
      </c>
      <c r="CD141" s="514">
        <v>10</v>
      </c>
      <c r="CE141" s="514" t="s">
        <v>3618</v>
      </c>
      <c r="CF141" s="515" t="s">
        <v>3631</v>
      </c>
      <c r="CG141" s="489" t="s">
        <v>11</v>
      </c>
      <c r="CH141" s="520">
        <v>990</v>
      </c>
      <c r="CI141" s="527" t="s">
        <v>3630</v>
      </c>
      <c r="CJ141" s="527">
        <v>10</v>
      </c>
      <c r="CK141" s="527" t="s">
        <v>3618</v>
      </c>
      <c r="CL141" s="528" t="s">
        <v>3631</v>
      </c>
      <c r="CN141" s="516" t="s">
        <v>3700</v>
      </c>
    </row>
    <row r="142" spans="1:92" ht="27">
      <c r="A142" s="1205"/>
      <c r="B142" s="487"/>
      <c r="C142" s="488"/>
      <c r="D142" s="509" t="s">
        <v>3493</v>
      </c>
      <c r="F142" s="558">
        <v>29100</v>
      </c>
      <c r="G142" s="559"/>
      <c r="H142" s="489" t="s">
        <v>1</v>
      </c>
      <c r="I142" s="560">
        <v>270</v>
      </c>
      <c r="J142" s="561"/>
      <c r="K142" s="562" t="s">
        <v>3675</v>
      </c>
      <c r="M142" s="1198"/>
      <c r="N142" s="494"/>
      <c r="O142" s="494"/>
      <c r="P142" s="492"/>
      <c r="R142" s="493"/>
      <c r="S142" s="494"/>
      <c r="T142" s="494"/>
      <c r="U142" s="492"/>
      <c r="V142" s="489" t="s">
        <v>1</v>
      </c>
      <c r="W142" s="521">
        <v>7460</v>
      </c>
      <c r="X142" s="522">
        <v>70</v>
      </c>
      <c r="Y142" s="509" t="s">
        <v>3489</v>
      </c>
      <c r="Z142" s="489" t="s">
        <v>1</v>
      </c>
      <c r="AA142" s="523">
        <v>52270</v>
      </c>
      <c r="AB142" s="524" t="s">
        <v>1</v>
      </c>
      <c r="AC142" s="524">
        <v>520</v>
      </c>
      <c r="AD142" s="525" t="s">
        <v>3618</v>
      </c>
      <c r="AE142" s="489" t="s">
        <v>1</v>
      </c>
      <c r="AF142" s="526">
        <v>44810</v>
      </c>
      <c r="AG142" s="524" t="s">
        <v>1</v>
      </c>
      <c r="AH142" s="524">
        <v>440</v>
      </c>
      <c r="AI142" s="525" t="s">
        <v>3618</v>
      </c>
      <c r="AK142" s="493"/>
      <c r="AL142" s="494"/>
      <c r="AM142" s="494"/>
      <c r="AN142" s="492"/>
      <c r="AP142" s="520">
        <v>1350</v>
      </c>
      <c r="AQ142" s="490"/>
      <c r="AR142" s="490"/>
      <c r="AS142" s="519"/>
      <c r="AU142" s="493"/>
      <c r="AV142" s="494"/>
      <c r="AW142" s="494"/>
      <c r="AX142" s="492"/>
      <c r="AZ142" s="563" t="s">
        <v>3680</v>
      </c>
      <c r="BA142" s="1196"/>
      <c r="BB142" s="563" t="s">
        <v>3681</v>
      </c>
      <c r="BC142" s="1196"/>
      <c r="BD142" s="563" t="s">
        <v>3680</v>
      </c>
      <c r="BE142" s="1196"/>
      <c r="BF142" s="563" t="s">
        <v>3681</v>
      </c>
      <c r="BH142" s="568">
        <v>2150</v>
      </c>
      <c r="BK142" s="489" t="s">
        <v>3494</v>
      </c>
      <c r="BP142" s="489" t="s">
        <v>3494</v>
      </c>
      <c r="BU142" s="488" t="s">
        <v>3622</v>
      </c>
      <c r="BW142" s="493"/>
      <c r="BX142" s="497"/>
      <c r="BY142" s="497"/>
      <c r="BZ142" s="498"/>
      <c r="CB142" s="493"/>
      <c r="CC142" s="497"/>
      <c r="CD142" s="497"/>
      <c r="CE142" s="497"/>
      <c r="CF142" s="498"/>
      <c r="CH142" s="520"/>
      <c r="CI142" s="527"/>
      <c r="CJ142" s="527"/>
      <c r="CK142" s="527"/>
      <c r="CL142" s="528"/>
      <c r="CN142" s="516">
        <v>0.99</v>
      </c>
    </row>
    <row r="143" spans="1:92" ht="27">
      <c r="A143" s="1205" t="s">
        <v>3533</v>
      </c>
      <c r="B143" s="517" t="s">
        <v>3486</v>
      </c>
      <c r="C143" s="518" t="s">
        <v>3487</v>
      </c>
      <c r="D143" s="509" t="s">
        <v>3488</v>
      </c>
      <c r="F143" s="551">
        <v>80780</v>
      </c>
      <c r="G143" s="552">
        <v>88120</v>
      </c>
      <c r="H143" s="489" t="s">
        <v>1</v>
      </c>
      <c r="I143" s="553">
        <v>790</v>
      </c>
      <c r="J143" s="554">
        <v>860</v>
      </c>
      <c r="K143" s="555" t="s">
        <v>3675</v>
      </c>
      <c r="L143" s="489" t="s">
        <v>1</v>
      </c>
      <c r="M143" s="1197">
        <v>7010</v>
      </c>
      <c r="N143" s="490" t="s">
        <v>1</v>
      </c>
      <c r="O143" s="490">
        <v>70</v>
      </c>
      <c r="P143" s="519" t="s">
        <v>3618</v>
      </c>
      <c r="Q143" s="489" t="s">
        <v>1</v>
      </c>
      <c r="R143" s="520">
        <v>29380</v>
      </c>
      <c r="S143" s="490" t="s">
        <v>1</v>
      </c>
      <c r="T143" s="490">
        <v>290</v>
      </c>
      <c r="U143" s="519" t="s">
        <v>3618</v>
      </c>
      <c r="V143" s="489" t="s">
        <v>1</v>
      </c>
      <c r="W143" s="513">
        <v>7340</v>
      </c>
      <c r="X143" s="513">
        <v>70</v>
      </c>
      <c r="Y143" s="509" t="s">
        <v>3489</v>
      </c>
      <c r="AF143" s="501" t="s">
        <v>0</v>
      </c>
      <c r="AJ143" s="489" t="s">
        <v>1</v>
      </c>
      <c r="AK143" s="520">
        <v>5780</v>
      </c>
      <c r="AL143" s="490" t="s">
        <v>1</v>
      </c>
      <c r="AM143" s="490">
        <v>50</v>
      </c>
      <c r="AN143" s="519" t="s">
        <v>3618</v>
      </c>
      <c r="AO143" s="489" t="s">
        <v>1</v>
      </c>
      <c r="AP143" s="512" t="s">
        <v>3234</v>
      </c>
      <c r="AQ143" s="510" t="s">
        <v>1</v>
      </c>
      <c r="AR143" s="510">
        <v>290</v>
      </c>
      <c r="AS143" s="511" t="s">
        <v>3619</v>
      </c>
      <c r="AT143" s="489" t="s">
        <v>1</v>
      </c>
      <c r="AU143" s="520">
        <v>3640</v>
      </c>
      <c r="AV143" s="490" t="s">
        <v>1</v>
      </c>
      <c r="AW143" s="490">
        <v>30</v>
      </c>
      <c r="AX143" s="519" t="s">
        <v>3618</v>
      </c>
      <c r="AY143" s="489" t="s">
        <v>1</v>
      </c>
      <c r="AZ143" s="556">
        <v>2730</v>
      </c>
      <c r="BA143" s="1196" t="s">
        <v>12</v>
      </c>
      <c r="BB143" s="556">
        <v>20</v>
      </c>
      <c r="BC143" s="1196" t="s">
        <v>12</v>
      </c>
      <c r="BD143" s="556">
        <v>480</v>
      </c>
      <c r="BE143" s="1196" t="s">
        <v>12</v>
      </c>
      <c r="BF143" s="556">
        <v>4</v>
      </c>
      <c r="BG143" s="489" t="s">
        <v>1</v>
      </c>
      <c r="BH143" s="569" t="s">
        <v>3683</v>
      </c>
      <c r="BT143" s="489" t="s">
        <v>1</v>
      </c>
      <c r="BU143" s="518">
        <v>225</v>
      </c>
      <c r="BV143" s="489" t="s">
        <v>11</v>
      </c>
      <c r="BW143" s="520">
        <v>7500</v>
      </c>
      <c r="BX143" s="527" t="s">
        <v>3630</v>
      </c>
      <c r="BY143" s="527">
        <v>70</v>
      </c>
      <c r="BZ143" s="528" t="s">
        <v>3618</v>
      </c>
      <c r="CA143" s="489" t="s">
        <v>11</v>
      </c>
      <c r="CB143" s="520">
        <v>29380</v>
      </c>
      <c r="CC143" s="527" t="s">
        <v>3630</v>
      </c>
      <c r="CD143" s="527">
        <v>290</v>
      </c>
      <c r="CE143" s="527" t="s">
        <v>3618</v>
      </c>
      <c r="CF143" s="528" t="s">
        <v>3631</v>
      </c>
      <c r="CG143" s="489" t="s">
        <v>11</v>
      </c>
      <c r="CH143" s="512">
        <v>21400</v>
      </c>
      <c r="CI143" s="514" t="s">
        <v>3630</v>
      </c>
      <c r="CJ143" s="514">
        <v>210</v>
      </c>
      <c r="CK143" s="514" t="s">
        <v>3618</v>
      </c>
      <c r="CL143" s="515" t="s">
        <v>3631</v>
      </c>
      <c r="CN143" s="516" t="s">
        <v>3700</v>
      </c>
    </row>
    <row r="144" spans="1:92" ht="27">
      <c r="A144" s="1205"/>
      <c r="B144" s="517"/>
      <c r="C144" s="518"/>
      <c r="D144" s="509" t="s">
        <v>3493</v>
      </c>
      <c r="F144" s="558">
        <v>88120</v>
      </c>
      <c r="G144" s="559"/>
      <c r="H144" s="489" t="s">
        <v>1</v>
      </c>
      <c r="I144" s="560">
        <v>860</v>
      </c>
      <c r="J144" s="561"/>
      <c r="K144" s="562" t="s">
        <v>3675</v>
      </c>
      <c r="M144" s="1198"/>
      <c r="N144" s="490"/>
      <c r="O144" s="490"/>
      <c r="P144" s="519"/>
      <c r="R144" s="520"/>
      <c r="S144" s="490"/>
      <c r="T144" s="490"/>
      <c r="U144" s="519"/>
      <c r="V144" s="489" t="s">
        <v>1</v>
      </c>
      <c r="W144" s="521">
        <v>7340</v>
      </c>
      <c r="X144" s="522">
        <v>70</v>
      </c>
      <c r="Y144" s="509" t="s">
        <v>3489</v>
      </c>
      <c r="Z144" s="489" t="s">
        <v>1</v>
      </c>
      <c r="AA144" s="523">
        <v>51420</v>
      </c>
      <c r="AB144" s="524" t="s">
        <v>1</v>
      </c>
      <c r="AC144" s="524">
        <v>510</v>
      </c>
      <c r="AD144" s="525" t="s">
        <v>3618</v>
      </c>
      <c r="AE144" s="489" t="s">
        <v>1</v>
      </c>
      <c r="AF144" s="526">
        <v>44080</v>
      </c>
      <c r="AG144" s="524" t="s">
        <v>1</v>
      </c>
      <c r="AH144" s="524">
        <v>440</v>
      </c>
      <c r="AI144" s="525" t="s">
        <v>3618</v>
      </c>
      <c r="AK144" s="520"/>
      <c r="AL144" s="490"/>
      <c r="AM144" s="490"/>
      <c r="AN144" s="519"/>
      <c r="AP144" s="520">
        <v>29380</v>
      </c>
      <c r="AQ144" s="490"/>
      <c r="AR144" s="490"/>
      <c r="AS144" s="519"/>
      <c r="AU144" s="520"/>
      <c r="AV144" s="490"/>
      <c r="AW144" s="490"/>
      <c r="AX144" s="519"/>
      <c r="AZ144" s="563" t="s">
        <v>3680</v>
      </c>
      <c r="BA144" s="1196"/>
      <c r="BB144" s="563" t="s">
        <v>3681</v>
      </c>
      <c r="BC144" s="1196"/>
      <c r="BD144" s="563" t="s">
        <v>3680</v>
      </c>
      <c r="BE144" s="1196"/>
      <c r="BF144" s="563" t="s">
        <v>3681</v>
      </c>
      <c r="BH144" s="567">
        <v>27330</v>
      </c>
      <c r="BU144" s="518" t="s">
        <v>3622</v>
      </c>
      <c r="BW144" s="520"/>
      <c r="BX144" s="527"/>
      <c r="BY144" s="527"/>
      <c r="BZ144" s="528"/>
      <c r="CB144" s="520"/>
      <c r="CC144" s="527"/>
      <c r="CD144" s="527"/>
      <c r="CE144" s="527"/>
      <c r="CF144" s="528"/>
      <c r="CH144" s="493"/>
      <c r="CI144" s="497"/>
      <c r="CJ144" s="497"/>
      <c r="CK144" s="497"/>
      <c r="CL144" s="498"/>
      <c r="CN144" s="516">
        <v>0.63</v>
      </c>
    </row>
    <row r="145" spans="1:92" ht="54">
      <c r="A145" s="1205"/>
      <c r="B145" s="507" t="s">
        <v>3495</v>
      </c>
      <c r="C145" s="508" t="s">
        <v>3487</v>
      </c>
      <c r="D145" s="509" t="s">
        <v>3488</v>
      </c>
      <c r="F145" s="551">
        <v>50180</v>
      </c>
      <c r="G145" s="552">
        <v>57520</v>
      </c>
      <c r="H145" s="489" t="s">
        <v>1</v>
      </c>
      <c r="I145" s="553">
        <v>480</v>
      </c>
      <c r="J145" s="554">
        <v>550</v>
      </c>
      <c r="K145" s="555" t="s">
        <v>3675</v>
      </c>
      <c r="L145" s="489" t="s">
        <v>1</v>
      </c>
      <c r="M145" s="1197">
        <v>4200</v>
      </c>
      <c r="N145" s="510" t="s">
        <v>1</v>
      </c>
      <c r="O145" s="510">
        <v>40</v>
      </c>
      <c r="P145" s="511" t="s">
        <v>3618</v>
      </c>
      <c r="Q145" s="489" t="s">
        <v>1</v>
      </c>
      <c r="R145" s="512">
        <v>17630</v>
      </c>
      <c r="S145" s="510" t="s">
        <v>1</v>
      </c>
      <c r="T145" s="510">
        <v>170</v>
      </c>
      <c r="U145" s="511" t="s">
        <v>3618</v>
      </c>
      <c r="V145" s="489" t="s">
        <v>1</v>
      </c>
      <c r="W145" s="513">
        <v>7340</v>
      </c>
      <c r="X145" s="513">
        <v>70</v>
      </c>
      <c r="Y145" s="509" t="s">
        <v>3489</v>
      </c>
      <c r="AF145" s="501" t="s">
        <v>0</v>
      </c>
      <c r="AJ145" s="489" t="s">
        <v>1</v>
      </c>
      <c r="AK145" s="512">
        <v>3470</v>
      </c>
      <c r="AL145" s="510" t="s">
        <v>1</v>
      </c>
      <c r="AM145" s="510">
        <v>30</v>
      </c>
      <c r="AN145" s="511" t="s">
        <v>3618</v>
      </c>
      <c r="AP145" s="520" t="s">
        <v>3235</v>
      </c>
      <c r="AQ145" s="490" t="s">
        <v>1</v>
      </c>
      <c r="AR145" s="490">
        <v>170</v>
      </c>
      <c r="AS145" s="519" t="s">
        <v>3619</v>
      </c>
      <c r="AT145" s="489" t="s">
        <v>1</v>
      </c>
      <c r="AU145" s="512">
        <v>2490</v>
      </c>
      <c r="AV145" s="510" t="s">
        <v>1</v>
      </c>
      <c r="AW145" s="510">
        <v>20</v>
      </c>
      <c r="AX145" s="511" t="s">
        <v>3618</v>
      </c>
      <c r="AY145" s="489" t="s">
        <v>1</v>
      </c>
      <c r="AZ145" s="556">
        <v>1630</v>
      </c>
      <c r="BA145" s="1196" t="s">
        <v>12</v>
      </c>
      <c r="BB145" s="556">
        <v>10</v>
      </c>
      <c r="BC145" s="1196" t="s">
        <v>12</v>
      </c>
      <c r="BD145" s="556">
        <v>290</v>
      </c>
      <c r="BE145" s="1196" t="s">
        <v>12</v>
      </c>
      <c r="BF145" s="556">
        <v>2</v>
      </c>
      <c r="BH145" s="566" t="s">
        <v>3684</v>
      </c>
      <c r="BT145" s="489" t="s">
        <v>1</v>
      </c>
      <c r="BU145" s="508">
        <v>225</v>
      </c>
      <c r="BV145" s="489" t="s">
        <v>11</v>
      </c>
      <c r="BW145" s="512">
        <v>4500</v>
      </c>
      <c r="BX145" s="514" t="s">
        <v>3630</v>
      </c>
      <c r="BY145" s="514">
        <v>40</v>
      </c>
      <c r="BZ145" s="515" t="s">
        <v>3618</v>
      </c>
      <c r="CA145" s="489" t="s">
        <v>11</v>
      </c>
      <c r="CB145" s="512">
        <v>17630</v>
      </c>
      <c r="CC145" s="514" t="s">
        <v>3630</v>
      </c>
      <c r="CD145" s="514">
        <v>170</v>
      </c>
      <c r="CE145" s="514" t="s">
        <v>3618</v>
      </c>
      <c r="CF145" s="515" t="s">
        <v>3631</v>
      </c>
      <c r="CG145" s="489" t="s">
        <v>11</v>
      </c>
      <c r="CH145" s="520">
        <v>12840</v>
      </c>
      <c r="CI145" s="527" t="s">
        <v>3630</v>
      </c>
      <c r="CJ145" s="527">
        <v>120</v>
      </c>
      <c r="CK145" s="527" t="s">
        <v>3618</v>
      </c>
      <c r="CL145" s="528" t="s">
        <v>3631</v>
      </c>
      <c r="CN145" s="516" t="s">
        <v>3700</v>
      </c>
    </row>
    <row r="146" spans="1:92" ht="27">
      <c r="A146" s="1205"/>
      <c r="B146" s="487"/>
      <c r="C146" s="488"/>
      <c r="D146" s="509" t="s">
        <v>3493</v>
      </c>
      <c r="F146" s="558">
        <v>57520</v>
      </c>
      <c r="G146" s="559"/>
      <c r="H146" s="489" t="s">
        <v>1</v>
      </c>
      <c r="I146" s="560">
        <v>550</v>
      </c>
      <c r="J146" s="561"/>
      <c r="K146" s="562" t="s">
        <v>3675</v>
      </c>
      <c r="M146" s="1198"/>
      <c r="N146" s="494"/>
      <c r="O146" s="494"/>
      <c r="P146" s="492"/>
      <c r="R146" s="493"/>
      <c r="S146" s="494"/>
      <c r="T146" s="494"/>
      <c r="U146" s="492"/>
      <c r="V146" s="489" t="s">
        <v>1</v>
      </c>
      <c r="W146" s="521">
        <v>7340</v>
      </c>
      <c r="X146" s="522">
        <v>70</v>
      </c>
      <c r="Y146" s="509" t="s">
        <v>3489</v>
      </c>
      <c r="Z146" s="489" t="s">
        <v>1</v>
      </c>
      <c r="AA146" s="523">
        <v>51420</v>
      </c>
      <c r="AB146" s="524" t="s">
        <v>1</v>
      </c>
      <c r="AC146" s="524">
        <v>510</v>
      </c>
      <c r="AD146" s="525" t="s">
        <v>3618</v>
      </c>
      <c r="AE146" s="489" t="s">
        <v>1</v>
      </c>
      <c r="AF146" s="526">
        <v>44080</v>
      </c>
      <c r="AG146" s="524" t="s">
        <v>1</v>
      </c>
      <c r="AH146" s="524">
        <v>440</v>
      </c>
      <c r="AI146" s="525" t="s">
        <v>3618</v>
      </c>
      <c r="AK146" s="493"/>
      <c r="AL146" s="494"/>
      <c r="AM146" s="494"/>
      <c r="AN146" s="492"/>
      <c r="AP146" s="520">
        <v>17630</v>
      </c>
      <c r="AQ146" s="490"/>
      <c r="AR146" s="490"/>
      <c r="AS146" s="519"/>
      <c r="AU146" s="493"/>
      <c r="AV146" s="494"/>
      <c r="AW146" s="494"/>
      <c r="AX146" s="492"/>
      <c r="AZ146" s="563" t="s">
        <v>3680</v>
      </c>
      <c r="BA146" s="1196"/>
      <c r="BB146" s="563" t="s">
        <v>3681</v>
      </c>
      <c r="BC146" s="1196"/>
      <c r="BD146" s="563" t="s">
        <v>3680</v>
      </c>
      <c r="BE146" s="1196"/>
      <c r="BF146" s="563" t="s">
        <v>3681</v>
      </c>
      <c r="BH146" s="567">
        <v>16800</v>
      </c>
      <c r="BU146" s="488" t="s">
        <v>3623</v>
      </c>
      <c r="BW146" s="493"/>
      <c r="BX146" s="497"/>
      <c r="BY146" s="497"/>
      <c r="BZ146" s="498"/>
      <c r="CB146" s="493"/>
      <c r="CC146" s="497"/>
      <c r="CD146" s="497"/>
      <c r="CE146" s="497"/>
      <c r="CF146" s="498"/>
      <c r="CH146" s="520"/>
      <c r="CI146" s="527"/>
      <c r="CJ146" s="527"/>
      <c r="CK146" s="527"/>
      <c r="CL146" s="528"/>
      <c r="CN146" s="516">
        <v>0.78</v>
      </c>
    </row>
    <row r="147" spans="1:92" ht="54">
      <c r="A147" s="1205"/>
      <c r="B147" s="517" t="s">
        <v>3497</v>
      </c>
      <c r="C147" s="518" t="s">
        <v>3487</v>
      </c>
      <c r="D147" s="509" t="s">
        <v>3488</v>
      </c>
      <c r="F147" s="551">
        <v>39200</v>
      </c>
      <c r="G147" s="552">
        <v>46540</v>
      </c>
      <c r="H147" s="489" t="s">
        <v>1</v>
      </c>
      <c r="I147" s="553">
        <v>370</v>
      </c>
      <c r="J147" s="554">
        <v>440</v>
      </c>
      <c r="K147" s="555" t="s">
        <v>3675</v>
      </c>
      <c r="L147" s="489" t="s">
        <v>1</v>
      </c>
      <c r="M147" s="1197">
        <v>3000</v>
      </c>
      <c r="N147" s="490" t="s">
        <v>1</v>
      </c>
      <c r="O147" s="490">
        <v>30</v>
      </c>
      <c r="P147" s="519" t="s">
        <v>3618</v>
      </c>
      <c r="Q147" s="489" t="s">
        <v>1</v>
      </c>
      <c r="R147" s="520">
        <v>12590</v>
      </c>
      <c r="S147" s="490" t="s">
        <v>1</v>
      </c>
      <c r="T147" s="490">
        <v>120</v>
      </c>
      <c r="U147" s="519" t="s">
        <v>3618</v>
      </c>
      <c r="V147" s="489" t="s">
        <v>1</v>
      </c>
      <c r="W147" s="513">
        <v>7340</v>
      </c>
      <c r="X147" s="513">
        <v>70</v>
      </c>
      <c r="Y147" s="509" t="s">
        <v>3489</v>
      </c>
      <c r="AF147" s="501" t="s">
        <v>0</v>
      </c>
      <c r="AJ147" s="489" t="s">
        <v>1</v>
      </c>
      <c r="AK147" s="520">
        <v>2480</v>
      </c>
      <c r="AL147" s="490" t="s">
        <v>1</v>
      </c>
      <c r="AM147" s="490">
        <v>20</v>
      </c>
      <c r="AN147" s="519" t="s">
        <v>3618</v>
      </c>
      <c r="AP147" s="520" t="s">
        <v>3236</v>
      </c>
      <c r="AQ147" s="490" t="s">
        <v>1</v>
      </c>
      <c r="AR147" s="490">
        <v>120</v>
      </c>
      <c r="AS147" s="519" t="s">
        <v>3619</v>
      </c>
      <c r="AT147" s="489" t="s">
        <v>1</v>
      </c>
      <c r="AU147" s="520">
        <v>2000</v>
      </c>
      <c r="AV147" s="490" t="s">
        <v>1</v>
      </c>
      <c r="AW147" s="490">
        <v>20</v>
      </c>
      <c r="AX147" s="519" t="s">
        <v>3618</v>
      </c>
      <c r="AY147" s="489" t="s">
        <v>1</v>
      </c>
      <c r="AZ147" s="556">
        <v>1170</v>
      </c>
      <c r="BA147" s="1196" t="s">
        <v>12</v>
      </c>
      <c r="BB147" s="556">
        <v>10</v>
      </c>
      <c r="BC147" s="1196" t="s">
        <v>12</v>
      </c>
      <c r="BD147" s="556">
        <v>200</v>
      </c>
      <c r="BE147" s="1196" t="s">
        <v>12</v>
      </c>
      <c r="BF147" s="556">
        <v>2</v>
      </c>
      <c r="BH147" s="566" t="s">
        <v>3685</v>
      </c>
      <c r="BT147" s="489" t="s">
        <v>1</v>
      </c>
      <c r="BU147" s="518">
        <v>225</v>
      </c>
      <c r="BV147" s="489" t="s">
        <v>11</v>
      </c>
      <c r="BW147" s="520">
        <v>3210</v>
      </c>
      <c r="BX147" s="527" t="s">
        <v>3630</v>
      </c>
      <c r="BY147" s="527">
        <v>30</v>
      </c>
      <c r="BZ147" s="528" t="s">
        <v>3618</v>
      </c>
      <c r="CA147" s="489" t="s">
        <v>11</v>
      </c>
      <c r="CB147" s="520">
        <v>12590</v>
      </c>
      <c r="CC147" s="527" t="s">
        <v>3630</v>
      </c>
      <c r="CD147" s="527">
        <v>120</v>
      </c>
      <c r="CE147" s="527" t="s">
        <v>3618</v>
      </c>
      <c r="CF147" s="528" t="s">
        <v>3631</v>
      </c>
      <c r="CG147" s="489" t="s">
        <v>11</v>
      </c>
      <c r="CH147" s="512">
        <v>9170</v>
      </c>
      <c r="CI147" s="514" t="s">
        <v>3630</v>
      </c>
      <c r="CJ147" s="514">
        <v>90</v>
      </c>
      <c r="CK147" s="514" t="s">
        <v>3618</v>
      </c>
      <c r="CL147" s="515" t="s">
        <v>3631</v>
      </c>
      <c r="CN147" s="516" t="s">
        <v>3700</v>
      </c>
    </row>
    <row r="148" spans="1:92" ht="27">
      <c r="A148" s="1205"/>
      <c r="B148" s="517"/>
      <c r="C148" s="518"/>
      <c r="D148" s="509" t="s">
        <v>3493</v>
      </c>
      <c r="F148" s="558">
        <v>46540</v>
      </c>
      <c r="G148" s="559"/>
      <c r="H148" s="489" t="s">
        <v>1</v>
      </c>
      <c r="I148" s="560">
        <v>440</v>
      </c>
      <c r="J148" s="561"/>
      <c r="K148" s="562" t="s">
        <v>3675</v>
      </c>
      <c r="M148" s="1198"/>
      <c r="N148" s="490"/>
      <c r="O148" s="490"/>
      <c r="P148" s="519"/>
      <c r="R148" s="520"/>
      <c r="S148" s="490"/>
      <c r="T148" s="490"/>
      <c r="U148" s="519"/>
      <c r="V148" s="489" t="s">
        <v>1</v>
      </c>
      <c r="W148" s="521">
        <v>7340</v>
      </c>
      <c r="X148" s="522">
        <v>70</v>
      </c>
      <c r="Y148" s="509" t="s">
        <v>3489</v>
      </c>
      <c r="Z148" s="489" t="s">
        <v>1</v>
      </c>
      <c r="AA148" s="523">
        <v>51420</v>
      </c>
      <c r="AB148" s="524" t="s">
        <v>1</v>
      </c>
      <c r="AC148" s="524">
        <v>510</v>
      </c>
      <c r="AD148" s="525" t="s">
        <v>3618</v>
      </c>
      <c r="AE148" s="489" t="s">
        <v>1</v>
      </c>
      <c r="AF148" s="526">
        <v>44080</v>
      </c>
      <c r="AG148" s="524" t="s">
        <v>1</v>
      </c>
      <c r="AH148" s="524">
        <v>440</v>
      </c>
      <c r="AI148" s="525" t="s">
        <v>3618</v>
      </c>
      <c r="AK148" s="520"/>
      <c r="AL148" s="490"/>
      <c r="AM148" s="490"/>
      <c r="AN148" s="519"/>
      <c r="AP148" s="520">
        <v>12590</v>
      </c>
      <c r="AQ148" s="490"/>
      <c r="AR148" s="490"/>
      <c r="AS148" s="519"/>
      <c r="AU148" s="520"/>
      <c r="AV148" s="490"/>
      <c r="AW148" s="490"/>
      <c r="AX148" s="519"/>
      <c r="AZ148" s="563" t="s">
        <v>3680</v>
      </c>
      <c r="BA148" s="1196"/>
      <c r="BB148" s="563" t="s">
        <v>3681</v>
      </c>
      <c r="BC148" s="1196"/>
      <c r="BD148" s="563" t="s">
        <v>3680</v>
      </c>
      <c r="BE148" s="1196"/>
      <c r="BF148" s="563" t="s">
        <v>3681</v>
      </c>
      <c r="BH148" s="567">
        <v>12280</v>
      </c>
      <c r="BU148" s="518" t="s">
        <v>3623</v>
      </c>
      <c r="BW148" s="520"/>
      <c r="BX148" s="527"/>
      <c r="BY148" s="527"/>
      <c r="BZ148" s="528"/>
      <c r="CB148" s="520"/>
      <c r="CC148" s="527"/>
      <c r="CD148" s="527"/>
      <c r="CE148" s="527"/>
      <c r="CF148" s="528"/>
      <c r="CH148" s="493"/>
      <c r="CI148" s="497"/>
      <c r="CJ148" s="497"/>
      <c r="CK148" s="497"/>
      <c r="CL148" s="498"/>
      <c r="CN148" s="516">
        <v>0.86</v>
      </c>
    </row>
    <row r="149" spans="1:92" ht="54">
      <c r="A149" s="1205"/>
      <c r="B149" s="507" t="s">
        <v>3499</v>
      </c>
      <c r="C149" s="508" t="s">
        <v>3487</v>
      </c>
      <c r="D149" s="509" t="s">
        <v>3488</v>
      </c>
      <c r="F149" s="551">
        <v>34760</v>
      </c>
      <c r="G149" s="552">
        <v>42100</v>
      </c>
      <c r="H149" s="489" t="s">
        <v>1</v>
      </c>
      <c r="I149" s="553">
        <v>330</v>
      </c>
      <c r="J149" s="554">
        <v>400</v>
      </c>
      <c r="K149" s="555" t="s">
        <v>3675</v>
      </c>
      <c r="L149" s="489" t="s">
        <v>1</v>
      </c>
      <c r="M149" s="1197">
        <v>2330</v>
      </c>
      <c r="N149" s="510" t="s">
        <v>1</v>
      </c>
      <c r="O149" s="510">
        <v>20</v>
      </c>
      <c r="P149" s="511" t="s">
        <v>3618</v>
      </c>
      <c r="Q149" s="489" t="s">
        <v>1</v>
      </c>
      <c r="R149" s="512">
        <v>9790</v>
      </c>
      <c r="S149" s="510" t="s">
        <v>1</v>
      </c>
      <c r="T149" s="510">
        <v>90</v>
      </c>
      <c r="U149" s="511" t="s">
        <v>3618</v>
      </c>
      <c r="V149" s="489" t="s">
        <v>1</v>
      </c>
      <c r="W149" s="513">
        <v>7340</v>
      </c>
      <c r="X149" s="513">
        <v>70</v>
      </c>
      <c r="Y149" s="509" t="s">
        <v>3489</v>
      </c>
      <c r="AF149" s="501" t="s">
        <v>0</v>
      </c>
      <c r="AJ149" s="489" t="s">
        <v>1</v>
      </c>
      <c r="AK149" s="520" t="s">
        <v>11</v>
      </c>
      <c r="AL149" s="490" t="s">
        <v>1</v>
      </c>
      <c r="AM149" s="490" t="s">
        <v>11</v>
      </c>
      <c r="AN149" s="519"/>
      <c r="AP149" s="520" t="s">
        <v>3237</v>
      </c>
      <c r="AQ149" s="490" t="s">
        <v>1</v>
      </c>
      <c r="AR149" s="490">
        <v>90</v>
      </c>
      <c r="AS149" s="519" t="s">
        <v>3619</v>
      </c>
      <c r="AT149" s="489" t="s">
        <v>1</v>
      </c>
      <c r="AU149" s="512">
        <v>1730</v>
      </c>
      <c r="AV149" s="510" t="s">
        <v>1</v>
      </c>
      <c r="AW149" s="510">
        <v>10</v>
      </c>
      <c r="AX149" s="511" t="s">
        <v>3618</v>
      </c>
      <c r="AY149" s="489" t="s">
        <v>1</v>
      </c>
      <c r="AZ149" s="556">
        <v>910</v>
      </c>
      <c r="BA149" s="1196" t="s">
        <v>12</v>
      </c>
      <c r="BB149" s="556">
        <v>9</v>
      </c>
      <c r="BC149" s="1196" t="s">
        <v>12</v>
      </c>
      <c r="BD149" s="556">
        <v>160</v>
      </c>
      <c r="BE149" s="1196" t="s">
        <v>12</v>
      </c>
      <c r="BF149" s="556">
        <v>1</v>
      </c>
      <c r="BH149" s="566" t="s">
        <v>3686</v>
      </c>
      <c r="BT149" s="489" t="s">
        <v>1</v>
      </c>
      <c r="BU149" s="508">
        <v>225</v>
      </c>
      <c r="BV149" s="489" t="s">
        <v>11</v>
      </c>
      <c r="BW149" s="512">
        <v>2500</v>
      </c>
      <c r="BX149" s="514" t="s">
        <v>3630</v>
      </c>
      <c r="BY149" s="514">
        <v>20</v>
      </c>
      <c r="BZ149" s="515" t="s">
        <v>3618</v>
      </c>
      <c r="CA149" s="489" t="s">
        <v>11</v>
      </c>
      <c r="CB149" s="512">
        <v>9790</v>
      </c>
      <c r="CC149" s="514" t="s">
        <v>3630</v>
      </c>
      <c r="CD149" s="514">
        <v>90</v>
      </c>
      <c r="CE149" s="514" t="s">
        <v>3618</v>
      </c>
      <c r="CF149" s="515" t="s">
        <v>3631</v>
      </c>
      <c r="CG149" s="489" t="s">
        <v>11</v>
      </c>
      <c r="CH149" s="520">
        <v>7130</v>
      </c>
      <c r="CI149" s="527" t="s">
        <v>3630</v>
      </c>
      <c r="CJ149" s="527">
        <v>70</v>
      </c>
      <c r="CK149" s="527" t="s">
        <v>3618</v>
      </c>
      <c r="CL149" s="528" t="s">
        <v>3631</v>
      </c>
      <c r="CN149" s="516" t="s">
        <v>3700</v>
      </c>
    </row>
    <row r="150" spans="1:92" ht="27">
      <c r="A150" s="1205"/>
      <c r="B150" s="487"/>
      <c r="C150" s="488"/>
      <c r="D150" s="509" t="s">
        <v>3493</v>
      </c>
      <c r="F150" s="558">
        <v>42100</v>
      </c>
      <c r="G150" s="559"/>
      <c r="H150" s="489" t="s">
        <v>1</v>
      </c>
      <c r="I150" s="560">
        <v>400</v>
      </c>
      <c r="J150" s="561"/>
      <c r="K150" s="562" t="s">
        <v>3675</v>
      </c>
      <c r="M150" s="1198"/>
      <c r="N150" s="494"/>
      <c r="O150" s="494"/>
      <c r="P150" s="492"/>
      <c r="R150" s="493"/>
      <c r="S150" s="494"/>
      <c r="T150" s="494"/>
      <c r="U150" s="492"/>
      <c r="V150" s="489" t="s">
        <v>1</v>
      </c>
      <c r="W150" s="521">
        <v>7340</v>
      </c>
      <c r="X150" s="522">
        <v>70</v>
      </c>
      <c r="Y150" s="509" t="s">
        <v>3489</v>
      </c>
      <c r="Z150" s="489" t="s">
        <v>1</v>
      </c>
      <c r="AA150" s="523">
        <v>51420</v>
      </c>
      <c r="AB150" s="524" t="s">
        <v>1</v>
      </c>
      <c r="AC150" s="524">
        <v>510</v>
      </c>
      <c r="AD150" s="525" t="s">
        <v>3618</v>
      </c>
      <c r="AE150" s="489" t="s">
        <v>1</v>
      </c>
      <c r="AF150" s="526">
        <v>44080</v>
      </c>
      <c r="AG150" s="524" t="s">
        <v>1</v>
      </c>
      <c r="AH150" s="524">
        <v>440</v>
      </c>
      <c r="AI150" s="525" t="s">
        <v>3618</v>
      </c>
      <c r="AK150" s="520"/>
      <c r="AL150" s="490"/>
      <c r="AM150" s="490"/>
      <c r="AN150" s="519"/>
      <c r="AP150" s="520">
        <v>9790</v>
      </c>
      <c r="AQ150" s="490"/>
      <c r="AR150" s="490"/>
      <c r="AS150" s="519"/>
      <c r="AU150" s="493"/>
      <c r="AV150" s="494"/>
      <c r="AW150" s="494"/>
      <c r="AX150" s="492"/>
      <c r="AZ150" s="563" t="s">
        <v>3680</v>
      </c>
      <c r="BA150" s="1196"/>
      <c r="BB150" s="563" t="s">
        <v>3681</v>
      </c>
      <c r="BC150" s="1196"/>
      <c r="BD150" s="563" t="s">
        <v>3680</v>
      </c>
      <c r="BE150" s="1196"/>
      <c r="BF150" s="563" t="s">
        <v>3681</v>
      </c>
      <c r="BH150" s="567">
        <v>9770</v>
      </c>
      <c r="BU150" s="488" t="s">
        <v>3624</v>
      </c>
      <c r="BW150" s="493"/>
      <c r="BX150" s="497"/>
      <c r="BY150" s="497"/>
      <c r="BZ150" s="498"/>
      <c r="CB150" s="493"/>
      <c r="CC150" s="497"/>
      <c r="CD150" s="497"/>
      <c r="CE150" s="497"/>
      <c r="CF150" s="498"/>
      <c r="CH150" s="520"/>
      <c r="CI150" s="527"/>
      <c r="CJ150" s="527"/>
      <c r="CK150" s="527"/>
      <c r="CL150" s="528"/>
      <c r="CN150" s="516">
        <v>0.95</v>
      </c>
    </row>
    <row r="151" spans="1:92" ht="54">
      <c r="A151" s="1205"/>
      <c r="B151" s="517" t="s">
        <v>3501</v>
      </c>
      <c r="C151" s="518" t="s">
        <v>3487</v>
      </c>
      <c r="D151" s="509" t="s">
        <v>3488</v>
      </c>
      <c r="F151" s="551">
        <v>30800</v>
      </c>
      <c r="G151" s="552">
        <v>38140</v>
      </c>
      <c r="H151" s="489" t="s">
        <v>1</v>
      </c>
      <c r="I151" s="553">
        <v>290</v>
      </c>
      <c r="J151" s="554">
        <v>360</v>
      </c>
      <c r="K151" s="555" t="s">
        <v>3675</v>
      </c>
      <c r="L151" s="489" t="s">
        <v>1</v>
      </c>
      <c r="M151" s="1197">
        <v>1750</v>
      </c>
      <c r="N151" s="490" t="s">
        <v>1</v>
      </c>
      <c r="O151" s="490">
        <v>10</v>
      </c>
      <c r="P151" s="519" t="s">
        <v>3618</v>
      </c>
      <c r="Q151" s="489" t="s">
        <v>1</v>
      </c>
      <c r="R151" s="520">
        <v>7340</v>
      </c>
      <c r="S151" s="490" t="s">
        <v>1</v>
      </c>
      <c r="T151" s="490">
        <v>70</v>
      </c>
      <c r="U151" s="519" t="s">
        <v>3618</v>
      </c>
      <c r="V151" s="489" t="s">
        <v>1</v>
      </c>
      <c r="W151" s="513">
        <v>7340</v>
      </c>
      <c r="X151" s="513">
        <v>70</v>
      </c>
      <c r="Y151" s="509" t="s">
        <v>3489</v>
      </c>
      <c r="AF151" s="501" t="s">
        <v>0</v>
      </c>
      <c r="AJ151" s="489" t="s">
        <v>1</v>
      </c>
      <c r="AK151" s="520" t="s">
        <v>11</v>
      </c>
      <c r="AL151" s="490" t="s">
        <v>1</v>
      </c>
      <c r="AM151" s="490" t="s">
        <v>11</v>
      </c>
      <c r="AN151" s="519"/>
      <c r="AP151" s="520" t="s">
        <v>3238</v>
      </c>
      <c r="AQ151" s="490" t="s">
        <v>1</v>
      </c>
      <c r="AR151" s="490">
        <v>70</v>
      </c>
      <c r="AS151" s="519" t="s">
        <v>3619</v>
      </c>
      <c r="AT151" s="489" t="s">
        <v>1</v>
      </c>
      <c r="AU151" s="520">
        <v>1300</v>
      </c>
      <c r="AV151" s="490" t="s">
        <v>1</v>
      </c>
      <c r="AW151" s="490">
        <v>10</v>
      </c>
      <c r="AX151" s="519" t="s">
        <v>3618</v>
      </c>
      <c r="AY151" s="489" t="s">
        <v>1</v>
      </c>
      <c r="AZ151" s="556">
        <v>680</v>
      </c>
      <c r="BA151" s="1196" t="s">
        <v>12</v>
      </c>
      <c r="BB151" s="556">
        <v>6</v>
      </c>
      <c r="BC151" s="1196" t="s">
        <v>12</v>
      </c>
      <c r="BD151" s="556">
        <v>120</v>
      </c>
      <c r="BE151" s="1196" t="s">
        <v>12</v>
      </c>
      <c r="BF151" s="556">
        <v>1</v>
      </c>
      <c r="BH151" s="566" t="s">
        <v>3687</v>
      </c>
      <c r="BT151" s="489" t="s">
        <v>1</v>
      </c>
      <c r="BU151" s="518">
        <v>225</v>
      </c>
      <c r="BV151" s="489" t="s">
        <v>11</v>
      </c>
      <c r="BW151" s="520">
        <v>1870</v>
      </c>
      <c r="BX151" s="527" t="s">
        <v>3630</v>
      </c>
      <c r="BY151" s="527">
        <v>10</v>
      </c>
      <c r="BZ151" s="528" t="s">
        <v>3618</v>
      </c>
      <c r="CA151" s="489" t="s">
        <v>11</v>
      </c>
      <c r="CB151" s="520">
        <v>7340</v>
      </c>
      <c r="CC151" s="527" t="s">
        <v>3630</v>
      </c>
      <c r="CD151" s="527">
        <v>70</v>
      </c>
      <c r="CE151" s="527" t="s">
        <v>3618</v>
      </c>
      <c r="CF151" s="528" t="s">
        <v>3631</v>
      </c>
      <c r="CG151" s="489" t="s">
        <v>11</v>
      </c>
      <c r="CH151" s="512">
        <v>5350</v>
      </c>
      <c r="CI151" s="514" t="s">
        <v>3630</v>
      </c>
      <c r="CJ151" s="514">
        <v>50</v>
      </c>
      <c r="CK151" s="514" t="s">
        <v>3618</v>
      </c>
      <c r="CL151" s="515" t="s">
        <v>3631</v>
      </c>
      <c r="CN151" s="516" t="s">
        <v>3700</v>
      </c>
    </row>
    <row r="152" spans="1:92" ht="27">
      <c r="A152" s="1205"/>
      <c r="B152" s="517"/>
      <c r="C152" s="518"/>
      <c r="D152" s="509" t="s">
        <v>3493</v>
      </c>
      <c r="F152" s="558">
        <v>38140</v>
      </c>
      <c r="G152" s="559"/>
      <c r="H152" s="489" t="s">
        <v>1</v>
      </c>
      <c r="I152" s="560">
        <v>360</v>
      </c>
      <c r="J152" s="561"/>
      <c r="K152" s="562" t="s">
        <v>3675</v>
      </c>
      <c r="M152" s="1198"/>
      <c r="N152" s="490"/>
      <c r="O152" s="490"/>
      <c r="P152" s="519"/>
      <c r="R152" s="520"/>
      <c r="S152" s="490"/>
      <c r="T152" s="490"/>
      <c r="U152" s="519"/>
      <c r="V152" s="489" t="s">
        <v>1</v>
      </c>
      <c r="W152" s="521">
        <v>7340</v>
      </c>
      <c r="X152" s="522">
        <v>70</v>
      </c>
      <c r="Y152" s="509" t="s">
        <v>3489</v>
      </c>
      <c r="Z152" s="489" t="s">
        <v>1</v>
      </c>
      <c r="AA152" s="523">
        <v>51420</v>
      </c>
      <c r="AB152" s="524" t="s">
        <v>1</v>
      </c>
      <c r="AC152" s="524">
        <v>510</v>
      </c>
      <c r="AD152" s="525" t="s">
        <v>3618</v>
      </c>
      <c r="AE152" s="489" t="s">
        <v>1</v>
      </c>
      <c r="AF152" s="526">
        <v>44080</v>
      </c>
      <c r="AG152" s="524" t="s">
        <v>1</v>
      </c>
      <c r="AH152" s="524">
        <v>440</v>
      </c>
      <c r="AI152" s="525" t="s">
        <v>3618</v>
      </c>
      <c r="AK152" s="520"/>
      <c r="AL152" s="490"/>
      <c r="AM152" s="490"/>
      <c r="AN152" s="519"/>
      <c r="AP152" s="520">
        <v>7340</v>
      </c>
      <c r="AQ152" s="490"/>
      <c r="AR152" s="490"/>
      <c r="AS152" s="519"/>
      <c r="AU152" s="520"/>
      <c r="AV152" s="490"/>
      <c r="AW152" s="490"/>
      <c r="AX152" s="519"/>
      <c r="AZ152" s="563" t="s">
        <v>3680</v>
      </c>
      <c r="BA152" s="1196"/>
      <c r="BB152" s="563" t="s">
        <v>3681</v>
      </c>
      <c r="BC152" s="1196"/>
      <c r="BD152" s="563" t="s">
        <v>3680</v>
      </c>
      <c r="BE152" s="1196"/>
      <c r="BF152" s="563" t="s">
        <v>3681</v>
      </c>
      <c r="BH152" s="567">
        <v>7500</v>
      </c>
      <c r="BU152" s="518" t="s">
        <v>3622</v>
      </c>
      <c r="BW152" s="520"/>
      <c r="BX152" s="527"/>
      <c r="BY152" s="527"/>
      <c r="BZ152" s="528"/>
      <c r="CB152" s="520"/>
      <c r="CC152" s="527"/>
      <c r="CD152" s="527"/>
      <c r="CE152" s="527"/>
      <c r="CF152" s="528"/>
      <c r="CH152" s="493"/>
      <c r="CI152" s="497"/>
      <c r="CJ152" s="497"/>
      <c r="CK152" s="497"/>
      <c r="CL152" s="498"/>
      <c r="CN152" s="516">
        <v>0.89100000000000001</v>
      </c>
    </row>
    <row r="153" spans="1:92" ht="54">
      <c r="A153" s="1205"/>
      <c r="B153" s="507" t="s">
        <v>3503</v>
      </c>
      <c r="C153" s="508" t="s">
        <v>3487</v>
      </c>
      <c r="D153" s="509" t="s">
        <v>3488</v>
      </c>
      <c r="F153" s="551">
        <v>28470</v>
      </c>
      <c r="G153" s="552">
        <v>35810</v>
      </c>
      <c r="H153" s="489" t="s">
        <v>1</v>
      </c>
      <c r="I153" s="553">
        <v>260</v>
      </c>
      <c r="J153" s="554">
        <v>340</v>
      </c>
      <c r="K153" s="555" t="s">
        <v>3675</v>
      </c>
      <c r="L153" s="489" t="s">
        <v>1</v>
      </c>
      <c r="M153" s="1197">
        <v>1400</v>
      </c>
      <c r="N153" s="510" t="s">
        <v>1</v>
      </c>
      <c r="O153" s="510">
        <v>10</v>
      </c>
      <c r="P153" s="511" t="s">
        <v>3618</v>
      </c>
      <c r="Q153" s="489" t="s">
        <v>1</v>
      </c>
      <c r="R153" s="512">
        <v>5870</v>
      </c>
      <c r="S153" s="510" t="s">
        <v>1</v>
      </c>
      <c r="T153" s="510">
        <v>50</v>
      </c>
      <c r="U153" s="511" t="s">
        <v>3618</v>
      </c>
      <c r="V153" s="489" t="s">
        <v>1</v>
      </c>
      <c r="W153" s="513">
        <v>7340</v>
      </c>
      <c r="X153" s="513">
        <v>70</v>
      </c>
      <c r="Y153" s="509" t="s">
        <v>3489</v>
      </c>
      <c r="AF153" s="501" t="s">
        <v>0</v>
      </c>
      <c r="AJ153" s="489" t="s">
        <v>1</v>
      </c>
      <c r="AK153" s="520" t="s">
        <v>11</v>
      </c>
      <c r="AL153" s="490" t="s">
        <v>1</v>
      </c>
      <c r="AM153" s="490" t="s">
        <v>11</v>
      </c>
      <c r="AN153" s="519"/>
      <c r="AP153" s="520" t="s">
        <v>3239</v>
      </c>
      <c r="AQ153" s="490" t="s">
        <v>1</v>
      </c>
      <c r="AR153" s="490">
        <v>50</v>
      </c>
      <c r="AS153" s="519" t="s">
        <v>3619</v>
      </c>
      <c r="AT153" s="489" t="s">
        <v>1</v>
      </c>
      <c r="AU153" s="512">
        <v>1040</v>
      </c>
      <c r="AV153" s="510" t="s">
        <v>1</v>
      </c>
      <c r="AW153" s="510">
        <v>10</v>
      </c>
      <c r="AX153" s="511" t="s">
        <v>3618</v>
      </c>
      <c r="AY153" s="489" t="s">
        <v>1</v>
      </c>
      <c r="AZ153" s="556">
        <v>570</v>
      </c>
      <c r="BA153" s="1196" t="s">
        <v>12</v>
      </c>
      <c r="BB153" s="556">
        <v>5</v>
      </c>
      <c r="BC153" s="1196" t="s">
        <v>12</v>
      </c>
      <c r="BD153" s="556">
        <v>100</v>
      </c>
      <c r="BE153" s="1196" t="s">
        <v>12</v>
      </c>
      <c r="BF153" s="556">
        <v>1</v>
      </c>
      <c r="BH153" s="566" t="s">
        <v>3688</v>
      </c>
      <c r="BT153" s="489" t="s">
        <v>1</v>
      </c>
      <c r="BU153" s="508">
        <v>225</v>
      </c>
      <c r="BV153" s="489" t="s">
        <v>11</v>
      </c>
      <c r="BW153" s="512">
        <v>1500</v>
      </c>
      <c r="BX153" s="514" t="s">
        <v>3630</v>
      </c>
      <c r="BY153" s="514">
        <v>10</v>
      </c>
      <c r="BZ153" s="515" t="s">
        <v>3618</v>
      </c>
      <c r="CA153" s="489" t="s">
        <v>11</v>
      </c>
      <c r="CB153" s="512">
        <v>5870</v>
      </c>
      <c r="CC153" s="514" t="s">
        <v>3630</v>
      </c>
      <c r="CD153" s="514">
        <v>50</v>
      </c>
      <c r="CE153" s="514" t="s">
        <v>3618</v>
      </c>
      <c r="CF153" s="515" t="s">
        <v>3631</v>
      </c>
      <c r="CG153" s="489" t="s">
        <v>11</v>
      </c>
      <c r="CH153" s="520">
        <v>4280</v>
      </c>
      <c r="CI153" s="527" t="s">
        <v>3630</v>
      </c>
      <c r="CJ153" s="527">
        <v>40</v>
      </c>
      <c r="CK153" s="527" t="s">
        <v>3618</v>
      </c>
      <c r="CL153" s="528" t="s">
        <v>3631</v>
      </c>
      <c r="CN153" s="516" t="s">
        <v>3700</v>
      </c>
    </row>
    <row r="154" spans="1:92" ht="27">
      <c r="A154" s="1205"/>
      <c r="B154" s="487"/>
      <c r="C154" s="488"/>
      <c r="D154" s="509" t="s">
        <v>3493</v>
      </c>
      <c r="F154" s="558">
        <v>35810</v>
      </c>
      <c r="G154" s="559"/>
      <c r="H154" s="489" t="s">
        <v>1</v>
      </c>
      <c r="I154" s="560">
        <v>340</v>
      </c>
      <c r="J154" s="561"/>
      <c r="K154" s="562" t="s">
        <v>3675</v>
      </c>
      <c r="M154" s="1198"/>
      <c r="N154" s="494"/>
      <c r="O154" s="494"/>
      <c r="P154" s="492"/>
      <c r="R154" s="493"/>
      <c r="S154" s="494"/>
      <c r="T154" s="494"/>
      <c r="U154" s="492"/>
      <c r="V154" s="489" t="s">
        <v>1</v>
      </c>
      <c r="W154" s="521">
        <v>7340</v>
      </c>
      <c r="X154" s="522">
        <v>70</v>
      </c>
      <c r="Y154" s="509" t="s">
        <v>3489</v>
      </c>
      <c r="Z154" s="489" t="s">
        <v>1</v>
      </c>
      <c r="AA154" s="523">
        <v>51420</v>
      </c>
      <c r="AB154" s="524" t="s">
        <v>1</v>
      </c>
      <c r="AC154" s="524">
        <v>510</v>
      </c>
      <c r="AD154" s="525" t="s">
        <v>3618</v>
      </c>
      <c r="AE154" s="489" t="s">
        <v>1</v>
      </c>
      <c r="AF154" s="526">
        <v>44080</v>
      </c>
      <c r="AG154" s="524" t="s">
        <v>1</v>
      </c>
      <c r="AH154" s="524">
        <v>440</v>
      </c>
      <c r="AI154" s="525" t="s">
        <v>3618</v>
      </c>
      <c r="AK154" s="520"/>
      <c r="AL154" s="490"/>
      <c r="AM154" s="490"/>
      <c r="AN154" s="519"/>
      <c r="AP154" s="520">
        <v>5870</v>
      </c>
      <c r="AQ154" s="490"/>
      <c r="AR154" s="490"/>
      <c r="AS154" s="519"/>
      <c r="AU154" s="493"/>
      <c r="AV154" s="494"/>
      <c r="AW154" s="494"/>
      <c r="AX154" s="492"/>
      <c r="AZ154" s="563" t="s">
        <v>3680</v>
      </c>
      <c r="BA154" s="1196"/>
      <c r="BB154" s="563" t="s">
        <v>3681</v>
      </c>
      <c r="BC154" s="1196"/>
      <c r="BD154" s="563" t="s">
        <v>3680</v>
      </c>
      <c r="BE154" s="1196"/>
      <c r="BF154" s="563" t="s">
        <v>3681</v>
      </c>
      <c r="BH154" s="567">
        <v>6130</v>
      </c>
      <c r="BU154" s="488" t="s">
        <v>3625</v>
      </c>
      <c r="BW154" s="493"/>
      <c r="BX154" s="497"/>
      <c r="BY154" s="497"/>
      <c r="BZ154" s="498"/>
      <c r="CB154" s="493"/>
      <c r="CC154" s="497"/>
      <c r="CD154" s="497"/>
      <c r="CE154" s="497"/>
      <c r="CF154" s="498"/>
      <c r="CH154" s="520"/>
      <c r="CI154" s="527"/>
      <c r="CJ154" s="527"/>
      <c r="CK154" s="527"/>
      <c r="CL154" s="528"/>
      <c r="CN154" s="516">
        <v>0.92</v>
      </c>
    </row>
    <row r="155" spans="1:92" ht="54">
      <c r="A155" s="1205"/>
      <c r="B155" s="517" t="s">
        <v>3504</v>
      </c>
      <c r="C155" s="518" t="s">
        <v>3487</v>
      </c>
      <c r="D155" s="509" t="s">
        <v>3488</v>
      </c>
      <c r="F155" s="551">
        <v>26870</v>
      </c>
      <c r="G155" s="552">
        <v>34210</v>
      </c>
      <c r="H155" s="489" t="s">
        <v>1</v>
      </c>
      <c r="I155" s="553">
        <v>250</v>
      </c>
      <c r="J155" s="554">
        <v>320</v>
      </c>
      <c r="K155" s="555" t="s">
        <v>3675</v>
      </c>
      <c r="L155" s="489" t="s">
        <v>1</v>
      </c>
      <c r="M155" s="1197">
        <v>1160</v>
      </c>
      <c r="N155" s="490" t="s">
        <v>1</v>
      </c>
      <c r="O155" s="490">
        <v>10</v>
      </c>
      <c r="P155" s="519" t="s">
        <v>3618</v>
      </c>
      <c r="Q155" s="489" t="s">
        <v>1</v>
      </c>
      <c r="R155" s="520">
        <v>4890</v>
      </c>
      <c r="S155" s="490" t="s">
        <v>1</v>
      </c>
      <c r="T155" s="490">
        <v>40</v>
      </c>
      <c r="U155" s="519" t="s">
        <v>3618</v>
      </c>
      <c r="V155" s="489" t="s">
        <v>1</v>
      </c>
      <c r="W155" s="513">
        <v>7340</v>
      </c>
      <c r="X155" s="513">
        <v>70</v>
      </c>
      <c r="Y155" s="509" t="s">
        <v>3489</v>
      </c>
      <c r="AF155" s="501" t="s">
        <v>0</v>
      </c>
      <c r="AJ155" s="489" t="s">
        <v>1</v>
      </c>
      <c r="AK155" s="520" t="s">
        <v>11</v>
      </c>
      <c r="AL155" s="490" t="s">
        <v>1</v>
      </c>
      <c r="AM155" s="490" t="s">
        <v>11</v>
      </c>
      <c r="AN155" s="519"/>
      <c r="AP155" s="520" t="s">
        <v>3240</v>
      </c>
      <c r="AQ155" s="490" t="s">
        <v>1</v>
      </c>
      <c r="AR155" s="490">
        <v>40</v>
      </c>
      <c r="AS155" s="519" t="s">
        <v>3619</v>
      </c>
      <c r="AT155" s="489" t="s">
        <v>1</v>
      </c>
      <c r="AU155" s="520">
        <v>860</v>
      </c>
      <c r="AV155" s="490" t="s">
        <v>1</v>
      </c>
      <c r="AW155" s="490">
        <v>8</v>
      </c>
      <c r="AX155" s="519" t="s">
        <v>3618</v>
      </c>
      <c r="AY155" s="489" t="s">
        <v>1</v>
      </c>
      <c r="AZ155" s="556">
        <v>500</v>
      </c>
      <c r="BA155" s="1196" t="s">
        <v>12</v>
      </c>
      <c r="BB155" s="556">
        <v>5</v>
      </c>
      <c r="BC155" s="1196" t="s">
        <v>12</v>
      </c>
      <c r="BD155" s="556">
        <v>80</v>
      </c>
      <c r="BE155" s="1196" t="s">
        <v>12</v>
      </c>
      <c r="BF155" s="556">
        <v>1</v>
      </c>
      <c r="BH155" s="566" t="s">
        <v>3689</v>
      </c>
      <c r="BT155" s="489" t="s">
        <v>1</v>
      </c>
      <c r="BU155" s="518">
        <v>225</v>
      </c>
      <c r="BV155" s="489" t="s">
        <v>11</v>
      </c>
      <c r="BW155" s="520">
        <v>1250</v>
      </c>
      <c r="BX155" s="527" t="s">
        <v>3630</v>
      </c>
      <c r="BY155" s="527">
        <v>10</v>
      </c>
      <c r="BZ155" s="528" t="s">
        <v>3618</v>
      </c>
      <c r="CA155" s="489" t="s">
        <v>11</v>
      </c>
      <c r="CB155" s="520">
        <v>4890</v>
      </c>
      <c r="CC155" s="527" t="s">
        <v>3630</v>
      </c>
      <c r="CD155" s="527">
        <v>40</v>
      </c>
      <c r="CE155" s="527" t="s">
        <v>3618</v>
      </c>
      <c r="CF155" s="528" t="s">
        <v>3631</v>
      </c>
      <c r="CG155" s="489" t="s">
        <v>11</v>
      </c>
      <c r="CH155" s="512">
        <v>3560</v>
      </c>
      <c r="CI155" s="514" t="s">
        <v>3630</v>
      </c>
      <c r="CJ155" s="514">
        <v>30</v>
      </c>
      <c r="CK155" s="514" t="s">
        <v>3618</v>
      </c>
      <c r="CL155" s="515" t="s">
        <v>3631</v>
      </c>
      <c r="CN155" s="516" t="s">
        <v>3700</v>
      </c>
    </row>
    <row r="156" spans="1:92" ht="27">
      <c r="A156" s="1205"/>
      <c r="B156" s="517"/>
      <c r="C156" s="518"/>
      <c r="D156" s="509" t="s">
        <v>3493</v>
      </c>
      <c r="F156" s="558">
        <v>34210</v>
      </c>
      <c r="G156" s="559"/>
      <c r="H156" s="489" t="s">
        <v>1</v>
      </c>
      <c r="I156" s="560">
        <v>320</v>
      </c>
      <c r="J156" s="561"/>
      <c r="K156" s="562" t="s">
        <v>3675</v>
      </c>
      <c r="M156" s="1198"/>
      <c r="N156" s="490"/>
      <c r="O156" s="490"/>
      <c r="P156" s="519"/>
      <c r="R156" s="520"/>
      <c r="S156" s="490"/>
      <c r="T156" s="490"/>
      <c r="U156" s="519"/>
      <c r="V156" s="489" t="s">
        <v>1</v>
      </c>
      <c r="W156" s="521">
        <v>7340</v>
      </c>
      <c r="X156" s="522">
        <v>70</v>
      </c>
      <c r="Y156" s="509" t="s">
        <v>3489</v>
      </c>
      <c r="Z156" s="489" t="s">
        <v>1</v>
      </c>
      <c r="AA156" s="523">
        <v>51420</v>
      </c>
      <c r="AB156" s="524" t="s">
        <v>1</v>
      </c>
      <c r="AC156" s="524">
        <v>510</v>
      </c>
      <c r="AD156" s="525" t="s">
        <v>3618</v>
      </c>
      <c r="AE156" s="489" t="s">
        <v>1</v>
      </c>
      <c r="AF156" s="526">
        <v>44080</v>
      </c>
      <c r="AG156" s="524" t="s">
        <v>1</v>
      </c>
      <c r="AH156" s="524">
        <v>440</v>
      </c>
      <c r="AI156" s="525" t="s">
        <v>3618</v>
      </c>
      <c r="AK156" s="520"/>
      <c r="AL156" s="490"/>
      <c r="AM156" s="490"/>
      <c r="AN156" s="519"/>
      <c r="AP156" s="520">
        <v>4890</v>
      </c>
      <c r="AQ156" s="490"/>
      <c r="AR156" s="490"/>
      <c r="AS156" s="519"/>
      <c r="AU156" s="520"/>
      <c r="AV156" s="490"/>
      <c r="AW156" s="490"/>
      <c r="AX156" s="519"/>
      <c r="AZ156" s="563" t="s">
        <v>3680</v>
      </c>
      <c r="BA156" s="1196"/>
      <c r="BB156" s="563" t="s">
        <v>3681</v>
      </c>
      <c r="BC156" s="1196"/>
      <c r="BD156" s="563" t="s">
        <v>3680</v>
      </c>
      <c r="BE156" s="1196"/>
      <c r="BF156" s="563" t="s">
        <v>3681</v>
      </c>
      <c r="BH156" s="567">
        <v>5220</v>
      </c>
      <c r="BU156" s="518" t="s">
        <v>3622</v>
      </c>
      <c r="BW156" s="520"/>
      <c r="BX156" s="527"/>
      <c r="BY156" s="527"/>
      <c r="BZ156" s="528"/>
      <c r="CB156" s="520"/>
      <c r="CC156" s="527"/>
      <c r="CD156" s="527"/>
      <c r="CE156" s="527"/>
      <c r="CF156" s="528"/>
      <c r="CH156" s="493"/>
      <c r="CI156" s="497"/>
      <c r="CJ156" s="497"/>
      <c r="CK156" s="497"/>
      <c r="CL156" s="498"/>
      <c r="CN156" s="516">
        <v>0.9</v>
      </c>
    </row>
    <row r="157" spans="1:92" ht="54">
      <c r="A157" s="1205"/>
      <c r="B157" s="507" t="s">
        <v>3505</v>
      </c>
      <c r="C157" s="508" t="s">
        <v>3487</v>
      </c>
      <c r="D157" s="509" t="s">
        <v>3488</v>
      </c>
      <c r="F157" s="551">
        <v>26410</v>
      </c>
      <c r="G157" s="552">
        <v>33750</v>
      </c>
      <c r="H157" s="489" t="s">
        <v>1</v>
      </c>
      <c r="I157" s="553">
        <v>240</v>
      </c>
      <c r="J157" s="554">
        <v>320</v>
      </c>
      <c r="K157" s="555" t="s">
        <v>3675</v>
      </c>
      <c r="L157" s="489" t="s">
        <v>1</v>
      </c>
      <c r="M157" s="1197">
        <v>1000</v>
      </c>
      <c r="N157" s="510" t="s">
        <v>1</v>
      </c>
      <c r="O157" s="510">
        <v>10</v>
      </c>
      <c r="P157" s="511" t="s">
        <v>3618</v>
      </c>
      <c r="Q157" s="489" t="s">
        <v>1</v>
      </c>
      <c r="R157" s="512">
        <v>4190</v>
      </c>
      <c r="S157" s="510" t="s">
        <v>1</v>
      </c>
      <c r="T157" s="510">
        <v>40</v>
      </c>
      <c r="U157" s="511" t="s">
        <v>3618</v>
      </c>
      <c r="V157" s="489" t="s">
        <v>1</v>
      </c>
      <c r="W157" s="513">
        <v>7340</v>
      </c>
      <c r="X157" s="513">
        <v>70</v>
      </c>
      <c r="Y157" s="509" t="s">
        <v>3489</v>
      </c>
      <c r="AF157" s="501" t="s">
        <v>0</v>
      </c>
      <c r="AJ157" s="489" t="s">
        <v>1</v>
      </c>
      <c r="AK157" s="520" t="s">
        <v>11</v>
      </c>
      <c r="AL157" s="490" t="s">
        <v>1</v>
      </c>
      <c r="AM157" s="490" t="s">
        <v>11</v>
      </c>
      <c r="AN157" s="519"/>
      <c r="AP157" s="520" t="s">
        <v>3241</v>
      </c>
      <c r="AQ157" s="490" t="s">
        <v>1</v>
      </c>
      <c r="AR157" s="490">
        <v>40</v>
      </c>
      <c r="AS157" s="519" t="s">
        <v>3619</v>
      </c>
      <c r="AT157" s="489" t="s">
        <v>1</v>
      </c>
      <c r="AU157" s="512">
        <v>740</v>
      </c>
      <c r="AV157" s="510" t="s">
        <v>1</v>
      </c>
      <c r="AW157" s="510">
        <v>7</v>
      </c>
      <c r="AX157" s="511" t="s">
        <v>3618</v>
      </c>
      <c r="AY157" s="489" t="s">
        <v>1</v>
      </c>
      <c r="AZ157" s="556">
        <v>440</v>
      </c>
      <c r="BA157" s="1196" t="s">
        <v>12</v>
      </c>
      <c r="BB157" s="556">
        <v>4</v>
      </c>
      <c r="BC157" s="1196" t="s">
        <v>12</v>
      </c>
      <c r="BD157" s="556">
        <v>80</v>
      </c>
      <c r="BE157" s="1196" t="s">
        <v>12</v>
      </c>
      <c r="BF157" s="556">
        <v>1</v>
      </c>
      <c r="BH157" s="566" t="s">
        <v>3690</v>
      </c>
      <c r="BT157" s="489" t="s">
        <v>1</v>
      </c>
      <c r="BU157" s="508">
        <v>225</v>
      </c>
      <c r="BV157" s="489" t="s">
        <v>11</v>
      </c>
      <c r="BW157" s="512">
        <v>1070</v>
      </c>
      <c r="BX157" s="514" t="s">
        <v>3630</v>
      </c>
      <c r="BY157" s="514">
        <v>10</v>
      </c>
      <c r="BZ157" s="515" t="s">
        <v>3618</v>
      </c>
      <c r="CA157" s="489" t="s">
        <v>11</v>
      </c>
      <c r="CB157" s="512">
        <v>4190</v>
      </c>
      <c r="CC157" s="514" t="s">
        <v>3630</v>
      </c>
      <c r="CD157" s="514">
        <v>40</v>
      </c>
      <c r="CE157" s="514" t="s">
        <v>3618</v>
      </c>
      <c r="CF157" s="515" t="s">
        <v>3631</v>
      </c>
      <c r="CG157" s="489" t="s">
        <v>11</v>
      </c>
      <c r="CH157" s="520">
        <v>3050</v>
      </c>
      <c r="CI157" s="527" t="s">
        <v>3630</v>
      </c>
      <c r="CJ157" s="527">
        <v>30</v>
      </c>
      <c r="CK157" s="527" t="s">
        <v>3618</v>
      </c>
      <c r="CL157" s="528" t="s">
        <v>3631</v>
      </c>
      <c r="CN157" s="516" t="s">
        <v>3700</v>
      </c>
    </row>
    <row r="158" spans="1:92" ht="27">
      <c r="A158" s="1205"/>
      <c r="B158" s="487"/>
      <c r="C158" s="488"/>
      <c r="D158" s="509" t="s">
        <v>3493</v>
      </c>
      <c r="F158" s="558">
        <v>33750</v>
      </c>
      <c r="G158" s="559"/>
      <c r="H158" s="489" t="s">
        <v>1</v>
      </c>
      <c r="I158" s="560">
        <v>320</v>
      </c>
      <c r="J158" s="561"/>
      <c r="K158" s="562" t="s">
        <v>3675</v>
      </c>
      <c r="M158" s="1198"/>
      <c r="N158" s="494"/>
      <c r="O158" s="494"/>
      <c r="P158" s="492"/>
      <c r="R158" s="493"/>
      <c r="S158" s="494"/>
      <c r="T158" s="494"/>
      <c r="U158" s="492"/>
      <c r="V158" s="489" t="s">
        <v>1</v>
      </c>
      <c r="W158" s="521">
        <v>7340</v>
      </c>
      <c r="X158" s="522">
        <v>70</v>
      </c>
      <c r="Y158" s="509" t="s">
        <v>3489</v>
      </c>
      <c r="Z158" s="489" t="s">
        <v>1</v>
      </c>
      <c r="AA158" s="523">
        <v>51420</v>
      </c>
      <c r="AB158" s="524" t="s">
        <v>1</v>
      </c>
      <c r="AC158" s="524">
        <v>510</v>
      </c>
      <c r="AD158" s="525" t="s">
        <v>3618</v>
      </c>
      <c r="AE158" s="489" t="s">
        <v>1</v>
      </c>
      <c r="AF158" s="526">
        <v>44080</v>
      </c>
      <c r="AG158" s="524" t="s">
        <v>1</v>
      </c>
      <c r="AH158" s="524">
        <v>440</v>
      </c>
      <c r="AI158" s="525" t="s">
        <v>3618</v>
      </c>
      <c r="AK158" s="520"/>
      <c r="AL158" s="490"/>
      <c r="AM158" s="490"/>
      <c r="AN158" s="519"/>
      <c r="AP158" s="520">
        <v>4190</v>
      </c>
      <c r="AQ158" s="490"/>
      <c r="AR158" s="490"/>
      <c r="AS158" s="519"/>
      <c r="AU158" s="493"/>
      <c r="AV158" s="494"/>
      <c r="AW158" s="494"/>
      <c r="AX158" s="492"/>
      <c r="AZ158" s="563" t="s">
        <v>3680</v>
      </c>
      <c r="BA158" s="1196"/>
      <c r="BB158" s="563" t="s">
        <v>3681</v>
      </c>
      <c r="BC158" s="1196"/>
      <c r="BD158" s="563" t="s">
        <v>3680</v>
      </c>
      <c r="BE158" s="1196"/>
      <c r="BF158" s="563" t="s">
        <v>3681</v>
      </c>
      <c r="BH158" s="567">
        <v>4660</v>
      </c>
      <c r="BU158" s="488" t="s">
        <v>3623</v>
      </c>
      <c r="BW158" s="493"/>
      <c r="BX158" s="497"/>
      <c r="BY158" s="497"/>
      <c r="BZ158" s="498"/>
      <c r="CB158" s="493"/>
      <c r="CC158" s="497"/>
      <c r="CD158" s="497"/>
      <c r="CE158" s="497"/>
      <c r="CF158" s="498"/>
      <c r="CH158" s="520"/>
      <c r="CI158" s="527"/>
      <c r="CJ158" s="527"/>
      <c r="CK158" s="527"/>
      <c r="CL158" s="528"/>
      <c r="CN158" s="516">
        <v>0.91</v>
      </c>
    </row>
    <row r="159" spans="1:92" ht="54">
      <c r="A159" s="1205"/>
      <c r="B159" s="517" t="s">
        <v>3506</v>
      </c>
      <c r="C159" s="518" t="s">
        <v>3487</v>
      </c>
      <c r="D159" s="509" t="s">
        <v>3488</v>
      </c>
      <c r="F159" s="551">
        <v>25500</v>
      </c>
      <c r="G159" s="552">
        <v>32840</v>
      </c>
      <c r="H159" s="489" t="s">
        <v>1</v>
      </c>
      <c r="I159" s="553">
        <v>230</v>
      </c>
      <c r="J159" s="554">
        <v>310</v>
      </c>
      <c r="K159" s="555" t="s">
        <v>3675</v>
      </c>
      <c r="L159" s="489" t="s">
        <v>1</v>
      </c>
      <c r="M159" s="1197">
        <v>870</v>
      </c>
      <c r="N159" s="490" t="s">
        <v>1</v>
      </c>
      <c r="O159" s="490">
        <v>8</v>
      </c>
      <c r="P159" s="519" t="s">
        <v>3618</v>
      </c>
      <c r="Q159" s="489" t="s">
        <v>1</v>
      </c>
      <c r="R159" s="520">
        <v>3670</v>
      </c>
      <c r="S159" s="490" t="s">
        <v>1</v>
      </c>
      <c r="T159" s="490">
        <v>30</v>
      </c>
      <c r="U159" s="519" t="s">
        <v>3618</v>
      </c>
      <c r="V159" s="489" t="s">
        <v>1</v>
      </c>
      <c r="W159" s="513">
        <v>7340</v>
      </c>
      <c r="X159" s="513">
        <v>70</v>
      </c>
      <c r="Y159" s="509" t="s">
        <v>3489</v>
      </c>
      <c r="AF159" s="501" t="s">
        <v>0</v>
      </c>
      <c r="AJ159" s="489" t="s">
        <v>1</v>
      </c>
      <c r="AK159" s="520" t="s">
        <v>11</v>
      </c>
      <c r="AL159" s="490" t="s">
        <v>1</v>
      </c>
      <c r="AM159" s="490" t="s">
        <v>11</v>
      </c>
      <c r="AN159" s="519"/>
      <c r="AP159" s="520" t="s">
        <v>3242</v>
      </c>
      <c r="AQ159" s="490" t="s">
        <v>1</v>
      </c>
      <c r="AR159" s="490">
        <v>30</v>
      </c>
      <c r="AS159" s="519" t="s">
        <v>3619</v>
      </c>
      <c r="AT159" s="489" t="s">
        <v>1</v>
      </c>
      <c r="AU159" s="520">
        <v>650</v>
      </c>
      <c r="AV159" s="490" t="s">
        <v>1</v>
      </c>
      <c r="AW159" s="490">
        <v>6</v>
      </c>
      <c r="AX159" s="519" t="s">
        <v>3618</v>
      </c>
      <c r="AY159" s="489" t="s">
        <v>1</v>
      </c>
      <c r="AZ159" s="556">
        <v>410</v>
      </c>
      <c r="BA159" s="1196" t="s">
        <v>12</v>
      </c>
      <c r="BB159" s="556">
        <v>4</v>
      </c>
      <c r="BC159" s="1196" t="s">
        <v>12</v>
      </c>
      <c r="BD159" s="556">
        <v>70</v>
      </c>
      <c r="BE159" s="1196" t="s">
        <v>12</v>
      </c>
      <c r="BF159" s="556">
        <v>1</v>
      </c>
      <c r="BH159" s="566" t="s">
        <v>3691</v>
      </c>
      <c r="BT159" s="489" t="s">
        <v>1</v>
      </c>
      <c r="BU159" s="518">
        <v>225</v>
      </c>
      <c r="BV159" s="489" t="s">
        <v>11</v>
      </c>
      <c r="BW159" s="520">
        <v>930</v>
      </c>
      <c r="BX159" s="527" t="s">
        <v>3630</v>
      </c>
      <c r="BY159" s="527">
        <v>9</v>
      </c>
      <c r="BZ159" s="528" t="s">
        <v>3618</v>
      </c>
      <c r="CA159" s="489" t="s">
        <v>11</v>
      </c>
      <c r="CB159" s="520">
        <v>3670</v>
      </c>
      <c r="CC159" s="527" t="s">
        <v>3630</v>
      </c>
      <c r="CD159" s="527">
        <v>30</v>
      </c>
      <c r="CE159" s="527" t="s">
        <v>3618</v>
      </c>
      <c r="CF159" s="528" t="s">
        <v>3631</v>
      </c>
      <c r="CG159" s="489" t="s">
        <v>11</v>
      </c>
      <c r="CH159" s="512">
        <v>2670</v>
      </c>
      <c r="CI159" s="514" t="s">
        <v>3630</v>
      </c>
      <c r="CJ159" s="514">
        <v>20</v>
      </c>
      <c r="CK159" s="514" t="s">
        <v>3618</v>
      </c>
      <c r="CL159" s="515" t="s">
        <v>3631</v>
      </c>
      <c r="CN159" s="516" t="s">
        <v>3700</v>
      </c>
    </row>
    <row r="160" spans="1:92" ht="27">
      <c r="A160" s="1205"/>
      <c r="B160" s="517"/>
      <c r="C160" s="518"/>
      <c r="D160" s="509" t="s">
        <v>3493</v>
      </c>
      <c r="F160" s="558">
        <v>32840</v>
      </c>
      <c r="G160" s="559"/>
      <c r="H160" s="489" t="s">
        <v>1</v>
      </c>
      <c r="I160" s="560">
        <v>310</v>
      </c>
      <c r="J160" s="561"/>
      <c r="K160" s="562" t="s">
        <v>3675</v>
      </c>
      <c r="M160" s="1198"/>
      <c r="N160" s="490"/>
      <c r="O160" s="490"/>
      <c r="P160" s="519"/>
      <c r="R160" s="520"/>
      <c r="S160" s="490"/>
      <c r="T160" s="490"/>
      <c r="U160" s="519"/>
      <c r="V160" s="489" t="s">
        <v>1</v>
      </c>
      <c r="W160" s="521">
        <v>7340</v>
      </c>
      <c r="X160" s="522">
        <v>70</v>
      </c>
      <c r="Y160" s="509" t="s">
        <v>3489</v>
      </c>
      <c r="Z160" s="489" t="s">
        <v>1</v>
      </c>
      <c r="AA160" s="523">
        <v>51420</v>
      </c>
      <c r="AB160" s="524" t="s">
        <v>1</v>
      </c>
      <c r="AC160" s="524">
        <v>510</v>
      </c>
      <c r="AD160" s="525" t="s">
        <v>3618</v>
      </c>
      <c r="AE160" s="489" t="s">
        <v>1</v>
      </c>
      <c r="AF160" s="526">
        <v>44080</v>
      </c>
      <c r="AG160" s="524" t="s">
        <v>1</v>
      </c>
      <c r="AH160" s="524">
        <v>440</v>
      </c>
      <c r="AI160" s="525" t="s">
        <v>3618</v>
      </c>
      <c r="AK160" s="520"/>
      <c r="AL160" s="490"/>
      <c r="AM160" s="490"/>
      <c r="AN160" s="519"/>
      <c r="AP160" s="520">
        <v>3670</v>
      </c>
      <c r="AQ160" s="490"/>
      <c r="AR160" s="490"/>
      <c r="AS160" s="519"/>
      <c r="AU160" s="520"/>
      <c r="AV160" s="490"/>
      <c r="AW160" s="490"/>
      <c r="AX160" s="519"/>
      <c r="AZ160" s="563" t="s">
        <v>3680</v>
      </c>
      <c r="BA160" s="1196"/>
      <c r="BB160" s="563" t="s">
        <v>3681</v>
      </c>
      <c r="BC160" s="1196"/>
      <c r="BD160" s="563" t="s">
        <v>3680</v>
      </c>
      <c r="BE160" s="1196"/>
      <c r="BF160" s="563" t="s">
        <v>3681</v>
      </c>
      <c r="BH160" s="567">
        <v>4250</v>
      </c>
      <c r="BU160" s="518" t="s">
        <v>3624</v>
      </c>
      <c r="BW160" s="520"/>
      <c r="BX160" s="527"/>
      <c r="BY160" s="527"/>
      <c r="BZ160" s="528"/>
      <c r="CB160" s="520"/>
      <c r="CC160" s="527"/>
      <c r="CD160" s="527"/>
      <c r="CE160" s="527"/>
      <c r="CF160" s="528"/>
      <c r="CH160" s="493"/>
      <c r="CI160" s="497"/>
      <c r="CJ160" s="497"/>
      <c r="CK160" s="497"/>
      <c r="CL160" s="498"/>
      <c r="CN160" s="516">
        <v>0.92</v>
      </c>
    </row>
    <row r="161" spans="1:92" ht="54">
      <c r="A161" s="1205"/>
      <c r="B161" s="507" t="s">
        <v>3508</v>
      </c>
      <c r="C161" s="508" t="s">
        <v>3487</v>
      </c>
      <c r="D161" s="509" t="s">
        <v>3488</v>
      </c>
      <c r="F161" s="551">
        <v>24770</v>
      </c>
      <c r="G161" s="552">
        <v>32110</v>
      </c>
      <c r="H161" s="489" t="s">
        <v>1</v>
      </c>
      <c r="I161" s="553">
        <v>230</v>
      </c>
      <c r="J161" s="554">
        <v>300</v>
      </c>
      <c r="K161" s="555" t="s">
        <v>3675</v>
      </c>
      <c r="L161" s="489" t="s">
        <v>1</v>
      </c>
      <c r="M161" s="1197">
        <v>770</v>
      </c>
      <c r="N161" s="510" t="s">
        <v>1</v>
      </c>
      <c r="O161" s="510">
        <v>7</v>
      </c>
      <c r="P161" s="511" t="s">
        <v>3618</v>
      </c>
      <c r="Q161" s="489" t="s">
        <v>1</v>
      </c>
      <c r="R161" s="512">
        <v>3260</v>
      </c>
      <c r="S161" s="510" t="s">
        <v>1</v>
      </c>
      <c r="T161" s="510">
        <v>30</v>
      </c>
      <c r="U161" s="511" t="s">
        <v>3618</v>
      </c>
      <c r="V161" s="489" t="s">
        <v>1</v>
      </c>
      <c r="W161" s="513">
        <v>7340</v>
      </c>
      <c r="X161" s="513">
        <v>70</v>
      </c>
      <c r="Y161" s="509" t="s">
        <v>3489</v>
      </c>
      <c r="AF161" s="501" t="s">
        <v>0</v>
      </c>
      <c r="AJ161" s="489" t="s">
        <v>1</v>
      </c>
      <c r="AK161" s="520">
        <v>640</v>
      </c>
      <c r="AL161" s="490" t="s">
        <v>1</v>
      </c>
      <c r="AM161" s="490">
        <v>6</v>
      </c>
      <c r="AN161" s="519" t="s">
        <v>3618</v>
      </c>
      <c r="AP161" s="520" t="s">
        <v>3243</v>
      </c>
      <c r="AQ161" s="490" t="s">
        <v>1</v>
      </c>
      <c r="AR161" s="490">
        <v>30</v>
      </c>
      <c r="AS161" s="519" t="s">
        <v>3619</v>
      </c>
      <c r="AT161" s="489" t="s">
        <v>1</v>
      </c>
      <c r="AU161" s="512">
        <v>570</v>
      </c>
      <c r="AV161" s="510" t="s">
        <v>1</v>
      </c>
      <c r="AW161" s="510">
        <v>5</v>
      </c>
      <c r="AX161" s="511" t="s">
        <v>3618</v>
      </c>
      <c r="AY161" s="489" t="s">
        <v>1</v>
      </c>
      <c r="AZ161" s="556">
        <v>370</v>
      </c>
      <c r="BA161" s="1196" t="s">
        <v>12</v>
      </c>
      <c r="BB161" s="556">
        <v>3</v>
      </c>
      <c r="BC161" s="1196" t="s">
        <v>12</v>
      </c>
      <c r="BD161" s="556">
        <v>60</v>
      </c>
      <c r="BE161" s="1196" t="s">
        <v>12</v>
      </c>
      <c r="BF161" s="556">
        <v>1</v>
      </c>
      <c r="BH161" s="566" t="s">
        <v>3692</v>
      </c>
      <c r="BT161" s="489" t="s">
        <v>1</v>
      </c>
      <c r="BU161" s="508">
        <v>225</v>
      </c>
      <c r="BV161" s="489" t="s">
        <v>11</v>
      </c>
      <c r="BW161" s="512">
        <v>830</v>
      </c>
      <c r="BX161" s="514" t="s">
        <v>3630</v>
      </c>
      <c r="BY161" s="514">
        <v>8</v>
      </c>
      <c r="BZ161" s="515" t="s">
        <v>3618</v>
      </c>
      <c r="CA161" s="489" t="s">
        <v>11</v>
      </c>
      <c r="CB161" s="512">
        <v>3260</v>
      </c>
      <c r="CC161" s="514" t="s">
        <v>3630</v>
      </c>
      <c r="CD161" s="514">
        <v>30</v>
      </c>
      <c r="CE161" s="514" t="s">
        <v>3618</v>
      </c>
      <c r="CF161" s="515" t="s">
        <v>3631</v>
      </c>
      <c r="CG161" s="489" t="s">
        <v>11</v>
      </c>
      <c r="CH161" s="520">
        <v>2370</v>
      </c>
      <c r="CI161" s="527" t="s">
        <v>3630</v>
      </c>
      <c r="CJ161" s="527">
        <v>20</v>
      </c>
      <c r="CK161" s="527" t="s">
        <v>3618</v>
      </c>
      <c r="CL161" s="528" t="s">
        <v>3631</v>
      </c>
      <c r="CN161" s="516" t="s">
        <v>3700</v>
      </c>
    </row>
    <row r="162" spans="1:92" ht="27">
      <c r="A162" s="1205"/>
      <c r="B162" s="487"/>
      <c r="C162" s="488"/>
      <c r="D162" s="509" t="s">
        <v>3493</v>
      </c>
      <c r="F162" s="558">
        <v>32110</v>
      </c>
      <c r="G162" s="559"/>
      <c r="H162" s="489" t="s">
        <v>1</v>
      </c>
      <c r="I162" s="560">
        <v>300</v>
      </c>
      <c r="J162" s="561"/>
      <c r="K162" s="562" t="s">
        <v>3675</v>
      </c>
      <c r="M162" s="1198"/>
      <c r="N162" s="494"/>
      <c r="O162" s="494"/>
      <c r="P162" s="492"/>
      <c r="R162" s="493"/>
      <c r="S162" s="494"/>
      <c r="T162" s="494"/>
      <c r="U162" s="492"/>
      <c r="V162" s="489" t="s">
        <v>1</v>
      </c>
      <c r="W162" s="521">
        <v>7340</v>
      </c>
      <c r="X162" s="522">
        <v>70</v>
      </c>
      <c r="Y162" s="509" t="s">
        <v>3489</v>
      </c>
      <c r="Z162" s="489" t="s">
        <v>1</v>
      </c>
      <c r="AA162" s="523">
        <v>51420</v>
      </c>
      <c r="AB162" s="524" t="s">
        <v>1</v>
      </c>
      <c r="AC162" s="524">
        <v>510</v>
      </c>
      <c r="AD162" s="525" t="s">
        <v>3618</v>
      </c>
      <c r="AE162" s="489" t="s">
        <v>1</v>
      </c>
      <c r="AF162" s="526">
        <v>44080</v>
      </c>
      <c r="AG162" s="524" t="s">
        <v>1</v>
      </c>
      <c r="AH162" s="524">
        <v>440</v>
      </c>
      <c r="AI162" s="525" t="s">
        <v>3618</v>
      </c>
      <c r="AK162" s="520"/>
      <c r="AL162" s="490"/>
      <c r="AM162" s="490"/>
      <c r="AN162" s="519"/>
      <c r="AP162" s="520">
        <v>3260</v>
      </c>
      <c r="AQ162" s="490"/>
      <c r="AR162" s="490"/>
      <c r="AS162" s="519"/>
      <c r="AU162" s="493"/>
      <c r="AV162" s="494"/>
      <c r="AW162" s="494"/>
      <c r="AX162" s="492"/>
      <c r="AZ162" s="563" t="s">
        <v>3680</v>
      </c>
      <c r="BA162" s="1196"/>
      <c r="BB162" s="563" t="s">
        <v>3681</v>
      </c>
      <c r="BC162" s="1196"/>
      <c r="BD162" s="563" t="s">
        <v>3680</v>
      </c>
      <c r="BE162" s="1196"/>
      <c r="BF162" s="563" t="s">
        <v>3681</v>
      </c>
      <c r="BH162" s="567">
        <v>3920</v>
      </c>
      <c r="BU162" s="488" t="s">
        <v>3622</v>
      </c>
      <c r="BW162" s="493"/>
      <c r="BX162" s="497"/>
      <c r="BY162" s="497"/>
      <c r="BZ162" s="498"/>
      <c r="CB162" s="493"/>
      <c r="CC162" s="497"/>
      <c r="CD162" s="497"/>
      <c r="CE162" s="497"/>
      <c r="CF162" s="498"/>
      <c r="CH162" s="520"/>
      <c r="CI162" s="527"/>
      <c r="CJ162" s="527"/>
      <c r="CK162" s="527"/>
      <c r="CL162" s="528"/>
      <c r="CN162" s="516">
        <v>0.96</v>
      </c>
    </row>
    <row r="163" spans="1:92" ht="54">
      <c r="A163" s="1205"/>
      <c r="B163" s="517" t="s">
        <v>3509</v>
      </c>
      <c r="C163" s="518" t="s">
        <v>3487</v>
      </c>
      <c r="D163" s="509" t="s">
        <v>3488</v>
      </c>
      <c r="F163" s="551">
        <v>24210</v>
      </c>
      <c r="G163" s="552">
        <v>31550</v>
      </c>
      <c r="H163" s="489" t="s">
        <v>1</v>
      </c>
      <c r="I163" s="553">
        <v>220</v>
      </c>
      <c r="J163" s="554">
        <v>290</v>
      </c>
      <c r="K163" s="555" t="s">
        <v>3675</v>
      </c>
      <c r="L163" s="489" t="s">
        <v>1</v>
      </c>
      <c r="M163" s="1197">
        <v>700</v>
      </c>
      <c r="N163" s="490" t="s">
        <v>1</v>
      </c>
      <c r="O163" s="490">
        <v>7</v>
      </c>
      <c r="P163" s="519" t="s">
        <v>3618</v>
      </c>
      <c r="Q163" s="489" t="s">
        <v>1</v>
      </c>
      <c r="R163" s="520">
        <v>2930</v>
      </c>
      <c r="S163" s="490" t="s">
        <v>1</v>
      </c>
      <c r="T163" s="490">
        <v>20</v>
      </c>
      <c r="U163" s="519" t="s">
        <v>3618</v>
      </c>
      <c r="V163" s="489" t="s">
        <v>1</v>
      </c>
      <c r="W163" s="513">
        <v>7340</v>
      </c>
      <c r="X163" s="513">
        <v>70</v>
      </c>
      <c r="Y163" s="509" t="s">
        <v>3489</v>
      </c>
      <c r="AF163" s="501" t="s">
        <v>0</v>
      </c>
      <c r="AJ163" s="489" t="s">
        <v>1</v>
      </c>
      <c r="AK163" s="512">
        <v>570</v>
      </c>
      <c r="AL163" s="510" t="s">
        <v>1</v>
      </c>
      <c r="AM163" s="510">
        <v>5</v>
      </c>
      <c r="AN163" s="511" t="s">
        <v>3618</v>
      </c>
      <c r="AP163" s="520" t="s">
        <v>3244</v>
      </c>
      <c r="AQ163" s="490" t="s">
        <v>1</v>
      </c>
      <c r="AR163" s="490">
        <v>20</v>
      </c>
      <c r="AS163" s="519" t="s">
        <v>3619</v>
      </c>
      <c r="AT163" s="489" t="s">
        <v>1</v>
      </c>
      <c r="AU163" s="520">
        <v>520</v>
      </c>
      <c r="AV163" s="490" t="s">
        <v>1</v>
      </c>
      <c r="AW163" s="490">
        <v>5</v>
      </c>
      <c r="AX163" s="519" t="s">
        <v>3618</v>
      </c>
      <c r="AY163" s="489" t="s">
        <v>1</v>
      </c>
      <c r="AZ163" s="556">
        <v>350</v>
      </c>
      <c r="BA163" s="1196" t="s">
        <v>12</v>
      </c>
      <c r="BB163" s="556">
        <v>3</v>
      </c>
      <c r="BC163" s="1196" t="s">
        <v>12</v>
      </c>
      <c r="BD163" s="556">
        <v>60</v>
      </c>
      <c r="BE163" s="1196" t="s">
        <v>12</v>
      </c>
      <c r="BF163" s="556">
        <v>1</v>
      </c>
      <c r="BH163" s="566" t="s">
        <v>3693</v>
      </c>
      <c r="BT163" s="489" t="s">
        <v>1</v>
      </c>
      <c r="BU163" s="518">
        <v>225</v>
      </c>
      <c r="BV163" s="489" t="s">
        <v>11</v>
      </c>
      <c r="BW163" s="520">
        <v>750</v>
      </c>
      <c r="BX163" s="527" t="s">
        <v>3630</v>
      </c>
      <c r="BY163" s="527">
        <v>8</v>
      </c>
      <c r="BZ163" s="528" t="s">
        <v>3618</v>
      </c>
      <c r="CA163" s="489" t="s">
        <v>11</v>
      </c>
      <c r="CB163" s="520">
        <v>2930</v>
      </c>
      <c r="CC163" s="527" t="s">
        <v>3630</v>
      </c>
      <c r="CD163" s="527">
        <v>20</v>
      </c>
      <c r="CE163" s="527" t="s">
        <v>3618</v>
      </c>
      <c r="CF163" s="528" t="s">
        <v>3631</v>
      </c>
      <c r="CG163" s="489" t="s">
        <v>11</v>
      </c>
      <c r="CH163" s="512">
        <v>2140</v>
      </c>
      <c r="CI163" s="514" t="s">
        <v>3630</v>
      </c>
      <c r="CJ163" s="514">
        <v>20</v>
      </c>
      <c r="CK163" s="514" t="s">
        <v>3618</v>
      </c>
      <c r="CL163" s="515" t="s">
        <v>3631</v>
      </c>
      <c r="CN163" s="516" t="s">
        <v>3700</v>
      </c>
    </row>
    <row r="164" spans="1:92" ht="27">
      <c r="A164" s="1205"/>
      <c r="B164" s="517"/>
      <c r="C164" s="518"/>
      <c r="D164" s="509" t="s">
        <v>3493</v>
      </c>
      <c r="F164" s="558">
        <v>31550</v>
      </c>
      <c r="G164" s="559"/>
      <c r="H164" s="489" t="s">
        <v>1</v>
      </c>
      <c r="I164" s="560">
        <v>290</v>
      </c>
      <c r="J164" s="561"/>
      <c r="K164" s="562" t="s">
        <v>3675</v>
      </c>
      <c r="M164" s="1198"/>
      <c r="N164" s="490"/>
      <c r="O164" s="490"/>
      <c r="P164" s="519"/>
      <c r="R164" s="520"/>
      <c r="S164" s="490"/>
      <c r="T164" s="490"/>
      <c r="U164" s="519"/>
      <c r="V164" s="489" t="s">
        <v>1</v>
      </c>
      <c r="W164" s="521">
        <v>7340</v>
      </c>
      <c r="X164" s="522">
        <v>70</v>
      </c>
      <c r="Y164" s="509" t="s">
        <v>3489</v>
      </c>
      <c r="Z164" s="489" t="s">
        <v>1</v>
      </c>
      <c r="AA164" s="523">
        <v>51420</v>
      </c>
      <c r="AB164" s="524" t="s">
        <v>1</v>
      </c>
      <c r="AC164" s="524">
        <v>510</v>
      </c>
      <c r="AD164" s="525" t="s">
        <v>3618</v>
      </c>
      <c r="AE164" s="489" t="s">
        <v>1</v>
      </c>
      <c r="AF164" s="526">
        <v>44080</v>
      </c>
      <c r="AG164" s="524" t="s">
        <v>1</v>
      </c>
      <c r="AH164" s="524">
        <v>440</v>
      </c>
      <c r="AI164" s="525" t="s">
        <v>3618</v>
      </c>
      <c r="AK164" s="493"/>
      <c r="AL164" s="494"/>
      <c r="AM164" s="494"/>
      <c r="AN164" s="492"/>
      <c r="AP164" s="520">
        <v>2930</v>
      </c>
      <c r="AQ164" s="490"/>
      <c r="AR164" s="490"/>
      <c r="AS164" s="519"/>
      <c r="AU164" s="520"/>
      <c r="AV164" s="490"/>
      <c r="AW164" s="490"/>
      <c r="AX164" s="519"/>
      <c r="AZ164" s="563" t="s">
        <v>3680</v>
      </c>
      <c r="BA164" s="1196"/>
      <c r="BB164" s="563" t="s">
        <v>3681</v>
      </c>
      <c r="BC164" s="1196"/>
      <c r="BD164" s="563" t="s">
        <v>3680</v>
      </c>
      <c r="BE164" s="1196"/>
      <c r="BF164" s="563" t="s">
        <v>3681</v>
      </c>
      <c r="BH164" s="567">
        <v>3660</v>
      </c>
      <c r="BU164" s="518" t="s">
        <v>3622</v>
      </c>
      <c r="BW164" s="520"/>
      <c r="BX164" s="527"/>
      <c r="BY164" s="527"/>
      <c r="BZ164" s="528"/>
      <c r="CB164" s="520"/>
      <c r="CC164" s="527"/>
      <c r="CD164" s="527"/>
      <c r="CE164" s="527"/>
      <c r="CF164" s="528"/>
      <c r="CH164" s="493"/>
      <c r="CI164" s="497"/>
      <c r="CJ164" s="497"/>
      <c r="CK164" s="497"/>
      <c r="CL164" s="498"/>
      <c r="CN164" s="516">
        <v>0.99</v>
      </c>
    </row>
    <row r="165" spans="1:92" ht="54">
      <c r="A165" s="1205"/>
      <c r="B165" s="507" t="s">
        <v>3510</v>
      </c>
      <c r="C165" s="508" t="s">
        <v>3487</v>
      </c>
      <c r="D165" s="509" t="s">
        <v>3488</v>
      </c>
      <c r="F165" s="551">
        <v>23340</v>
      </c>
      <c r="G165" s="552">
        <v>30680</v>
      </c>
      <c r="H165" s="489" t="s">
        <v>1</v>
      </c>
      <c r="I165" s="553">
        <v>210</v>
      </c>
      <c r="J165" s="554">
        <v>290</v>
      </c>
      <c r="K165" s="555" t="s">
        <v>3675</v>
      </c>
      <c r="L165" s="489" t="s">
        <v>1</v>
      </c>
      <c r="M165" s="1197">
        <v>580</v>
      </c>
      <c r="N165" s="510" t="s">
        <v>1</v>
      </c>
      <c r="O165" s="510">
        <v>5</v>
      </c>
      <c r="P165" s="511" t="s">
        <v>3618</v>
      </c>
      <c r="Q165" s="489" t="s">
        <v>1</v>
      </c>
      <c r="R165" s="512">
        <v>2440</v>
      </c>
      <c r="S165" s="510" t="s">
        <v>1</v>
      </c>
      <c r="T165" s="510">
        <v>20</v>
      </c>
      <c r="U165" s="511" t="s">
        <v>3618</v>
      </c>
      <c r="V165" s="489" t="s">
        <v>1</v>
      </c>
      <c r="W165" s="513">
        <v>7340</v>
      </c>
      <c r="X165" s="513">
        <v>70</v>
      </c>
      <c r="Y165" s="509" t="s">
        <v>3489</v>
      </c>
      <c r="AF165" s="501" t="s">
        <v>0</v>
      </c>
      <c r="AJ165" s="489" t="s">
        <v>1</v>
      </c>
      <c r="AK165" s="520">
        <v>480</v>
      </c>
      <c r="AL165" s="490" t="s">
        <v>1</v>
      </c>
      <c r="AM165" s="490">
        <v>4</v>
      </c>
      <c r="AN165" s="519" t="s">
        <v>3618</v>
      </c>
      <c r="AP165" s="520" t="s">
        <v>3245</v>
      </c>
      <c r="AQ165" s="490" t="s">
        <v>1</v>
      </c>
      <c r="AR165" s="490">
        <v>20</v>
      </c>
      <c r="AS165" s="519" t="s">
        <v>3619</v>
      </c>
      <c r="AT165" s="489" t="s">
        <v>1</v>
      </c>
      <c r="AU165" s="512">
        <v>500</v>
      </c>
      <c r="AV165" s="510" t="s">
        <v>1</v>
      </c>
      <c r="AW165" s="510">
        <v>5</v>
      </c>
      <c r="AX165" s="511" t="s">
        <v>3618</v>
      </c>
      <c r="AY165" s="489" t="s">
        <v>1</v>
      </c>
      <c r="AZ165" s="556">
        <v>300</v>
      </c>
      <c r="BA165" s="1196" t="s">
        <v>12</v>
      </c>
      <c r="BB165" s="556">
        <v>3</v>
      </c>
      <c r="BC165" s="1196" t="s">
        <v>12</v>
      </c>
      <c r="BD165" s="556">
        <v>50</v>
      </c>
      <c r="BE165" s="1196" t="s">
        <v>12</v>
      </c>
      <c r="BF165" s="556">
        <v>1</v>
      </c>
      <c r="BH165" s="566" t="s">
        <v>3694</v>
      </c>
      <c r="BT165" s="489" t="s">
        <v>1</v>
      </c>
      <c r="BU165" s="508">
        <v>225</v>
      </c>
      <c r="BV165" s="489" t="s">
        <v>11</v>
      </c>
      <c r="BW165" s="512">
        <v>620</v>
      </c>
      <c r="BX165" s="514" t="s">
        <v>3630</v>
      </c>
      <c r="BY165" s="514">
        <v>6</v>
      </c>
      <c r="BZ165" s="515" t="s">
        <v>3618</v>
      </c>
      <c r="CA165" s="489" t="s">
        <v>11</v>
      </c>
      <c r="CB165" s="512">
        <v>2440</v>
      </c>
      <c r="CC165" s="514" t="s">
        <v>3630</v>
      </c>
      <c r="CD165" s="514">
        <v>20</v>
      </c>
      <c r="CE165" s="514" t="s">
        <v>3618</v>
      </c>
      <c r="CF165" s="515" t="s">
        <v>3631</v>
      </c>
      <c r="CG165" s="489" t="s">
        <v>11</v>
      </c>
      <c r="CH165" s="520">
        <v>1780</v>
      </c>
      <c r="CI165" s="527" t="s">
        <v>3630</v>
      </c>
      <c r="CJ165" s="527">
        <v>10</v>
      </c>
      <c r="CK165" s="527" t="s">
        <v>3618</v>
      </c>
      <c r="CL165" s="528" t="s">
        <v>3631</v>
      </c>
      <c r="CN165" s="516" t="s">
        <v>3700</v>
      </c>
    </row>
    <row r="166" spans="1:92" ht="27">
      <c r="A166" s="1205"/>
      <c r="B166" s="487"/>
      <c r="C166" s="488"/>
      <c r="D166" s="509" t="s">
        <v>3493</v>
      </c>
      <c r="F166" s="558">
        <v>30680</v>
      </c>
      <c r="G166" s="559"/>
      <c r="H166" s="489" t="s">
        <v>1</v>
      </c>
      <c r="I166" s="560">
        <v>290</v>
      </c>
      <c r="J166" s="561"/>
      <c r="K166" s="562" t="s">
        <v>3675</v>
      </c>
      <c r="M166" s="1198"/>
      <c r="N166" s="494"/>
      <c r="O166" s="494"/>
      <c r="P166" s="492"/>
      <c r="R166" s="493"/>
      <c r="S166" s="494"/>
      <c r="T166" s="494"/>
      <c r="U166" s="492"/>
      <c r="V166" s="489" t="s">
        <v>1</v>
      </c>
      <c r="W166" s="521">
        <v>7340</v>
      </c>
      <c r="X166" s="522">
        <v>70</v>
      </c>
      <c r="Y166" s="509" t="s">
        <v>3489</v>
      </c>
      <c r="Z166" s="489" t="s">
        <v>1</v>
      </c>
      <c r="AA166" s="523">
        <v>51420</v>
      </c>
      <c r="AB166" s="524" t="s">
        <v>1</v>
      </c>
      <c r="AC166" s="524">
        <v>510</v>
      </c>
      <c r="AD166" s="525" t="s">
        <v>3618</v>
      </c>
      <c r="AE166" s="489" t="s">
        <v>1</v>
      </c>
      <c r="AF166" s="526">
        <v>44080</v>
      </c>
      <c r="AG166" s="524" t="s">
        <v>1</v>
      </c>
      <c r="AH166" s="524">
        <v>440</v>
      </c>
      <c r="AI166" s="525" t="s">
        <v>3618</v>
      </c>
      <c r="AK166" s="520"/>
      <c r="AL166" s="490"/>
      <c r="AM166" s="490"/>
      <c r="AN166" s="519"/>
      <c r="AP166" s="520">
        <v>2440</v>
      </c>
      <c r="AQ166" s="490"/>
      <c r="AR166" s="490"/>
      <c r="AS166" s="519"/>
      <c r="AU166" s="493"/>
      <c r="AV166" s="494"/>
      <c r="AW166" s="494"/>
      <c r="AX166" s="492"/>
      <c r="AZ166" s="563" t="s">
        <v>3680</v>
      </c>
      <c r="BA166" s="1196"/>
      <c r="BB166" s="563" t="s">
        <v>3681</v>
      </c>
      <c r="BC166" s="1196"/>
      <c r="BD166" s="563" t="s">
        <v>3680</v>
      </c>
      <c r="BE166" s="1196"/>
      <c r="BF166" s="563" t="s">
        <v>3681</v>
      </c>
      <c r="BH166" s="567">
        <v>3160</v>
      </c>
      <c r="BU166" s="488" t="s">
        <v>3623</v>
      </c>
      <c r="BW166" s="493"/>
      <c r="BX166" s="497"/>
      <c r="BY166" s="497"/>
      <c r="BZ166" s="498"/>
      <c r="CB166" s="493"/>
      <c r="CC166" s="497"/>
      <c r="CD166" s="497"/>
      <c r="CE166" s="497"/>
      <c r="CF166" s="498"/>
      <c r="CH166" s="520"/>
      <c r="CI166" s="527"/>
      <c r="CJ166" s="527"/>
      <c r="CK166" s="527"/>
      <c r="CL166" s="528"/>
      <c r="CN166" s="516">
        <v>0.92</v>
      </c>
    </row>
    <row r="167" spans="1:92" ht="54">
      <c r="A167" s="1205"/>
      <c r="B167" s="517" t="s">
        <v>3511</v>
      </c>
      <c r="C167" s="518" t="s">
        <v>3487</v>
      </c>
      <c r="D167" s="509" t="s">
        <v>3488</v>
      </c>
      <c r="F167" s="551">
        <v>22710</v>
      </c>
      <c r="G167" s="552">
        <v>30050</v>
      </c>
      <c r="H167" s="489" t="s">
        <v>1</v>
      </c>
      <c r="I167" s="553">
        <v>210</v>
      </c>
      <c r="J167" s="554">
        <v>280</v>
      </c>
      <c r="K167" s="555" t="s">
        <v>3675</v>
      </c>
      <c r="L167" s="489" t="s">
        <v>1</v>
      </c>
      <c r="M167" s="1197">
        <v>500</v>
      </c>
      <c r="N167" s="490" t="s">
        <v>1</v>
      </c>
      <c r="O167" s="490">
        <v>5</v>
      </c>
      <c r="P167" s="519" t="s">
        <v>3618</v>
      </c>
      <c r="Q167" s="489" t="s">
        <v>1</v>
      </c>
      <c r="R167" s="520">
        <v>2090</v>
      </c>
      <c r="S167" s="490" t="s">
        <v>1</v>
      </c>
      <c r="T167" s="490">
        <v>20</v>
      </c>
      <c r="U167" s="519" t="s">
        <v>3618</v>
      </c>
      <c r="V167" s="489" t="s">
        <v>1</v>
      </c>
      <c r="W167" s="513">
        <v>7340</v>
      </c>
      <c r="X167" s="513">
        <v>70</v>
      </c>
      <c r="Y167" s="509" t="s">
        <v>3489</v>
      </c>
      <c r="AF167" s="501" t="s">
        <v>0</v>
      </c>
      <c r="AJ167" s="489" t="s">
        <v>1</v>
      </c>
      <c r="AK167" s="512">
        <v>410</v>
      </c>
      <c r="AL167" s="510" t="s">
        <v>1</v>
      </c>
      <c r="AM167" s="510">
        <v>4</v>
      </c>
      <c r="AN167" s="511" t="s">
        <v>3618</v>
      </c>
      <c r="AP167" s="520" t="s">
        <v>3246</v>
      </c>
      <c r="AQ167" s="490" t="s">
        <v>1</v>
      </c>
      <c r="AR167" s="490">
        <v>20</v>
      </c>
      <c r="AS167" s="519" t="s">
        <v>3619</v>
      </c>
      <c r="AT167" s="489" t="s">
        <v>1</v>
      </c>
      <c r="AU167" s="520">
        <v>500</v>
      </c>
      <c r="AV167" s="490" t="s">
        <v>1</v>
      </c>
      <c r="AW167" s="490">
        <v>5</v>
      </c>
      <c r="AX167" s="519" t="s">
        <v>3618</v>
      </c>
      <c r="AY167" s="489" t="s">
        <v>1</v>
      </c>
      <c r="AZ167" s="556">
        <v>270</v>
      </c>
      <c r="BA167" s="1196" t="s">
        <v>12</v>
      </c>
      <c r="BB167" s="556">
        <v>2</v>
      </c>
      <c r="BC167" s="1196" t="s">
        <v>12</v>
      </c>
      <c r="BD167" s="556">
        <v>40</v>
      </c>
      <c r="BE167" s="1196" t="s">
        <v>12</v>
      </c>
      <c r="BF167" s="556">
        <v>1</v>
      </c>
      <c r="BH167" s="566" t="s">
        <v>3695</v>
      </c>
      <c r="BT167" s="489" t="s">
        <v>1</v>
      </c>
      <c r="BU167" s="518">
        <v>225</v>
      </c>
      <c r="BV167" s="489" t="s">
        <v>11</v>
      </c>
      <c r="BW167" s="520">
        <v>530</v>
      </c>
      <c r="BX167" s="527" t="s">
        <v>3630</v>
      </c>
      <c r="BY167" s="527">
        <v>5</v>
      </c>
      <c r="BZ167" s="528" t="s">
        <v>3618</v>
      </c>
      <c r="CA167" s="489" t="s">
        <v>11</v>
      </c>
      <c r="CB167" s="520">
        <v>2090</v>
      </c>
      <c r="CC167" s="527" t="s">
        <v>3630</v>
      </c>
      <c r="CD167" s="527">
        <v>20</v>
      </c>
      <c r="CE167" s="527" t="s">
        <v>3618</v>
      </c>
      <c r="CF167" s="528" t="s">
        <v>3631</v>
      </c>
      <c r="CG167" s="489" t="s">
        <v>11</v>
      </c>
      <c r="CH167" s="512">
        <v>1520</v>
      </c>
      <c r="CI167" s="514" t="s">
        <v>3630</v>
      </c>
      <c r="CJ167" s="514">
        <v>10</v>
      </c>
      <c r="CK167" s="514" t="s">
        <v>3618</v>
      </c>
      <c r="CL167" s="515" t="s">
        <v>3631</v>
      </c>
      <c r="CN167" s="516" t="s">
        <v>3700</v>
      </c>
    </row>
    <row r="168" spans="1:92" ht="27">
      <c r="A168" s="1205"/>
      <c r="B168" s="517"/>
      <c r="C168" s="518"/>
      <c r="D168" s="509" t="s">
        <v>3493</v>
      </c>
      <c r="F168" s="558">
        <v>30050</v>
      </c>
      <c r="G168" s="559"/>
      <c r="H168" s="489" t="s">
        <v>1</v>
      </c>
      <c r="I168" s="560">
        <v>280</v>
      </c>
      <c r="J168" s="561"/>
      <c r="K168" s="562" t="s">
        <v>3675</v>
      </c>
      <c r="M168" s="1198"/>
      <c r="N168" s="490"/>
      <c r="O168" s="490"/>
      <c r="P168" s="519"/>
      <c r="R168" s="520"/>
      <c r="S168" s="490"/>
      <c r="T168" s="490"/>
      <c r="U168" s="519"/>
      <c r="V168" s="489" t="s">
        <v>1</v>
      </c>
      <c r="W168" s="521">
        <v>7340</v>
      </c>
      <c r="X168" s="522">
        <v>70</v>
      </c>
      <c r="Y168" s="509" t="s">
        <v>3489</v>
      </c>
      <c r="Z168" s="489" t="s">
        <v>1</v>
      </c>
      <c r="AA168" s="523">
        <v>51420</v>
      </c>
      <c r="AB168" s="524" t="s">
        <v>1</v>
      </c>
      <c r="AC168" s="524">
        <v>510</v>
      </c>
      <c r="AD168" s="525" t="s">
        <v>3618</v>
      </c>
      <c r="AE168" s="489" t="s">
        <v>1</v>
      </c>
      <c r="AF168" s="526">
        <v>44080</v>
      </c>
      <c r="AG168" s="524" t="s">
        <v>1</v>
      </c>
      <c r="AH168" s="524">
        <v>440</v>
      </c>
      <c r="AI168" s="525" t="s">
        <v>3618</v>
      </c>
      <c r="AK168" s="493"/>
      <c r="AL168" s="494"/>
      <c r="AM168" s="494"/>
      <c r="AN168" s="492"/>
      <c r="AP168" s="520">
        <v>2090</v>
      </c>
      <c r="AQ168" s="490"/>
      <c r="AR168" s="490"/>
      <c r="AS168" s="519"/>
      <c r="AU168" s="520"/>
      <c r="AV168" s="490"/>
      <c r="AW168" s="490"/>
      <c r="AX168" s="519"/>
      <c r="AZ168" s="563" t="s">
        <v>3680</v>
      </c>
      <c r="BA168" s="1196"/>
      <c r="BB168" s="563" t="s">
        <v>3681</v>
      </c>
      <c r="BC168" s="1196"/>
      <c r="BD168" s="563" t="s">
        <v>3680</v>
      </c>
      <c r="BE168" s="1196"/>
      <c r="BF168" s="563" t="s">
        <v>3681</v>
      </c>
      <c r="BH168" s="567">
        <v>2810</v>
      </c>
      <c r="BU168" s="518" t="s">
        <v>3622</v>
      </c>
      <c r="BW168" s="520"/>
      <c r="BX168" s="527"/>
      <c r="BY168" s="527"/>
      <c r="BZ168" s="528"/>
      <c r="CB168" s="520"/>
      <c r="CC168" s="527"/>
      <c r="CD168" s="527"/>
      <c r="CE168" s="527"/>
      <c r="CF168" s="528"/>
      <c r="CH168" s="493"/>
      <c r="CI168" s="497"/>
      <c r="CJ168" s="497"/>
      <c r="CK168" s="497"/>
      <c r="CL168" s="498"/>
      <c r="CN168" s="516">
        <v>0.95</v>
      </c>
    </row>
    <row r="169" spans="1:92" ht="54">
      <c r="A169" s="1205"/>
      <c r="B169" s="507" t="s">
        <v>3513</v>
      </c>
      <c r="C169" s="508" t="s">
        <v>3487</v>
      </c>
      <c r="D169" s="509" t="s">
        <v>3488</v>
      </c>
      <c r="F169" s="551">
        <v>22250</v>
      </c>
      <c r="G169" s="552">
        <v>29590</v>
      </c>
      <c r="H169" s="489" t="s">
        <v>1</v>
      </c>
      <c r="I169" s="553">
        <v>200</v>
      </c>
      <c r="J169" s="554">
        <v>270</v>
      </c>
      <c r="K169" s="555" t="s">
        <v>3675</v>
      </c>
      <c r="L169" s="489" t="s">
        <v>1</v>
      </c>
      <c r="M169" s="1197">
        <v>430</v>
      </c>
      <c r="N169" s="510" t="s">
        <v>1</v>
      </c>
      <c r="O169" s="510">
        <v>4</v>
      </c>
      <c r="P169" s="511" t="s">
        <v>3618</v>
      </c>
      <c r="Q169" s="489" t="s">
        <v>1</v>
      </c>
      <c r="R169" s="512">
        <v>1830</v>
      </c>
      <c r="S169" s="510" t="s">
        <v>1</v>
      </c>
      <c r="T169" s="510">
        <v>10</v>
      </c>
      <c r="U169" s="511" t="s">
        <v>3618</v>
      </c>
      <c r="V169" s="489" t="s">
        <v>1</v>
      </c>
      <c r="W169" s="513">
        <v>7340</v>
      </c>
      <c r="X169" s="513">
        <v>70</v>
      </c>
      <c r="Y169" s="509" t="s">
        <v>3489</v>
      </c>
      <c r="AF169" s="501" t="s">
        <v>0</v>
      </c>
      <c r="AJ169" s="489" t="s">
        <v>1</v>
      </c>
      <c r="AK169" s="520">
        <v>360</v>
      </c>
      <c r="AL169" s="490" t="s">
        <v>1</v>
      </c>
      <c r="AM169" s="490">
        <v>3</v>
      </c>
      <c r="AN169" s="519" t="s">
        <v>3618</v>
      </c>
      <c r="AP169" s="520" t="s">
        <v>3247</v>
      </c>
      <c r="AQ169" s="490" t="s">
        <v>1</v>
      </c>
      <c r="AR169" s="490">
        <v>10</v>
      </c>
      <c r="AS169" s="519" t="s">
        <v>3619</v>
      </c>
      <c r="AT169" s="489" t="s">
        <v>1</v>
      </c>
      <c r="AU169" s="512">
        <v>500</v>
      </c>
      <c r="AV169" s="510" t="s">
        <v>1</v>
      </c>
      <c r="AW169" s="510">
        <v>5</v>
      </c>
      <c r="AX169" s="511" t="s">
        <v>3618</v>
      </c>
      <c r="AY169" s="489" t="s">
        <v>1</v>
      </c>
      <c r="AZ169" s="556">
        <v>250</v>
      </c>
      <c r="BA169" s="1196" t="s">
        <v>12</v>
      </c>
      <c r="BB169" s="556">
        <v>2</v>
      </c>
      <c r="BC169" s="1196" t="s">
        <v>12</v>
      </c>
      <c r="BD169" s="556">
        <v>40</v>
      </c>
      <c r="BE169" s="1196" t="s">
        <v>12</v>
      </c>
      <c r="BF169" s="556">
        <v>1</v>
      </c>
      <c r="BH169" s="566" t="s">
        <v>3696</v>
      </c>
      <c r="BT169" s="489" t="s">
        <v>1</v>
      </c>
      <c r="BU169" s="508">
        <v>225</v>
      </c>
      <c r="BV169" s="489" t="s">
        <v>11</v>
      </c>
      <c r="BW169" s="512">
        <v>460</v>
      </c>
      <c r="BX169" s="514" t="s">
        <v>3630</v>
      </c>
      <c r="BY169" s="514">
        <v>5</v>
      </c>
      <c r="BZ169" s="515" t="s">
        <v>3618</v>
      </c>
      <c r="CA169" s="489" t="s">
        <v>11</v>
      </c>
      <c r="CB169" s="512">
        <v>1830</v>
      </c>
      <c r="CC169" s="514" t="s">
        <v>3630</v>
      </c>
      <c r="CD169" s="514">
        <v>10</v>
      </c>
      <c r="CE169" s="514" t="s">
        <v>3618</v>
      </c>
      <c r="CF169" s="515" t="s">
        <v>3631</v>
      </c>
      <c r="CG169" s="489" t="s">
        <v>11</v>
      </c>
      <c r="CH169" s="520">
        <v>1330</v>
      </c>
      <c r="CI169" s="527" t="s">
        <v>3630</v>
      </c>
      <c r="CJ169" s="527">
        <v>10</v>
      </c>
      <c r="CK169" s="527" t="s">
        <v>3618</v>
      </c>
      <c r="CL169" s="528" t="s">
        <v>3631</v>
      </c>
      <c r="CN169" s="516" t="s">
        <v>3700</v>
      </c>
    </row>
    <row r="170" spans="1:92" ht="27">
      <c r="A170" s="1205"/>
      <c r="B170" s="487"/>
      <c r="C170" s="488"/>
      <c r="D170" s="509" t="s">
        <v>3493</v>
      </c>
      <c r="F170" s="558">
        <v>29590</v>
      </c>
      <c r="G170" s="559"/>
      <c r="H170" s="489" t="s">
        <v>1</v>
      </c>
      <c r="I170" s="560">
        <v>270</v>
      </c>
      <c r="J170" s="561"/>
      <c r="K170" s="562" t="s">
        <v>3675</v>
      </c>
      <c r="M170" s="1198"/>
      <c r="N170" s="494"/>
      <c r="O170" s="494"/>
      <c r="P170" s="492"/>
      <c r="R170" s="493"/>
      <c r="S170" s="494"/>
      <c r="T170" s="494"/>
      <c r="U170" s="492"/>
      <c r="V170" s="489" t="s">
        <v>1</v>
      </c>
      <c r="W170" s="521">
        <v>7340</v>
      </c>
      <c r="X170" s="522">
        <v>70</v>
      </c>
      <c r="Y170" s="509" t="s">
        <v>3489</v>
      </c>
      <c r="Z170" s="489" t="s">
        <v>1</v>
      </c>
      <c r="AA170" s="523">
        <v>51420</v>
      </c>
      <c r="AB170" s="524" t="s">
        <v>1</v>
      </c>
      <c r="AC170" s="524">
        <v>510</v>
      </c>
      <c r="AD170" s="525" t="s">
        <v>3618</v>
      </c>
      <c r="AE170" s="489" t="s">
        <v>1</v>
      </c>
      <c r="AF170" s="526">
        <v>44080</v>
      </c>
      <c r="AG170" s="524" t="s">
        <v>1</v>
      </c>
      <c r="AH170" s="524">
        <v>440</v>
      </c>
      <c r="AI170" s="525" t="s">
        <v>3618</v>
      </c>
      <c r="AK170" s="520"/>
      <c r="AL170" s="490"/>
      <c r="AM170" s="490"/>
      <c r="AN170" s="519"/>
      <c r="AP170" s="520">
        <v>1830</v>
      </c>
      <c r="AQ170" s="490"/>
      <c r="AR170" s="490"/>
      <c r="AS170" s="519"/>
      <c r="AU170" s="493"/>
      <c r="AV170" s="494"/>
      <c r="AW170" s="494"/>
      <c r="AX170" s="492"/>
      <c r="AZ170" s="563" t="s">
        <v>3680</v>
      </c>
      <c r="BA170" s="1196"/>
      <c r="BB170" s="563" t="s">
        <v>3681</v>
      </c>
      <c r="BC170" s="1196"/>
      <c r="BD170" s="563" t="s">
        <v>3680</v>
      </c>
      <c r="BE170" s="1196"/>
      <c r="BF170" s="563" t="s">
        <v>3681</v>
      </c>
      <c r="BH170" s="567">
        <v>2540</v>
      </c>
      <c r="BU170" s="488" t="s">
        <v>3622</v>
      </c>
      <c r="BW170" s="493"/>
      <c r="BX170" s="497"/>
      <c r="BY170" s="497"/>
      <c r="BZ170" s="498"/>
      <c r="CB170" s="493"/>
      <c r="CC170" s="497"/>
      <c r="CD170" s="497"/>
      <c r="CE170" s="497"/>
      <c r="CF170" s="498"/>
      <c r="CH170" s="520"/>
      <c r="CI170" s="527"/>
      <c r="CJ170" s="527"/>
      <c r="CK170" s="527"/>
      <c r="CL170" s="528"/>
      <c r="CN170" s="516">
        <v>0.99</v>
      </c>
    </row>
    <row r="171" spans="1:92" ht="54">
      <c r="A171" s="1205"/>
      <c r="B171" s="517" t="s">
        <v>3514</v>
      </c>
      <c r="C171" s="518" t="s">
        <v>3487</v>
      </c>
      <c r="D171" s="509" t="s">
        <v>3488</v>
      </c>
      <c r="F171" s="551">
        <v>21890</v>
      </c>
      <c r="G171" s="552">
        <v>29230</v>
      </c>
      <c r="H171" s="489" t="s">
        <v>1</v>
      </c>
      <c r="I171" s="553">
        <v>200</v>
      </c>
      <c r="J171" s="554">
        <v>270</v>
      </c>
      <c r="K171" s="555" t="s">
        <v>3675</v>
      </c>
      <c r="L171" s="489" t="s">
        <v>1</v>
      </c>
      <c r="M171" s="1197">
        <v>380</v>
      </c>
      <c r="N171" s="490" t="s">
        <v>1</v>
      </c>
      <c r="O171" s="490">
        <v>3</v>
      </c>
      <c r="P171" s="519" t="s">
        <v>3618</v>
      </c>
      <c r="Q171" s="489" t="s">
        <v>1</v>
      </c>
      <c r="R171" s="520">
        <v>1630</v>
      </c>
      <c r="S171" s="490" t="s">
        <v>1</v>
      </c>
      <c r="T171" s="490">
        <v>10</v>
      </c>
      <c r="U171" s="519" t="s">
        <v>3618</v>
      </c>
      <c r="V171" s="489" t="s">
        <v>1</v>
      </c>
      <c r="W171" s="513">
        <v>7340</v>
      </c>
      <c r="X171" s="513">
        <v>70</v>
      </c>
      <c r="Y171" s="509" t="s">
        <v>3489</v>
      </c>
      <c r="AF171" s="501" t="s">
        <v>0</v>
      </c>
      <c r="AJ171" s="489" t="s">
        <v>1</v>
      </c>
      <c r="AK171" s="512">
        <v>320</v>
      </c>
      <c r="AL171" s="510" t="s">
        <v>1</v>
      </c>
      <c r="AM171" s="510">
        <v>3</v>
      </c>
      <c r="AN171" s="511" t="s">
        <v>3618</v>
      </c>
      <c r="AP171" s="520" t="s">
        <v>3248</v>
      </c>
      <c r="AQ171" s="490" t="s">
        <v>1</v>
      </c>
      <c r="AR171" s="490">
        <v>10</v>
      </c>
      <c r="AS171" s="519" t="s">
        <v>3619</v>
      </c>
      <c r="AT171" s="489" t="s">
        <v>1</v>
      </c>
      <c r="AU171" s="520">
        <v>500</v>
      </c>
      <c r="AV171" s="490" t="s">
        <v>1</v>
      </c>
      <c r="AW171" s="490">
        <v>5</v>
      </c>
      <c r="AX171" s="519" t="s">
        <v>3618</v>
      </c>
      <c r="AY171" s="489" t="s">
        <v>1</v>
      </c>
      <c r="AZ171" s="556">
        <v>220</v>
      </c>
      <c r="BA171" s="1196" t="s">
        <v>12</v>
      </c>
      <c r="BB171" s="556">
        <v>2</v>
      </c>
      <c r="BC171" s="1196" t="s">
        <v>12</v>
      </c>
      <c r="BD171" s="556">
        <v>40</v>
      </c>
      <c r="BE171" s="1196" t="s">
        <v>12</v>
      </c>
      <c r="BF171" s="556">
        <v>1</v>
      </c>
      <c r="BH171" s="566" t="s">
        <v>3697</v>
      </c>
      <c r="BT171" s="489" t="s">
        <v>1</v>
      </c>
      <c r="BU171" s="518">
        <v>225</v>
      </c>
      <c r="BV171" s="489" t="s">
        <v>11</v>
      </c>
      <c r="BW171" s="520">
        <v>410</v>
      </c>
      <c r="BX171" s="527" t="s">
        <v>3630</v>
      </c>
      <c r="BY171" s="527">
        <v>4</v>
      </c>
      <c r="BZ171" s="528" t="s">
        <v>3618</v>
      </c>
      <c r="CA171" s="489" t="s">
        <v>11</v>
      </c>
      <c r="CB171" s="520">
        <v>1630</v>
      </c>
      <c r="CC171" s="527" t="s">
        <v>3630</v>
      </c>
      <c r="CD171" s="527">
        <v>10</v>
      </c>
      <c r="CE171" s="527" t="s">
        <v>3618</v>
      </c>
      <c r="CF171" s="528" t="s">
        <v>3631</v>
      </c>
      <c r="CG171" s="489" t="s">
        <v>11</v>
      </c>
      <c r="CH171" s="512">
        <v>1180</v>
      </c>
      <c r="CI171" s="514" t="s">
        <v>3630</v>
      </c>
      <c r="CJ171" s="514">
        <v>10</v>
      </c>
      <c r="CK171" s="514" t="s">
        <v>3618</v>
      </c>
      <c r="CL171" s="515" t="s">
        <v>3631</v>
      </c>
      <c r="CN171" s="516" t="s">
        <v>3700</v>
      </c>
    </row>
    <row r="172" spans="1:92" ht="27">
      <c r="A172" s="1205"/>
      <c r="B172" s="517"/>
      <c r="C172" s="518"/>
      <c r="D172" s="509" t="s">
        <v>3493</v>
      </c>
      <c r="F172" s="558">
        <v>29230</v>
      </c>
      <c r="G172" s="559"/>
      <c r="H172" s="489" t="s">
        <v>1</v>
      </c>
      <c r="I172" s="560">
        <v>270</v>
      </c>
      <c r="J172" s="561"/>
      <c r="K172" s="562" t="s">
        <v>3675</v>
      </c>
      <c r="M172" s="1198"/>
      <c r="N172" s="490"/>
      <c r="O172" s="490"/>
      <c r="P172" s="519"/>
      <c r="R172" s="520"/>
      <c r="S172" s="490"/>
      <c r="T172" s="490"/>
      <c r="U172" s="519"/>
      <c r="V172" s="489" t="s">
        <v>1</v>
      </c>
      <c r="W172" s="521">
        <v>7340</v>
      </c>
      <c r="X172" s="522">
        <v>70</v>
      </c>
      <c r="Y172" s="509" t="s">
        <v>3489</v>
      </c>
      <c r="Z172" s="489" t="s">
        <v>1</v>
      </c>
      <c r="AA172" s="523">
        <v>51420</v>
      </c>
      <c r="AB172" s="524" t="s">
        <v>1</v>
      </c>
      <c r="AC172" s="524">
        <v>510</v>
      </c>
      <c r="AD172" s="525" t="s">
        <v>3618</v>
      </c>
      <c r="AE172" s="489" t="s">
        <v>1</v>
      </c>
      <c r="AF172" s="526">
        <v>44080</v>
      </c>
      <c r="AG172" s="524" t="s">
        <v>1</v>
      </c>
      <c r="AH172" s="524">
        <v>440</v>
      </c>
      <c r="AI172" s="525" t="s">
        <v>3618</v>
      </c>
      <c r="AK172" s="493"/>
      <c r="AL172" s="494"/>
      <c r="AM172" s="494"/>
      <c r="AN172" s="492"/>
      <c r="AP172" s="520">
        <v>1630</v>
      </c>
      <c r="AQ172" s="490"/>
      <c r="AR172" s="490"/>
      <c r="AS172" s="519"/>
      <c r="AU172" s="520"/>
      <c r="AV172" s="490"/>
      <c r="AW172" s="490"/>
      <c r="AX172" s="519"/>
      <c r="AZ172" s="563" t="s">
        <v>3680</v>
      </c>
      <c r="BA172" s="1196"/>
      <c r="BB172" s="563" t="s">
        <v>3681</v>
      </c>
      <c r="BC172" s="1196"/>
      <c r="BD172" s="563" t="s">
        <v>3680</v>
      </c>
      <c r="BE172" s="1196"/>
      <c r="BF172" s="563" t="s">
        <v>3681</v>
      </c>
      <c r="BH172" s="567">
        <v>2440</v>
      </c>
      <c r="BU172" s="518" t="s">
        <v>3622</v>
      </c>
      <c r="BW172" s="520"/>
      <c r="BX172" s="527"/>
      <c r="BY172" s="527"/>
      <c r="BZ172" s="528"/>
      <c r="CB172" s="520"/>
      <c r="CC172" s="527"/>
      <c r="CD172" s="527"/>
      <c r="CE172" s="527"/>
      <c r="CF172" s="528"/>
      <c r="CH172" s="493"/>
      <c r="CI172" s="497"/>
      <c r="CJ172" s="497"/>
      <c r="CK172" s="497"/>
      <c r="CL172" s="498"/>
      <c r="CN172" s="516">
        <v>0.99</v>
      </c>
    </row>
    <row r="173" spans="1:92" ht="54">
      <c r="A173" s="1205"/>
      <c r="B173" s="507" t="s">
        <v>3515</v>
      </c>
      <c r="C173" s="508" t="s">
        <v>3487</v>
      </c>
      <c r="D173" s="509" t="s">
        <v>3488</v>
      </c>
      <c r="F173" s="551">
        <v>21600</v>
      </c>
      <c r="G173" s="552">
        <v>28940</v>
      </c>
      <c r="H173" s="489" t="s">
        <v>1</v>
      </c>
      <c r="I173" s="553">
        <v>190</v>
      </c>
      <c r="J173" s="554">
        <v>270</v>
      </c>
      <c r="K173" s="555" t="s">
        <v>3675</v>
      </c>
      <c r="L173" s="489" t="s">
        <v>1</v>
      </c>
      <c r="M173" s="1197">
        <v>350</v>
      </c>
      <c r="N173" s="510" t="s">
        <v>1</v>
      </c>
      <c r="O173" s="510">
        <v>3</v>
      </c>
      <c r="P173" s="511" t="s">
        <v>3618</v>
      </c>
      <c r="Q173" s="489" t="s">
        <v>1</v>
      </c>
      <c r="R173" s="512">
        <v>1460</v>
      </c>
      <c r="S173" s="510" t="s">
        <v>1</v>
      </c>
      <c r="T173" s="510">
        <v>10</v>
      </c>
      <c r="U173" s="511" t="s">
        <v>3618</v>
      </c>
      <c r="V173" s="489" t="s">
        <v>1</v>
      </c>
      <c r="W173" s="513">
        <v>7340</v>
      </c>
      <c r="X173" s="513">
        <v>70</v>
      </c>
      <c r="Y173" s="509" t="s">
        <v>3489</v>
      </c>
      <c r="AF173" s="501" t="s">
        <v>0</v>
      </c>
      <c r="AJ173" s="489" t="s">
        <v>1</v>
      </c>
      <c r="AK173" s="520">
        <v>280</v>
      </c>
      <c r="AL173" s="490" t="s">
        <v>1</v>
      </c>
      <c r="AM173" s="490">
        <v>2</v>
      </c>
      <c r="AN173" s="519" t="s">
        <v>3618</v>
      </c>
      <c r="AP173" s="520" t="s">
        <v>3249</v>
      </c>
      <c r="AQ173" s="490" t="s">
        <v>1</v>
      </c>
      <c r="AR173" s="490">
        <v>10</v>
      </c>
      <c r="AS173" s="519" t="s">
        <v>3619</v>
      </c>
      <c r="AT173" s="489" t="s">
        <v>1</v>
      </c>
      <c r="AU173" s="512">
        <v>500</v>
      </c>
      <c r="AV173" s="510" t="s">
        <v>1</v>
      </c>
      <c r="AW173" s="510">
        <v>5</v>
      </c>
      <c r="AX173" s="511" t="s">
        <v>3618</v>
      </c>
      <c r="AY173" s="489" t="s">
        <v>1</v>
      </c>
      <c r="AZ173" s="556">
        <v>200</v>
      </c>
      <c r="BA173" s="1196" t="s">
        <v>12</v>
      </c>
      <c r="BB173" s="556">
        <v>2</v>
      </c>
      <c r="BC173" s="1196" t="s">
        <v>12</v>
      </c>
      <c r="BD173" s="556">
        <v>30</v>
      </c>
      <c r="BE173" s="1196" t="s">
        <v>12</v>
      </c>
      <c r="BF173" s="556">
        <v>1</v>
      </c>
      <c r="BH173" s="566" t="s">
        <v>3698</v>
      </c>
      <c r="BT173" s="489" t="s">
        <v>1</v>
      </c>
      <c r="BU173" s="508">
        <v>225</v>
      </c>
      <c r="BV173" s="489" t="s">
        <v>11</v>
      </c>
      <c r="BW173" s="512">
        <v>370</v>
      </c>
      <c r="BX173" s="514" t="s">
        <v>3630</v>
      </c>
      <c r="BY173" s="514">
        <v>4</v>
      </c>
      <c r="BZ173" s="515" t="s">
        <v>3618</v>
      </c>
      <c r="CA173" s="489" t="s">
        <v>11</v>
      </c>
      <c r="CB173" s="512">
        <v>1460</v>
      </c>
      <c r="CC173" s="514" t="s">
        <v>3630</v>
      </c>
      <c r="CD173" s="514">
        <v>10</v>
      </c>
      <c r="CE173" s="514" t="s">
        <v>3618</v>
      </c>
      <c r="CF173" s="515" t="s">
        <v>3631</v>
      </c>
      <c r="CG173" s="489" t="s">
        <v>11</v>
      </c>
      <c r="CH173" s="520">
        <v>1070</v>
      </c>
      <c r="CI173" s="527" t="s">
        <v>3630</v>
      </c>
      <c r="CJ173" s="527">
        <v>10</v>
      </c>
      <c r="CK173" s="527" t="s">
        <v>3618</v>
      </c>
      <c r="CL173" s="528" t="s">
        <v>3631</v>
      </c>
      <c r="CN173" s="516" t="s">
        <v>3700</v>
      </c>
    </row>
    <row r="174" spans="1:92" ht="27">
      <c r="A174" s="1205"/>
      <c r="B174" s="487"/>
      <c r="C174" s="488"/>
      <c r="D174" s="509" t="s">
        <v>3493</v>
      </c>
      <c r="F174" s="558">
        <v>28940</v>
      </c>
      <c r="G174" s="559"/>
      <c r="H174" s="489" t="s">
        <v>1</v>
      </c>
      <c r="I174" s="560">
        <v>270</v>
      </c>
      <c r="J174" s="561"/>
      <c r="K174" s="562" t="s">
        <v>3675</v>
      </c>
      <c r="M174" s="1198"/>
      <c r="N174" s="494"/>
      <c r="O174" s="494"/>
      <c r="P174" s="492"/>
      <c r="R174" s="493"/>
      <c r="S174" s="494"/>
      <c r="T174" s="494"/>
      <c r="U174" s="492"/>
      <c r="V174" s="489" t="s">
        <v>1</v>
      </c>
      <c r="W174" s="521">
        <v>7340</v>
      </c>
      <c r="X174" s="522">
        <v>70</v>
      </c>
      <c r="Y174" s="509" t="s">
        <v>3489</v>
      </c>
      <c r="Z174" s="489" t="s">
        <v>1</v>
      </c>
      <c r="AA174" s="523">
        <v>51420</v>
      </c>
      <c r="AB174" s="524" t="s">
        <v>1</v>
      </c>
      <c r="AC174" s="524">
        <v>510</v>
      </c>
      <c r="AD174" s="525" t="s">
        <v>3618</v>
      </c>
      <c r="AE174" s="489" t="s">
        <v>1</v>
      </c>
      <c r="AF174" s="526">
        <v>44080</v>
      </c>
      <c r="AG174" s="524" t="s">
        <v>1</v>
      </c>
      <c r="AH174" s="524">
        <v>440</v>
      </c>
      <c r="AI174" s="525" t="s">
        <v>3618</v>
      </c>
      <c r="AK174" s="520"/>
      <c r="AL174" s="490"/>
      <c r="AM174" s="490"/>
      <c r="AN174" s="519"/>
      <c r="AP174" s="520">
        <v>1460</v>
      </c>
      <c r="AQ174" s="490"/>
      <c r="AR174" s="490"/>
      <c r="AS174" s="519"/>
      <c r="AU174" s="493"/>
      <c r="AV174" s="494"/>
      <c r="AW174" s="494"/>
      <c r="AX174" s="492"/>
      <c r="AZ174" s="563" t="s">
        <v>3680</v>
      </c>
      <c r="BA174" s="1196"/>
      <c r="BB174" s="563" t="s">
        <v>3681</v>
      </c>
      <c r="BC174" s="1196"/>
      <c r="BD174" s="563" t="s">
        <v>3680</v>
      </c>
      <c r="BE174" s="1196"/>
      <c r="BF174" s="563" t="s">
        <v>3681</v>
      </c>
      <c r="BH174" s="567">
        <v>2360</v>
      </c>
      <c r="BU174" s="488" t="s">
        <v>3622</v>
      </c>
      <c r="BW174" s="493"/>
      <c r="BX174" s="497"/>
      <c r="BY174" s="497"/>
      <c r="BZ174" s="498"/>
      <c r="CB174" s="493"/>
      <c r="CC174" s="497"/>
      <c r="CD174" s="497"/>
      <c r="CE174" s="497"/>
      <c r="CF174" s="498"/>
      <c r="CH174" s="520"/>
      <c r="CI174" s="527"/>
      <c r="CJ174" s="527"/>
      <c r="CK174" s="527"/>
      <c r="CL174" s="528"/>
      <c r="CN174" s="516">
        <v>0.99</v>
      </c>
    </row>
    <row r="175" spans="1:92" ht="27">
      <c r="A175" s="1205"/>
      <c r="B175" s="507" t="s">
        <v>3516</v>
      </c>
      <c r="C175" s="508" t="s">
        <v>3487</v>
      </c>
      <c r="D175" s="509" t="s">
        <v>3488</v>
      </c>
      <c r="F175" s="551">
        <v>21370</v>
      </c>
      <c r="G175" s="552">
        <v>28710</v>
      </c>
      <c r="H175" s="489" t="s">
        <v>1</v>
      </c>
      <c r="I175" s="553">
        <v>190</v>
      </c>
      <c r="J175" s="554">
        <v>270</v>
      </c>
      <c r="K175" s="555" t="s">
        <v>3675</v>
      </c>
      <c r="L175" s="489" t="s">
        <v>1</v>
      </c>
      <c r="M175" s="1197">
        <v>310</v>
      </c>
      <c r="N175" s="490" t="s">
        <v>1</v>
      </c>
      <c r="O175" s="490">
        <v>3</v>
      </c>
      <c r="P175" s="519" t="s">
        <v>3618</v>
      </c>
      <c r="R175" s="520"/>
      <c r="S175" s="490"/>
      <c r="T175" s="490"/>
      <c r="U175" s="519"/>
      <c r="V175" s="489" t="s">
        <v>1</v>
      </c>
      <c r="W175" s="513">
        <v>7340</v>
      </c>
      <c r="X175" s="513">
        <v>70</v>
      </c>
      <c r="Y175" s="509" t="s">
        <v>3489</v>
      </c>
      <c r="AF175" s="501" t="s">
        <v>0</v>
      </c>
      <c r="AJ175" s="489" t="s">
        <v>1</v>
      </c>
      <c r="AK175" s="512">
        <v>260</v>
      </c>
      <c r="AL175" s="510" t="s">
        <v>1</v>
      </c>
      <c r="AM175" s="510">
        <v>2</v>
      </c>
      <c r="AN175" s="511" t="s">
        <v>3618</v>
      </c>
      <c r="AP175" s="520" t="s">
        <v>3250</v>
      </c>
      <c r="AQ175" s="490" t="s">
        <v>1</v>
      </c>
      <c r="AR175" s="490">
        <v>10</v>
      </c>
      <c r="AS175" s="519" t="s">
        <v>3619</v>
      </c>
      <c r="AT175" s="489" t="s">
        <v>1</v>
      </c>
      <c r="AU175" s="520">
        <v>500</v>
      </c>
      <c r="AV175" s="490" t="s">
        <v>1</v>
      </c>
      <c r="AW175" s="490">
        <v>5</v>
      </c>
      <c r="AX175" s="519" t="s">
        <v>3618</v>
      </c>
      <c r="AY175" s="489" t="s">
        <v>1</v>
      </c>
      <c r="AZ175" s="556">
        <v>180</v>
      </c>
      <c r="BA175" s="1196" t="s">
        <v>12</v>
      </c>
      <c r="BB175" s="556">
        <v>1</v>
      </c>
      <c r="BC175" s="1196" t="s">
        <v>12</v>
      </c>
      <c r="BD175" s="556">
        <v>30</v>
      </c>
      <c r="BE175" s="1196" t="s">
        <v>12</v>
      </c>
      <c r="BF175" s="556">
        <v>1</v>
      </c>
      <c r="BH175" s="566" t="s">
        <v>3699</v>
      </c>
      <c r="BT175" s="489" t="s">
        <v>1</v>
      </c>
      <c r="BU175" s="518">
        <v>225</v>
      </c>
      <c r="BV175" s="489" t="s">
        <v>11</v>
      </c>
      <c r="BW175" s="520">
        <v>340</v>
      </c>
      <c r="BX175" s="527" t="s">
        <v>3630</v>
      </c>
      <c r="BY175" s="527">
        <v>3</v>
      </c>
      <c r="BZ175" s="528" t="s">
        <v>3618</v>
      </c>
      <c r="CA175" s="489" t="s">
        <v>11</v>
      </c>
      <c r="CB175" s="520">
        <v>1330</v>
      </c>
      <c r="CC175" s="527" t="s">
        <v>3630</v>
      </c>
      <c r="CD175" s="527">
        <v>10</v>
      </c>
      <c r="CE175" s="527" t="s">
        <v>3618</v>
      </c>
      <c r="CF175" s="528" t="s">
        <v>3631</v>
      </c>
      <c r="CG175" s="489" t="s">
        <v>11</v>
      </c>
      <c r="CH175" s="512">
        <v>970</v>
      </c>
      <c r="CI175" s="514" t="s">
        <v>3630</v>
      </c>
      <c r="CJ175" s="514">
        <v>10</v>
      </c>
      <c r="CK175" s="514" t="s">
        <v>3618</v>
      </c>
      <c r="CL175" s="515" t="s">
        <v>3631</v>
      </c>
      <c r="CN175" s="516" t="s">
        <v>3700</v>
      </c>
    </row>
    <row r="176" spans="1:92" ht="27">
      <c r="A176" s="1205"/>
      <c r="B176" s="487"/>
      <c r="C176" s="488"/>
      <c r="D176" s="509" t="s">
        <v>3493</v>
      </c>
      <c r="F176" s="558">
        <v>28710</v>
      </c>
      <c r="G176" s="559"/>
      <c r="H176" s="489" t="s">
        <v>1</v>
      </c>
      <c r="I176" s="560">
        <v>270</v>
      </c>
      <c r="J176" s="561"/>
      <c r="K176" s="562" t="s">
        <v>3675</v>
      </c>
      <c r="M176" s="1198"/>
      <c r="N176" s="490"/>
      <c r="O176" s="490"/>
      <c r="P176" s="519"/>
      <c r="R176" s="520"/>
      <c r="S176" s="490"/>
      <c r="T176" s="490"/>
      <c r="U176" s="519"/>
      <c r="V176" s="489" t="s">
        <v>1</v>
      </c>
      <c r="W176" s="521">
        <v>7340</v>
      </c>
      <c r="X176" s="522">
        <v>70</v>
      </c>
      <c r="Y176" s="509" t="s">
        <v>3489</v>
      </c>
      <c r="Z176" s="489" t="s">
        <v>1</v>
      </c>
      <c r="AA176" s="523">
        <v>51420</v>
      </c>
      <c r="AB176" s="524" t="s">
        <v>1</v>
      </c>
      <c r="AC176" s="524">
        <v>510</v>
      </c>
      <c r="AD176" s="525" t="s">
        <v>3618</v>
      </c>
      <c r="AE176" s="489" t="s">
        <v>1</v>
      </c>
      <c r="AF176" s="526">
        <v>44080</v>
      </c>
      <c r="AG176" s="524" t="s">
        <v>1</v>
      </c>
      <c r="AH176" s="524">
        <v>440</v>
      </c>
      <c r="AI176" s="525" t="s">
        <v>3618</v>
      </c>
      <c r="AK176" s="493"/>
      <c r="AL176" s="494"/>
      <c r="AM176" s="494"/>
      <c r="AN176" s="492"/>
      <c r="AP176" s="493">
        <v>1330</v>
      </c>
      <c r="AQ176" s="494"/>
      <c r="AR176" s="494"/>
      <c r="AS176" s="492"/>
      <c r="AU176" s="520"/>
      <c r="AV176" s="490"/>
      <c r="AW176" s="490"/>
      <c r="AX176" s="519"/>
      <c r="AZ176" s="563" t="s">
        <v>3680</v>
      </c>
      <c r="BA176" s="1196"/>
      <c r="BB176" s="563" t="s">
        <v>3681</v>
      </c>
      <c r="BC176" s="1196"/>
      <c r="BD176" s="563" t="s">
        <v>3680</v>
      </c>
      <c r="BE176" s="1196"/>
      <c r="BF176" s="563" t="s">
        <v>3681</v>
      </c>
      <c r="BH176" s="568">
        <v>2150</v>
      </c>
      <c r="BU176" s="518" t="s">
        <v>3622</v>
      </c>
      <c r="BW176" s="520"/>
      <c r="BX176" s="527"/>
      <c r="BY176" s="527"/>
      <c r="BZ176" s="528"/>
      <c r="CB176" s="520"/>
      <c r="CC176" s="527"/>
      <c r="CD176" s="527"/>
      <c r="CE176" s="527"/>
      <c r="CF176" s="528"/>
      <c r="CH176" s="493"/>
      <c r="CI176" s="497"/>
      <c r="CJ176" s="497"/>
      <c r="CK176" s="497"/>
      <c r="CL176" s="498"/>
      <c r="CN176" s="516">
        <v>0.99</v>
      </c>
    </row>
    <row r="177" spans="1:92" ht="27">
      <c r="A177" s="1205" t="s">
        <v>3534</v>
      </c>
      <c r="B177" s="517" t="s">
        <v>3486</v>
      </c>
      <c r="C177" s="518" t="s">
        <v>3487</v>
      </c>
      <c r="D177" s="509" t="s">
        <v>3488</v>
      </c>
      <c r="F177" s="551">
        <v>78530</v>
      </c>
      <c r="G177" s="552">
        <v>85630</v>
      </c>
      <c r="H177" s="489" t="s">
        <v>1</v>
      </c>
      <c r="I177" s="553">
        <v>760</v>
      </c>
      <c r="J177" s="554">
        <v>830</v>
      </c>
      <c r="K177" s="555" t="s">
        <v>3675</v>
      </c>
      <c r="L177" s="489" t="s">
        <v>1</v>
      </c>
      <c r="M177" s="1197">
        <v>6730</v>
      </c>
      <c r="N177" s="510" t="s">
        <v>1</v>
      </c>
      <c r="O177" s="510">
        <v>60</v>
      </c>
      <c r="P177" s="511" t="s">
        <v>3618</v>
      </c>
      <c r="Q177" s="489" t="s">
        <v>1</v>
      </c>
      <c r="R177" s="512">
        <v>28420</v>
      </c>
      <c r="S177" s="510" t="s">
        <v>1</v>
      </c>
      <c r="T177" s="510">
        <v>280</v>
      </c>
      <c r="U177" s="511" t="s">
        <v>3618</v>
      </c>
      <c r="V177" s="489" t="s">
        <v>1</v>
      </c>
      <c r="W177" s="513">
        <v>7100</v>
      </c>
      <c r="X177" s="513">
        <v>70</v>
      </c>
      <c r="Y177" s="509" t="s">
        <v>3489</v>
      </c>
      <c r="AF177" s="501" t="s">
        <v>0</v>
      </c>
      <c r="AJ177" s="489" t="s">
        <v>1</v>
      </c>
      <c r="AK177" s="520">
        <v>5780</v>
      </c>
      <c r="AL177" s="490" t="s">
        <v>1</v>
      </c>
      <c r="AM177" s="490">
        <v>50</v>
      </c>
      <c r="AN177" s="519" t="s">
        <v>3618</v>
      </c>
      <c r="AO177" s="489" t="s">
        <v>1</v>
      </c>
      <c r="AP177" s="520" t="s">
        <v>3234</v>
      </c>
      <c r="AQ177" s="490" t="s">
        <v>1</v>
      </c>
      <c r="AR177" s="490">
        <v>280</v>
      </c>
      <c r="AS177" s="519" t="s">
        <v>3619</v>
      </c>
      <c r="AT177" s="489" t="s">
        <v>1</v>
      </c>
      <c r="AU177" s="512">
        <v>3640</v>
      </c>
      <c r="AV177" s="510" t="s">
        <v>1</v>
      </c>
      <c r="AW177" s="510">
        <v>30</v>
      </c>
      <c r="AX177" s="511" t="s">
        <v>3618</v>
      </c>
      <c r="AY177" s="489" t="s">
        <v>1</v>
      </c>
      <c r="AZ177" s="556">
        <v>2730</v>
      </c>
      <c r="BA177" s="1196" t="s">
        <v>12</v>
      </c>
      <c r="BB177" s="556">
        <v>20</v>
      </c>
      <c r="BC177" s="1196" t="s">
        <v>12</v>
      </c>
      <c r="BD177" s="556">
        <v>480</v>
      </c>
      <c r="BE177" s="1196" t="s">
        <v>12</v>
      </c>
      <c r="BF177" s="556">
        <v>4</v>
      </c>
      <c r="BG177" s="489" t="s">
        <v>1</v>
      </c>
      <c r="BH177" s="569" t="s">
        <v>3683</v>
      </c>
      <c r="BT177" s="489" t="s">
        <v>1</v>
      </c>
      <c r="BU177" s="508">
        <v>225</v>
      </c>
      <c r="BV177" s="489" t="s">
        <v>11</v>
      </c>
      <c r="BW177" s="512">
        <v>7500</v>
      </c>
      <c r="BX177" s="514" t="s">
        <v>3630</v>
      </c>
      <c r="BY177" s="514">
        <v>70</v>
      </c>
      <c r="BZ177" s="515" t="s">
        <v>3618</v>
      </c>
      <c r="CA177" s="489" t="s">
        <v>11</v>
      </c>
      <c r="CB177" s="512">
        <v>28420</v>
      </c>
      <c r="CC177" s="514" t="s">
        <v>3630</v>
      </c>
      <c r="CD177" s="514">
        <v>280</v>
      </c>
      <c r="CE177" s="514" t="s">
        <v>3618</v>
      </c>
      <c r="CF177" s="515" t="s">
        <v>3631</v>
      </c>
      <c r="CG177" s="489" t="s">
        <v>11</v>
      </c>
      <c r="CH177" s="520">
        <v>20430</v>
      </c>
      <c r="CI177" s="527" t="s">
        <v>3630</v>
      </c>
      <c r="CJ177" s="527">
        <v>200</v>
      </c>
      <c r="CK177" s="527" t="s">
        <v>3618</v>
      </c>
      <c r="CL177" s="528" t="s">
        <v>3631</v>
      </c>
      <c r="CN177" s="516" t="s">
        <v>3700</v>
      </c>
    </row>
    <row r="178" spans="1:92" ht="27">
      <c r="A178" s="1205"/>
      <c r="B178" s="517"/>
      <c r="C178" s="518"/>
      <c r="D178" s="509" t="s">
        <v>3493</v>
      </c>
      <c r="F178" s="558">
        <v>85630</v>
      </c>
      <c r="G178" s="559"/>
      <c r="H178" s="489" t="s">
        <v>1</v>
      </c>
      <c r="I178" s="560">
        <v>830</v>
      </c>
      <c r="J178" s="561"/>
      <c r="K178" s="562" t="s">
        <v>3675</v>
      </c>
      <c r="M178" s="1198"/>
      <c r="N178" s="494"/>
      <c r="O178" s="494"/>
      <c r="P178" s="492"/>
      <c r="R178" s="493"/>
      <c r="S178" s="494"/>
      <c r="T178" s="494"/>
      <c r="U178" s="492"/>
      <c r="V178" s="489" t="s">
        <v>1</v>
      </c>
      <c r="W178" s="521">
        <v>7100</v>
      </c>
      <c r="X178" s="522">
        <v>70</v>
      </c>
      <c r="Y178" s="509" t="s">
        <v>3489</v>
      </c>
      <c r="Z178" s="489" t="s">
        <v>1</v>
      </c>
      <c r="AA178" s="523">
        <v>49730</v>
      </c>
      <c r="AB178" s="524" t="s">
        <v>1</v>
      </c>
      <c r="AC178" s="524">
        <v>490</v>
      </c>
      <c r="AD178" s="525" t="s">
        <v>3618</v>
      </c>
      <c r="AE178" s="489" t="s">
        <v>1</v>
      </c>
      <c r="AF178" s="526">
        <v>42630</v>
      </c>
      <c r="AG178" s="524" t="s">
        <v>1</v>
      </c>
      <c r="AH178" s="524">
        <v>420</v>
      </c>
      <c r="AI178" s="525" t="s">
        <v>3618</v>
      </c>
      <c r="AK178" s="520"/>
      <c r="AL178" s="490"/>
      <c r="AM178" s="490"/>
      <c r="AN178" s="519"/>
      <c r="AP178" s="520">
        <v>28420</v>
      </c>
      <c r="AQ178" s="490"/>
      <c r="AR178" s="490"/>
      <c r="AS178" s="519"/>
      <c r="AU178" s="493"/>
      <c r="AV178" s="494"/>
      <c r="AW178" s="494"/>
      <c r="AX178" s="492"/>
      <c r="AZ178" s="563" t="s">
        <v>3680</v>
      </c>
      <c r="BA178" s="1196"/>
      <c r="BB178" s="563" t="s">
        <v>3681</v>
      </c>
      <c r="BC178" s="1196"/>
      <c r="BD178" s="563" t="s">
        <v>3680</v>
      </c>
      <c r="BE178" s="1196"/>
      <c r="BF178" s="563" t="s">
        <v>3681</v>
      </c>
      <c r="BH178" s="567">
        <v>27330</v>
      </c>
      <c r="BU178" s="488" t="s">
        <v>3622</v>
      </c>
      <c r="BW178" s="493"/>
      <c r="BX178" s="497"/>
      <c r="BY178" s="497"/>
      <c r="BZ178" s="498"/>
      <c r="CB178" s="493"/>
      <c r="CC178" s="497"/>
      <c r="CD178" s="497"/>
      <c r="CE178" s="497"/>
      <c r="CF178" s="498"/>
      <c r="CH178" s="520"/>
      <c r="CI178" s="527"/>
      <c r="CJ178" s="527"/>
      <c r="CK178" s="527"/>
      <c r="CL178" s="528"/>
      <c r="CN178" s="516">
        <v>0.63</v>
      </c>
    </row>
    <row r="179" spans="1:92" ht="54">
      <c r="A179" s="1205"/>
      <c r="B179" s="507" t="s">
        <v>3495</v>
      </c>
      <c r="C179" s="508" t="s">
        <v>3487</v>
      </c>
      <c r="D179" s="509" t="s">
        <v>3488</v>
      </c>
      <c r="F179" s="551">
        <v>48830</v>
      </c>
      <c r="G179" s="552">
        <v>55930</v>
      </c>
      <c r="H179" s="489" t="s">
        <v>1</v>
      </c>
      <c r="I179" s="553">
        <v>470</v>
      </c>
      <c r="J179" s="554">
        <v>540</v>
      </c>
      <c r="K179" s="555" t="s">
        <v>3675</v>
      </c>
      <c r="L179" s="489" t="s">
        <v>1</v>
      </c>
      <c r="M179" s="1197">
        <v>4040</v>
      </c>
      <c r="N179" s="490" t="s">
        <v>1</v>
      </c>
      <c r="O179" s="490">
        <v>40</v>
      </c>
      <c r="P179" s="519" t="s">
        <v>3618</v>
      </c>
      <c r="Q179" s="489" t="s">
        <v>1</v>
      </c>
      <c r="R179" s="520">
        <v>17050</v>
      </c>
      <c r="S179" s="490" t="s">
        <v>1</v>
      </c>
      <c r="T179" s="490">
        <v>170</v>
      </c>
      <c r="U179" s="519" t="s">
        <v>3618</v>
      </c>
      <c r="V179" s="489" t="s">
        <v>1</v>
      </c>
      <c r="W179" s="513">
        <v>7100</v>
      </c>
      <c r="X179" s="513">
        <v>70</v>
      </c>
      <c r="Y179" s="509" t="s">
        <v>3489</v>
      </c>
      <c r="AF179" s="501" t="s">
        <v>0</v>
      </c>
      <c r="AJ179" s="489" t="s">
        <v>1</v>
      </c>
      <c r="AK179" s="512">
        <v>3470</v>
      </c>
      <c r="AL179" s="510" t="s">
        <v>1</v>
      </c>
      <c r="AM179" s="510">
        <v>30</v>
      </c>
      <c r="AN179" s="511" t="s">
        <v>3618</v>
      </c>
      <c r="AP179" s="520" t="s">
        <v>3235</v>
      </c>
      <c r="AQ179" s="490" t="s">
        <v>1</v>
      </c>
      <c r="AR179" s="490">
        <v>170</v>
      </c>
      <c r="AS179" s="519" t="s">
        <v>3619</v>
      </c>
      <c r="AT179" s="489" t="s">
        <v>1</v>
      </c>
      <c r="AU179" s="520">
        <v>2490</v>
      </c>
      <c r="AV179" s="490" t="s">
        <v>1</v>
      </c>
      <c r="AW179" s="490">
        <v>20</v>
      </c>
      <c r="AX179" s="519" t="s">
        <v>3618</v>
      </c>
      <c r="AY179" s="489" t="s">
        <v>1</v>
      </c>
      <c r="AZ179" s="556">
        <v>1630</v>
      </c>
      <c r="BA179" s="1196" t="s">
        <v>12</v>
      </c>
      <c r="BB179" s="556">
        <v>10</v>
      </c>
      <c r="BC179" s="1196" t="s">
        <v>12</v>
      </c>
      <c r="BD179" s="556">
        <v>290</v>
      </c>
      <c r="BE179" s="1196" t="s">
        <v>12</v>
      </c>
      <c r="BF179" s="556">
        <v>2</v>
      </c>
      <c r="BH179" s="566" t="s">
        <v>3684</v>
      </c>
      <c r="BT179" s="489" t="s">
        <v>1</v>
      </c>
      <c r="BU179" s="518">
        <v>225</v>
      </c>
      <c r="BV179" s="489" t="s">
        <v>11</v>
      </c>
      <c r="BW179" s="520">
        <v>4500</v>
      </c>
      <c r="BX179" s="527" t="s">
        <v>3630</v>
      </c>
      <c r="BY179" s="527">
        <v>40</v>
      </c>
      <c r="BZ179" s="528" t="s">
        <v>3618</v>
      </c>
      <c r="CA179" s="489" t="s">
        <v>11</v>
      </c>
      <c r="CB179" s="520">
        <v>17050</v>
      </c>
      <c r="CC179" s="527" t="s">
        <v>3630</v>
      </c>
      <c r="CD179" s="527">
        <v>170</v>
      </c>
      <c r="CE179" s="527" t="s">
        <v>3618</v>
      </c>
      <c r="CF179" s="528" t="s">
        <v>3631</v>
      </c>
      <c r="CG179" s="489" t="s">
        <v>11</v>
      </c>
      <c r="CH179" s="512">
        <v>12260</v>
      </c>
      <c r="CI179" s="514" t="s">
        <v>3630</v>
      </c>
      <c r="CJ179" s="514">
        <v>120</v>
      </c>
      <c r="CK179" s="514" t="s">
        <v>3618</v>
      </c>
      <c r="CL179" s="515" t="s">
        <v>3631</v>
      </c>
      <c r="CN179" s="516" t="s">
        <v>3700</v>
      </c>
    </row>
    <row r="180" spans="1:92" ht="27">
      <c r="A180" s="1205"/>
      <c r="B180" s="487"/>
      <c r="C180" s="488"/>
      <c r="D180" s="509" t="s">
        <v>3493</v>
      </c>
      <c r="F180" s="558">
        <v>55930</v>
      </c>
      <c r="G180" s="559"/>
      <c r="H180" s="489" t="s">
        <v>1</v>
      </c>
      <c r="I180" s="560">
        <v>540</v>
      </c>
      <c r="J180" s="561"/>
      <c r="K180" s="562" t="s">
        <v>3675</v>
      </c>
      <c r="M180" s="1198"/>
      <c r="N180" s="490"/>
      <c r="O180" s="490"/>
      <c r="P180" s="519"/>
      <c r="R180" s="520"/>
      <c r="S180" s="490"/>
      <c r="T180" s="490"/>
      <c r="U180" s="519"/>
      <c r="V180" s="489" t="s">
        <v>1</v>
      </c>
      <c r="W180" s="521">
        <v>7100</v>
      </c>
      <c r="X180" s="522">
        <v>70</v>
      </c>
      <c r="Y180" s="509" t="s">
        <v>3489</v>
      </c>
      <c r="Z180" s="489" t="s">
        <v>1</v>
      </c>
      <c r="AA180" s="523">
        <v>49730</v>
      </c>
      <c r="AB180" s="524" t="s">
        <v>1</v>
      </c>
      <c r="AC180" s="524">
        <v>490</v>
      </c>
      <c r="AD180" s="525" t="s">
        <v>3618</v>
      </c>
      <c r="AE180" s="489" t="s">
        <v>1</v>
      </c>
      <c r="AF180" s="526">
        <v>42630</v>
      </c>
      <c r="AG180" s="524" t="s">
        <v>1</v>
      </c>
      <c r="AH180" s="524">
        <v>420</v>
      </c>
      <c r="AI180" s="525" t="s">
        <v>3618</v>
      </c>
      <c r="AK180" s="493"/>
      <c r="AL180" s="494"/>
      <c r="AM180" s="494"/>
      <c r="AN180" s="492"/>
      <c r="AP180" s="520">
        <v>17050</v>
      </c>
      <c r="AQ180" s="490"/>
      <c r="AR180" s="490"/>
      <c r="AS180" s="519"/>
      <c r="AU180" s="520"/>
      <c r="AV180" s="490"/>
      <c r="AW180" s="490"/>
      <c r="AX180" s="519"/>
      <c r="AZ180" s="563" t="s">
        <v>3680</v>
      </c>
      <c r="BA180" s="1196"/>
      <c r="BB180" s="563" t="s">
        <v>3681</v>
      </c>
      <c r="BC180" s="1196"/>
      <c r="BD180" s="563" t="s">
        <v>3680</v>
      </c>
      <c r="BE180" s="1196"/>
      <c r="BF180" s="563" t="s">
        <v>3681</v>
      </c>
      <c r="BH180" s="567">
        <v>16800</v>
      </c>
      <c r="BU180" s="518" t="s">
        <v>3625</v>
      </c>
      <c r="BW180" s="520"/>
      <c r="BX180" s="527"/>
      <c r="BY180" s="527"/>
      <c r="BZ180" s="528"/>
      <c r="CB180" s="520"/>
      <c r="CC180" s="527"/>
      <c r="CD180" s="527"/>
      <c r="CE180" s="527"/>
      <c r="CF180" s="528"/>
      <c r="CH180" s="493"/>
      <c r="CI180" s="497"/>
      <c r="CJ180" s="497"/>
      <c r="CK180" s="497"/>
      <c r="CL180" s="498"/>
      <c r="CN180" s="516">
        <v>0.78</v>
      </c>
    </row>
    <row r="181" spans="1:92" ht="54">
      <c r="A181" s="1205"/>
      <c r="B181" s="517" t="s">
        <v>3497</v>
      </c>
      <c r="C181" s="518" t="s">
        <v>3487</v>
      </c>
      <c r="D181" s="509" t="s">
        <v>3488</v>
      </c>
      <c r="F181" s="551">
        <v>38160</v>
      </c>
      <c r="G181" s="552">
        <v>45260</v>
      </c>
      <c r="H181" s="489" t="s">
        <v>1</v>
      </c>
      <c r="I181" s="553">
        <v>360</v>
      </c>
      <c r="J181" s="554">
        <v>430</v>
      </c>
      <c r="K181" s="555" t="s">
        <v>3675</v>
      </c>
      <c r="L181" s="489" t="s">
        <v>1</v>
      </c>
      <c r="M181" s="1197">
        <v>2880</v>
      </c>
      <c r="N181" s="510" t="s">
        <v>1</v>
      </c>
      <c r="O181" s="510">
        <v>20</v>
      </c>
      <c r="P181" s="511" t="s">
        <v>3618</v>
      </c>
      <c r="Q181" s="489" t="s">
        <v>1</v>
      </c>
      <c r="R181" s="512">
        <v>12180</v>
      </c>
      <c r="S181" s="510" t="s">
        <v>1</v>
      </c>
      <c r="T181" s="510">
        <v>120</v>
      </c>
      <c r="U181" s="511" t="s">
        <v>3618</v>
      </c>
      <c r="V181" s="489" t="s">
        <v>1</v>
      </c>
      <c r="W181" s="513">
        <v>7100</v>
      </c>
      <c r="X181" s="513">
        <v>70</v>
      </c>
      <c r="Y181" s="509" t="s">
        <v>3489</v>
      </c>
      <c r="AF181" s="501" t="s">
        <v>0</v>
      </c>
      <c r="AJ181" s="489" t="s">
        <v>1</v>
      </c>
      <c r="AK181" s="520">
        <v>2480</v>
      </c>
      <c r="AL181" s="490" t="s">
        <v>1</v>
      </c>
      <c r="AM181" s="490">
        <v>20</v>
      </c>
      <c r="AN181" s="519" t="s">
        <v>3618</v>
      </c>
      <c r="AP181" s="520" t="s">
        <v>3236</v>
      </c>
      <c r="AQ181" s="490" t="s">
        <v>1</v>
      </c>
      <c r="AR181" s="490">
        <v>120</v>
      </c>
      <c r="AS181" s="519" t="s">
        <v>3619</v>
      </c>
      <c r="AT181" s="489" t="s">
        <v>1</v>
      </c>
      <c r="AU181" s="512">
        <v>2000</v>
      </c>
      <c r="AV181" s="510" t="s">
        <v>1</v>
      </c>
      <c r="AW181" s="510">
        <v>20</v>
      </c>
      <c r="AX181" s="511" t="s">
        <v>3618</v>
      </c>
      <c r="AY181" s="489" t="s">
        <v>1</v>
      </c>
      <c r="AZ181" s="556">
        <v>1170</v>
      </c>
      <c r="BA181" s="1196" t="s">
        <v>12</v>
      </c>
      <c r="BB181" s="556">
        <v>10</v>
      </c>
      <c r="BC181" s="1196" t="s">
        <v>12</v>
      </c>
      <c r="BD181" s="556">
        <v>200</v>
      </c>
      <c r="BE181" s="1196" t="s">
        <v>12</v>
      </c>
      <c r="BF181" s="556">
        <v>2</v>
      </c>
      <c r="BH181" s="566" t="s">
        <v>3685</v>
      </c>
      <c r="BT181" s="489" t="s">
        <v>1</v>
      </c>
      <c r="BU181" s="508">
        <v>225</v>
      </c>
      <c r="BV181" s="489" t="s">
        <v>11</v>
      </c>
      <c r="BW181" s="512">
        <v>3210</v>
      </c>
      <c r="BX181" s="514" t="s">
        <v>3630</v>
      </c>
      <c r="BY181" s="514">
        <v>30</v>
      </c>
      <c r="BZ181" s="515" t="s">
        <v>3618</v>
      </c>
      <c r="CA181" s="489" t="s">
        <v>11</v>
      </c>
      <c r="CB181" s="512">
        <v>12180</v>
      </c>
      <c r="CC181" s="514" t="s">
        <v>3630</v>
      </c>
      <c r="CD181" s="514">
        <v>120</v>
      </c>
      <c r="CE181" s="514" t="s">
        <v>3618</v>
      </c>
      <c r="CF181" s="515" t="s">
        <v>3631</v>
      </c>
      <c r="CG181" s="489" t="s">
        <v>11</v>
      </c>
      <c r="CH181" s="520">
        <v>8750</v>
      </c>
      <c r="CI181" s="527" t="s">
        <v>3630</v>
      </c>
      <c r="CJ181" s="527">
        <v>80</v>
      </c>
      <c r="CK181" s="527" t="s">
        <v>3618</v>
      </c>
      <c r="CL181" s="528" t="s">
        <v>3631</v>
      </c>
      <c r="CN181" s="516" t="s">
        <v>3700</v>
      </c>
    </row>
    <row r="182" spans="1:92" ht="27">
      <c r="A182" s="1205"/>
      <c r="B182" s="517"/>
      <c r="C182" s="518"/>
      <c r="D182" s="509" t="s">
        <v>3493</v>
      </c>
      <c r="F182" s="558">
        <v>45260</v>
      </c>
      <c r="G182" s="559"/>
      <c r="H182" s="489" t="s">
        <v>1</v>
      </c>
      <c r="I182" s="560">
        <v>430</v>
      </c>
      <c r="J182" s="561"/>
      <c r="K182" s="562" t="s">
        <v>3675</v>
      </c>
      <c r="M182" s="1198"/>
      <c r="N182" s="494"/>
      <c r="O182" s="494"/>
      <c r="P182" s="492"/>
      <c r="R182" s="493"/>
      <c r="S182" s="494"/>
      <c r="T182" s="494"/>
      <c r="U182" s="492"/>
      <c r="V182" s="489" t="s">
        <v>1</v>
      </c>
      <c r="W182" s="521">
        <v>7100</v>
      </c>
      <c r="X182" s="522">
        <v>70</v>
      </c>
      <c r="Y182" s="509" t="s">
        <v>3489</v>
      </c>
      <c r="Z182" s="489" t="s">
        <v>1</v>
      </c>
      <c r="AA182" s="523">
        <v>49730</v>
      </c>
      <c r="AB182" s="524" t="s">
        <v>1</v>
      </c>
      <c r="AC182" s="524">
        <v>490</v>
      </c>
      <c r="AD182" s="525" t="s">
        <v>3618</v>
      </c>
      <c r="AE182" s="489" t="s">
        <v>1</v>
      </c>
      <c r="AF182" s="526">
        <v>42630</v>
      </c>
      <c r="AG182" s="524" t="s">
        <v>1</v>
      </c>
      <c r="AH182" s="524">
        <v>420</v>
      </c>
      <c r="AI182" s="525" t="s">
        <v>3618</v>
      </c>
      <c r="AK182" s="520"/>
      <c r="AL182" s="490"/>
      <c r="AM182" s="490"/>
      <c r="AN182" s="519"/>
      <c r="AP182" s="520">
        <v>12180</v>
      </c>
      <c r="AQ182" s="490"/>
      <c r="AR182" s="490"/>
      <c r="AS182" s="519"/>
      <c r="AU182" s="493"/>
      <c r="AV182" s="494"/>
      <c r="AW182" s="494"/>
      <c r="AX182" s="492"/>
      <c r="AZ182" s="563" t="s">
        <v>3680</v>
      </c>
      <c r="BA182" s="1196"/>
      <c r="BB182" s="563" t="s">
        <v>3681</v>
      </c>
      <c r="BC182" s="1196"/>
      <c r="BD182" s="563" t="s">
        <v>3680</v>
      </c>
      <c r="BE182" s="1196"/>
      <c r="BF182" s="563" t="s">
        <v>3681</v>
      </c>
      <c r="BH182" s="567">
        <v>12280</v>
      </c>
      <c r="BU182" s="488" t="s">
        <v>3622</v>
      </c>
      <c r="BW182" s="493"/>
      <c r="BX182" s="497"/>
      <c r="BY182" s="497"/>
      <c r="BZ182" s="498"/>
      <c r="CB182" s="493"/>
      <c r="CC182" s="497"/>
      <c r="CD182" s="497"/>
      <c r="CE182" s="497"/>
      <c r="CF182" s="498"/>
      <c r="CH182" s="520"/>
      <c r="CI182" s="527"/>
      <c r="CJ182" s="527"/>
      <c r="CK182" s="527"/>
      <c r="CL182" s="528"/>
      <c r="CN182" s="516">
        <v>0.86</v>
      </c>
    </row>
    <row r="183" spans="1:92" ht="54">
      <c r="A183" s="1205"/>
      <c r="B183" s="507" t="s">
        <v>3499</v>
      </c>
      <c r="C183" s="508" t="s">
        <v>3487</v>
      </c>
      <c r="D183" s="509" t="s">
        <v>3488</v>
      </c>
      <c r="F183" s="551">
        <v>33850</v>
      </c>
      <c r="G183" s="552">
        <v>40950</v>
      </c>
      <c r="H183" s="489" t="s">
        <v>1</v>
      </c>
      <c r="I183" s="553">
        <v>320</v>
      </c>
      <c r="J183" s="554">
        <v>390</v>
      </c>
      <c r="K183" s="555" t="s">
        <v>3675</v>
      </c>
      <c r="L183" s="489" t="s">
        <v>1</v>
      </c>
      <c r="M183" s="1197">
        <v>2240</v>
      </c>
      <c r="N183" s="490" t="s">
        <v>1</v>
      </c>
      <c r="O183" s="490">
        <v>20</v>
      </c>
      <c r="P183" s="519" t="s">
        <v>3618</v>
      </c>
      <c r="Q183" s="489" t="s">
        <v>1</v>
      </c>
      <c r="R183" s="520">
        <v>9470</v>
      </c>
      <c r="S183" s="490" t="s">
        <v>1</v>
      </c>
      <c r="T183" s="490">
        <v>90</v>
      </c>
      <c r="U183" s="519" t="s">
        <v>3618</v>
      </c>
      <c r="V183" s="489" t="s">
        <v>1</v>
      </c>
      <c r="W183" s="513">
        <v>7100</v>
      </c>
      <c r="X183" s="513">
        <v>70</v>
      </c>
      <c r="Y183" s="509" t="s">
        <v>3489</v>
      </c>
      <c r="AF183" s="501" t="s">
        <v>0</v>
      </c>
      <c r="AJ183" s="489" t="s">
        <v>1</v>
      </c>
      <c r="AK183" s="512" t="s">
        <v>11</v>
      </c>
      <c r="AL183" s="510" t="s">
        <v>1</v>
      </c>
      <c r="AM183" s="510" t="s">
        <v>11</v>
      </c>
      <c r="AN183" s="511"/>
      <c r="AP183" s="520" t="s">
        <v>3237</v>
      </c>
      <c r="AQ183" s="490" t="s">
        <v>1</v>
      </c>
      <c r="AR183" s="490">
        <v>90</v>
      </c>
      <c r="AS183" s="519" t="s">
        <v>3619</v>
      </c>
      <c r="AT183" s="489" t="s">
        <v>1</v>
      </c>
      <c r="AU183" s="520">
        <v>1730</v>
      </c>
      <c r="AV183" s="490" t="s">
        <v>1</v>
      </c>
      <c r="AW183" s="490">
        <v>10</v>
      </c>
      <c r="AX183" s="519" t="s">
        <v>3618</v>
      </c>
      <c r="AY183" s="489" t="s">
        <v>1</v>
      </c>
      <c r="AZ183" s="556">
        <v>910</v>
      </c>
      <c r="BA183" s="1196" t="s">
        <v>12</v>
      </c>
      <c r="BB183" s="556">
        <v>9</v>
      </c>
      <c r="BC183" s="1196" t="s">
        <v>12</v>
      </c>
      <c r="BD183" s="556">
        <v>160</v>
      </c>
      <c r="BE183" s="1196" t="s">
        <v>12</v>
      </c>
      <c r="BF183" s="556">
        <v>1</v>
      </c>
      <c r="BH183" s="566" t="s">
        <v>3686</v>
      </c>
      <c r="BT183" s="489" t="s">
        <v>1</v>
      </c>
      <c r="BU183" s="518">
        <v>225</v>
      </c>
      <c r="BV183" s="489" t="s">
        <v>11</v>
      </c>
      <c r="BW183" s="520">
        <v>2500</v>
      </c>
      <c r="BX183" s="527" t="s">
        <v>3630</v>
      </c>
      <c r="BY183" s="527">
        <v>20</v>
      </c>
      <c r="BZ183" s="528" t="s">
        <v>3618</v>
      </c>
      <c r="CA183" s="489" t="s">
        <v>11</v>
      </c>
      <c r="CB183" s="520">
        <v>9470</v>
      </c>
      <c r="CC183" s="527" t="s">
        <v>3630</v>
      </c>
      <c r="CD183" s="527">
        <v>90</v>
      </c>
      <c r="CE183" s="527" t="s">
        <v>3618</v>
      </c>
      <c r="CF183" s="528" t="s">
        <v>3631</v>
      </c>
      <c r="CG183" s="489" t="s">
        <v>11</v>
      </c>
      <c r="CH183" s="512">
        <v>6810</v>
      </c>
      <c r="CI183" s="514" t="s">
        <v>3630</v>
      </c>
      <c r="CJ183" s="514">
        <v>60</v>
      </c>
      <c r="CK183" s="514" t="s">
        <v>3618</v>
      </c>
      <c r="CL183" s="515" t="s">
        <v>3631</v>
      </c>
      <c r="CN183" s="516" t="s">
        <v>3700</v>
      </c>
    </row>
    <row r="184" spans="1:92" ht="27">
      <c r="A184" s="1205"/>
      <c r="B184" s="487"/>
      <c r="C184" s="488"/>
      <c r="D184" s="509" t="s">
        <v>3493</v>
      </c>
      <c r="F184" s="558">
        <v>40950</v>
      </c>
      <c r="G184" s="559"/>
      <c r="H184" s="489" t="s">
        <v>1</v>
      </c>
      <c r="I184" s="560">
        <v>390</v>
      </c>
      <c r="J184" s="561"/>
      <c r="K184" s="562" t="s">
        <v>3675</v>
      </c>
      <c r="M184" s="1198"/>
      <c r="N184" s="490"/>
      <c r="O184" s="490"/>
      <c r="P184" s="519"/>
      <c r="R184" s="520"/>
      <c r="S184" s="490"/>
      <c r="T184" s="490"/>
      <c r="U184" s="519"/>
      <c r="V184" s="489" t="s">
        <v>1</v>
      </c>
      <c r="W184" s="521">
        <v>7100</v>
      </c>
      <c r="X184" s="522">
        <v>70</v>
      </c>
      <c r="Y184" s="509" t="s">
        <v>3489</v>
      </c>
      <c r="Z184" s="489" t="s">
        <v>1</v>
      </c>
      <c r="AA184" s="523">
        <v>49730</v>
      </c>
      <c r="AB184" s="524" t="s">
        <v>1</v>
      </c>
      <c r="AC184" s="524">
        <v>490</v>
      </c>
      <c r="AD184" s="525" t="s">
        <v>3618</v>
      </c>
      <c r="AE184" s="489" t="s">
        <v>1</v>
      </c>
      <c r="AF184" s="526">
        <v>42630</v>
      </c>
      <c r="AG184" s="524" t="s">
        <v>1</v>
      </c>
      <c r="AH184" s="524">
        <v>420</v>
      </c>
      <c r="AI184" s="525" t="s">
        <v>3618</v>
      </c>
      <c r="AK184" s="520"/>
      <c r="AL184" s="490"/>
      <c r="AM184" s="490"/>
      <c r="AN184" s="519"/>
      <c r="AP184" s="520">
        <v>9470</v>
      </c>
      <c r="AQ184" s="490"/>
      <c r="AR184" s="490"/>
      <c r="AS184" s="519"/>
      <c r="AU184" s="520"/>
      <c r="AV184" s="490"/>
      <c r="AW184" s="490"/>
      <c r="AX184" s="519"/>
      <c r="AZ184" s="563" t="s">
        <v>3680</v>
      </c>
      <c r="BA184" s="1196"/>
      <c r="BB184" s="563" t="s">
        <v>3681</v>
      </c>
      <c r="BC184" s="1196"/>
      <c r="BD184" s="563" t="s">
        <v>3680</v>
      </c>
      <c r="BE184" s="1196"/>
      <c r="BF184" s="563" t="s">
        <v>3681</v>
      </c>
      <c r="BH184" s="567">
        <v>9770</v>
      </c>
      <c r="BU184" s="518" t="s">
        <v>3622</v>
      </c>
      <c r="BW184" s="520"/>
      <c r="BX184" s="527"/>
      <c r="BY184" s="527"/>
      <c r="BZ184" s="528"/>
      <c r="CB184" s="520"/>
      <c r="CC184" s="527"/>
      <c r="CD184" s="527"/>
      <c r="CE184" s="527"/>
      <c r="CF184" s="528"/>
      <c r="CH184" s="493"/>
      <c r="CI184" s="497"/>
      <c r="CJ184" s="497"/>
      <c r="CK184" s="497"/>
      <c r="CL184" s="498"/>
      <c r="CN184" s="516">
        <v>0.95</v>
      </c>
    </row>
    <row r="185" spans="1:92" ht="54">
      <c r="A185" s="1205"/>
      <c r="B185" s="517" t="s">
        <v>3501</v>
      </c>
      <c r="C185" s="518" t="s">
        <v>3487</v>
      </c>
      <c r="D185" s="509" t="s">
        <v>3488</v>
      </c>
      <c r="F185" s="551">
        <v>29990</v>
      </c>
      <c r="G185" s="552">
        <v>37090</v>
      </c>
      <c r="H185" s="489" t="s">
        <v>1</v>
      </c>
      <c r="I185" s="553">
        <v>280</v>
      </c>
      <c r="J185" s="554">
        <v>350</v>
      </c>
      <c r="K185" s="555" t="s">
        <v>3675</v>
      </c>
      <c r="L185" s="489" t="s">
        <v>1</v>
      </c>
      <c r="M185" s="1197">
        <v>1680</v>
      </c>
      <c r="N185" s="510" t="s">
        <v>1</v>
      </c>
      <c r="O185" s="510">
        <v>10</v>
      </c>
      <c r="P185" s="511" t="s">
        <v>3618</v>
      </c>
      <c r="Q185" s="489" t="s">
        <v>1</v>
      </c>
      <c r="R185" s="512">
        <v>7100</v>
      </c>
      <c r="S185" s="510" t="s">
        <v>1</v>
      </c>
      <c r="T185" s="510">
        <v>70</v>
      </c>
      <c r="U185" s="511" t="s">
        <v>3618</v>
      </c>
      <c r="V185" s="489" t="s">
        <v>1</v>
      </c>
      <c r="W185" s="513">
        <v>7100</v>
      </c>
      <c r="X185" s="513">
        <v>70</v>
      </c>
      <c r="Y185" s="509" t="s">
        <v>3489</v>
      </c>
      <c r="AF185" s="501" t="s">
        <v>0</v>
      </c>
      <c r="AJ185" s="489" t="s">
        <v>1</v>
      </c>
      <c r="AK185" s="520" t="s">
        <v>11</v>
      </c>
      <c r="AL185" s="490" t="s">
        <v>1</v>
      </c>
      <c r="AM185" s="490" t="s">
        <v>11</v>
      </c>
      <c r="AN185" s="519"/>
      <c r="AP185" s="520" t="s">
        <v>3238</v>
      </c>
      <c r="AQ185" s="490" t="s">
        <v>1</v>
      </c>
      <c r="AR185" s="490">
        <v>70</v>
      </c>
      <c r="AS185" s="519" t="s">
        <v>3619</v>
      </c>
      <c r="AT185" s="489" t="s">
        <v>1</v>
      </c>
      <c r="AU185" s="512">
        <v>1300</v>
      </c>
      <c r="AV185" s="510" t="s">
        <v>1</v>
      </c>
      <c r="AW185" s="510">
        <v>10</v>
      </c>
      <c r="AX185" s="511" t="s">
        <v>3618</v>
      </c>
      <c r="AY185" s="489" t="s">
        <v>1</v>
      </c>
      <c r="AZ185" s="556">
        <v>680</v>
      </c>
      <c r="BA185" s="1196" t="s">
        <v>12</v>
      </c>
      <c r="BB185" s="556">
        <v>6</v>
      </c>
      <c r="BC185" s="1196" t="s">
        <v>12</v>
      </c>
      <c r="BD185" s="556">
        <v>120</v>
      </c>
      <c r="BE185" s="1196" t="s">
        <v>12</v>
      </c>
      <c r="BF185" s="556">
        <v>1</v>
      </c>
      <c r="BH185" s="566" t="s">
        <v>3687</v>
      </c>
      <c r="BT185" s="489" t="s">
        <v>1</v>
      </c>
      <c r="BU185" s="508">
        <v>225</v>
      </c>
      <c r="BV185" s="489" t="s">
        <v>11</v>
      </c>
      <c r="BW185" s="512">
        <v>1870</v>
      </c>
      <c r="BX185" s="514" t="s">
        <v>3630</v>
      </c>
      <c r="BY185" s="514">
        <v>10</v>
      </c>
      <c r="BZ185" s="515" t="s">
        <v>3618</v>
      </c>
      <c r="CA185" s="489" t="s">
        <v>11</v>
      </c>
      <c r="CB185" s="512">
        <v>7100</v>
      </c>
      <c r="CC185" s="514" t="s">
        <v>3630</v>
      </c>
      <c r="CD185" s="514">
        <v>70</v>
      </c>
      <c r="CE185" s="514" t="s">
        <v>3618</v>
      </c>
      <c r="CF185" s="515" t="s">
        <v>3631</v>
      </c>
      <c r="CG185" s="489" t="s">
        <v>11</v>
      </c>
      <c r="CH185" s="520">
        <v>5100</v>
      </c>
      <c r="CI185" s="527" t="s">
        <v>3630</v>
      </c>
      <c r="CJ185" s="527">
        <v>50</v>
      </c>
      <c r="CK185" s="527" t="s">
        <v>3618</v>
      </c>
      <c r="CL185" s="528" t="s">
        <v>3631</v>
      </c>
      <c r="CN185" s="516" t="s">
        <v>3700</v>
      </c>
    </row>
    <row r="186" spans="1:92" ht="27">
      <c r="A186" s="1205"/>
      <c r="B186" s="517"/>
      <c r="C186" s="518"/>
      <c r="D186" s="509" t="s">
        <v>3493</v>
      </c>
      <c r="F186" s="558">
        <v>37090</v>
      </c>
      <c r="G186" s="559"/>
      <c r="H186" s="489" t="s">
        <v>1</v>
      </c>
      <c r="I186" s="560">
        <v>350</v>
      </c>
      <c r="J186" s="561"/>
      <c r="K186" s="562" t="s">
        <v>3675</v>
      </c>
      <c r="M186" s="1198"/>
      <c r="N186" s="494"/>
      <c r="O186" s="494"/>
      <c r="P186" s="492"/>
      <c r="R186" s="493"/>
      <c r="S186" s="494"/>
      <c r="T186" s="494"/>
      <c r="U186" s="492"/>
      <c r="V186" s="489" t="s">
        <v>1</v>
      </c>
      <c r="W186" s="521">
        <v>7100</v>
      </c>
      <c r="X186" s="522">
        <v>70</v>
      </c>
      <c r="Y186" s="509" t="s">
        <v>3489</v>
      </c>
      <c r="Z186" s="489" t="s">
        <v>1</v>
      </c>
      <c r="AA186" s="523">
        <v>49730</v>
      </c>
      <c r="AB186" s="524" t="s">
        <v>1</v>
      </c>
      <c r="AC186" s="524">
        <v>490</v>
      </c>
      <c r="AD186" s="525" t="s">
        <v>3618</v>
      </c>
      <c r="AE186" s="489" t="s">
        <v>1</v>
      </c>
      <c r="AF186" s="526">
        <v>42630</v>
      </c>
      <c r="AG186" s="524" t="s">
        <v>1</v>
      </c>
      <c r="AH186" s="524">
        <v>420</v>
      </c>
      <c r="AI186" s="525" t="s">
        <v>3618</v>
      </c>
      <c r="AK186" s="520"/>
      <c r="AL186" s="490"/>
      <c r="AM186" s="490"/>
      <c r="AN186" s="519"/>
      <c r="AP186" s="520">
        <v>7100</v>
      </c>
      <c r="AQ186" s="490"/>
      <c r="AR186" s="490"/>
      <c r="AS186" s="519"/>
      <c r="AU186" s="493"/>
      <c r="AV186" s="494"/>
      <c r="AW186" s="494"/>
      <c r="AX186" s="492"/>
      <c r="AZ186" s="563" t="s">
        <v>3680</v>
      </c>
      <c r="BA186" s="1196"/>
      <c r="BB186" s="563" t="s">
        <v>3681</v>
      </c>
      <c r="BC186" s="1196"/>
      <c r="BD186" s="563" t="s">
        <v>3680</v>
      </c>
      <c r="BE186" s="1196"/>
      <c r="BF186" s="563" t="s">
        <v>3681</v>
      </c>
      <c r="BH186" s="567">
        <v>7500</v>
      </c>
      <c r="BU186" s="488" t="s">
        <v>3622</v>
      </c>
      <c r="BW186" s="493"/>
      <c r="BX186" s="497"/>
      <c r="BY186" s="497"/>
      <c r="BZ186" s="498"/>
      <c r="CB186" s="493"/>
      <c r="CC186" s="497"/>
      <c r="CD186" s="497"/>
      <c r="CE186" s="497"/>
      <c r="CF186" s="498"/>
      <c r="CH186" s="520"/>
      <c r="CI186" s="527"/>
      <c r="CJ186" s="527"/>
      <c r="CK186" s="527"/>
      <c r="CL186" s="528"/>
      <c r="CN186" s="516">
        <v>0.89</v>
      </c>
    </row>
    <row r="187" spans="1:92" ht="54">
      <c r="A187" s="1205"/>
      <c r="B187" s="507" t="s">
        <v>3503</v>
      </c>
      <c r="C187" s="508" t="s">
        <v>3487</v>
      </c>
      <c r="D187" s="509" t="s">
        <v>3488</v>
      </c>
      <c r="F187" s="551">
        <v>27720</v>
      </c>
      <c r="G187" s="552">
        <v>34820</v>
      </c>
      <c r="H187" s="489" t="s">
        <v>1</v>
      </c>
      <c r="I187" s="553">
        <v>260</v>
      </c>
      <c r="J187" s="554">
        <v>330</v>
      </c>
      <c r="K187" s="555" t="s">
        <v>3675</v>
      </c>
      <c r="L187" s="489" t="s">
        <v>1</v>
      </c>
      <c r="M187" s="1197">
        <v>1340</v>
      </c>
      <c r="N187" s="490" t="s">
        <v>1</v>
      </c>
      <c r="O187" s="490">
        <v>10</v>
      </c>
      <c r="P187" s="519" t="s">
        <v>3618</v>
      </c>
      <c r="Q187" s="489" t="s">
        <v>1</v>
      </c>
      <c r="R187" s="520">
        <v>5680</v>
      </c>
      <c r="S187" s="490" t="s">
        <v>1</v>
      </c>
      <c r="T187" s="490">
        <v>50</v>
      </c>
      <c r="U187" s="519" t="s">
        <v>3618</v>
      </c>
      <c r="V187" s="489" t="s">
        <v>1</v>
      </c>
      <c r="W187" s="513">
        <v>7100</v>
      </c>
      <c r="X187" s="513">
        <v>70</v>
      </c>
      <c r="Y187" s="509" t="s">
        <v>3489</v>
      </c>
      <c r="AF187" s="501" t="s">
        <v>0</v>
      </c>
      <c r="AJ187" s="489" t="s">
        <v>1</v>
      </c>
      <c r="AK187" s="520" t="s">
        <v>11</v>
      </c>
      <c r="AL187" s="490" t="s">
        <v>1</v>
      </c>
      <c r="AM187" s="490" t="s">
        <v>11</v>
      </c>
      <c r="AN187" s="519"/>
      <c r="AP187" s="520" t="s">
        <v>3239</v>
      </c>
      <c r="AQ187" s="490" t="s">
        <v>1</v>
      </c>
      <c r="AR187" s="490">
        <v>50</v>
      </c>
      <c r="AS187" s="519" t="s">
        <v>3619</v>
      </c>
      <c r="AT187" s="489" t="s">
        <v>1</v>
      </c>
      <c r="AU187" s="520">
        <v>1040</v>
      </c>
      <c r="AV187" s="490" t="s">
        <v>1</v>
      </c>
      <c r="AW187" s="490">
        <v>10</v>
      </c>
      <c r="AX187" s="519" t="s">
        <v>3618</v>
      </c>
      <c r="AY187" s="489" t="s">
        <v>1</v>
      </c>
      <c r="AZ187" s="556">
        <v>570</v>
      </c>
      <c r="BA187" s="1196" t="s">
        <v>12</v>
      </c>
      <c r="BB187" s="556">
        <v>5</v>
      </c>
      <c r="BC187" s="1196" t="s">
        <v>12</v>
      </c>
      <c r="BD187" s="556">
        <v>100</v>
      </c>
      <c r="BE187" s="1196" t="s">
        <v>12</v>
      </c>
      <c r="BF187" s="556">
        <v>1</v>
      </c>
      <c r="BH187" s="566" t="s">
        <v>3688</v>
      </c>
      <c r="BT187" s="489" t="s">
        <v>1</v>
      </c>
      <c r="BU187" s="518">
        <v>225</v>
      </c>
      <c r="BV187" s="489" t="s">
        <v>11</v>
      </c>
      <c r="BW187" s="520">
        <v>1500</v>
      </c>
      <c r="BX187" s="527" t="s">
        <v>3630</v>
      </c>
      <c r="BY187" s="527">
        <v>10</v>
      </c>
      <c r="BZ187" s="528" t="s">
        <v>3618</v>
      </c>
      <c r="CA187" s="489" t="s">
        <v>11</v>
      </c>
      <c r="CB187" s="520">
        <v>5680</v>
      </c>
      <c r="CC187" s="527" t="s">
        <v>3630</v>
      </c>
      <c r="CD187" s="527">
        <v>50</v>
      </c>
      <c r="CE187" s="527" t="s">
        <v>3618</v>
      </c>
      <c r="CF187" s="528" t="s">
        <v>3631</v>
      </c>
      <c r="CG187" s="489" t="s">
        <v>11</v>
      </c>
      <c r="CH187" s="512">
        <v>4080</v>
      </c>
      <c r="CI187" s="514" t="s">
        <v>3630</v>
      </c>
      <c r="CJ187" s="514">
        <v>40</v>
      </c>
      <c r="CK187" s="514" t="s">
        <v>3618</v>
      </c>
      <c r="CL187" s="515" t="s">
        <v>3631</v>
      </c>
      <c r="CN187" s="516" t="s">
        <v>3700</v>
      </c>
    </row>
    <row r="188" spans="1:92" ht="27">
      <c r="A188" s="1205"/>
      <c r="B188" s="487"/>
      <c r="C188" s="488"/>
      <c r="D188" s="509" t="s">
        <v>3493</v>
      </c>
      <c r="F188" s="558">
        <v>34820</v>
      </c>
      <c r="G188" s="559"/>
      <c r="H188" s="489" t="s">
        <v>1</v>
      </c>
      <c r="I188" s="560">
        <v>330</v>
      </c>
      <c r="J188" s="561"/>
      <c r="K188" s="562" t="s">
        <v>3675</v>
      </c>
      <c r="M188" s="1198"/>
      <c r="N188" s="490"/>
      <c r="O188" s="490"/>
      <c r="P188" s="519"/>
      <c r="R188" s="520"/>
      <c r="S188" s="490"/>
      <c r="T188" s="490"/>
      <c r="U188" s="519"/>
      <c r="V188" s="489" t="s">
        <v>1</v>
      </c>
      <c r="W188" s="521">
        <v>7100</v>
      </c>
      <c r="X188" s="522">
        <v>70</v>
      </c>
      <c r="Y188" s="509" t="s">
        <v>3489</v>
      </c>
      <c r="Z188" s="489" t="s">
        <v>1</v>
      </c>
      <c r="AA188" s="523">
        <v>49730</v>
      </c>
      <c r="AB188" s="524" t="s">
        <v>1</v>
      </c>
      <c r="AC188" s="524">
        <v>490</v>
      </c>
      <c r="AD188" s="525" t="s">
        <v>3618</v>
      </c>
      <c r="AE188" s="489" t="s">
        <v>1</v>
      </c>
      <c r="AF188" s="526">
        <v>42630</v>
      </c>
      <c r="AG188" s="524" t="s">
        <v>1</v>
      </c>
      <c r="AH188" s="524">
        <v>420</v>
      </c>
      <c r="AI188" s="525" t="s">
        <v>3618</v>
      </c>
      <c r="AK188" s="520"/>
      <c r="AL188" s="490"/>
      <c r="AM188" s="490"/>
      <c r="AN188" s="519"/>
      <c r="AP188" s="520">
        <v>5680</v>
      </c>
      <c r="AQ188" s="490"/>
      <c r="AR188" s="490"/>
      <c r="AS188" s="519"/>
      <c r="AU188" s="520"/>
      <c r="AV188" s="490"/>
      <c r="AW188" s="490"/>
      <c r="AX188" s="519"/>
      <c r="AZ188" s="563" t="s">
        <v>3680</v>
      </c>
      <c r="BA188" s="1196"/>
      <c r="BB188" s="563" t="s">
        <v>3681</v>
      </c>
      <c r="BC188" s="1196"/>
      <c r="BD188" s="563" t="s">
        <v>3680</v>
      </c>
      <c r="BE188" s="1196"/>
      <c r="BF188" s="563" t="s">
        <v>3681</v>
      </c>
      <c r="BH188" s="567">
        <v>6130</v>
      </c>
      <c r="BU188" s="518" t="s">
        <v>3622</v>
      </c>
      <c r="BW188" s="520"/>
      <c r="BX188" s="527"/>
      <c r="BY188" s="527"/>
      <c r="BZ188" s="528"/>
      <c r="CB188" s="520"/>
      <c r="CC188" s="527"/>
      <c r="CD188" s="527"/>
      <c r="CE188" s="527"/>
      <c r="CF188" s="528"/>
      <c r="CH188" s="493"/>
      <c r="CI188" s="497"/>
      <c r="CJ188" s="497"/>
      <c r="CK188" s="497"/>
      <c r="CL188" s="498"/>
      <c r="CN188" s="516">
        <v>0.92</v>
      </c>
    </row>
    <row r="189" spans="1:92" ht="54">
      <c r="A189" s="1205"/>
      <c r="B189" s="517" t="s">
        <v>3504</v>
      </c>
      <c r="C189" s="518" t="s">
        <v>3487</v>
      </c>
      <c r="D189" s="509" t="s">
        <v>3488</v>
      </c>
      <c r="F189" s="551">
        <v>26180</v>
      </c>
      <c r="G189" s="552">
        <v>33280</v>
      </c>
      <c r="H189" s="489" t="s">
        <v>1</v>
      </c>
      <c r="I189" s="553">
        <v>240</v>
      </c>
      <c r="J189" s="554">
        <v>310</v>
      </c>
      <c r="K189" s="555" t="s">
        <v>3675</v>
      </c>
      <c r="L189" s="489" t="s">
        <v>1</v>
      </c>
      <c r="M189" s="1197">
        <v>1120</v>
      </c>
      <c r="N189" s="510" t="s">
        <v>1</v>
      </c>
      <c r="O189" s="510">
        <v>10</v>
      </c>
      <c r="P189" s="511" t="s">
        <v>3618</v>
      </c>
      <c r="Q189" s="489" t="s">
        <v>1</v>
      </c>
      <c r="R189" s="512">
        <v>4730</v>
      </c>
      <c r="S189" s="510" t="s">
        <v>1</v>
      </c>
      <c r="T189" s="510">
        <v>40</v>
      </c>
      <c r="U189" s="511" t="s">
        <v>3618</v>
      </c>
      <c r="V189" s="489" t="s">
        <v>1</v>
      </c>
      <c r="W189" s="513">
        <v>7100</v>
      </c>
      <c r="X189" s="513">
        <v>70</v>
      </c>
      <c r="Y189" s="509" t="s">
        <v>3489</v>
      </c>
      <c r="AF189" s="501" t="s">
        <v>0</v>
      </c>
      <c r="AJ189" s="489" t="s">
        <v>1</v>
      </c>
      <c r="AK189" s="520" t="s">
        <v>11</v>
      </c>
      <c r="AL189" s="490" t="s">
        <v>1</v>
      </c>
      <c r="AM189" s="490" t="s">
        <v>11</v>
      </c>
      <c r="AN189" s="519"/>
      <c r="AP189" s="520" t="s">
        <v>3240</v>
      </c>
      <c r="AQ189" s="490" t="s">
        <v>1</v>
      </c>
      <c r="AR189" s="490">
        <v>40</v>
      </c>
      <c r="AS189" s="519" t="s">
        <v>3619</v>
      </c>
      <c r="AT189" s="489" t="s">
        <v>1</v>
      </c>
      <c r="AU189" s="512">
        <v>860</v>
      </c>
      <c r="AV189" s="510" t="s">
        <v>1</v>
      </c>
      <c r="AW189" s="510">
        <v>8</v>
      </c>
      <c r="AX189" s="511" t="s">
        <v>3618</v>
      </c>
      <c r="AY189" s="489" t="s">
        <v>1</v>
      </c>
      <c r="AZ189" s="556">
        <v>500</v>
      </c>
      <c r="BA189" s="1196" t="s">
        <v>12</v>
      </c>
      <c r="BB189" s="556">
        <v>5</v>
      </c>
      <c r="BC189" s="1196" t="s">
        <v>12</v>
      </c>
      <c r="BD189" s="556">
        <v>80</v>
      </c>
      <c r="BE189" s="1196" t="s">
        <v>12</v>
      </c>
      <c r="BF189" s="556">
        <v>1</v>
      </c>
      <c r="BH189" s="566" t="s">
        <v>3689</v>
      </c>
      <c r="BT189" s="489" t="s">
        <v>1</v>
      </c>
      <c r="BU189" s="508">
        <v>225</v>
      </c>
      <c r="BV189" s="489" t="s">
        <v>11</v>
      </c>
      <c r="BW189" s="512">
        <v>1250</v>
      </c>
      <c r="BX189" s="514" t="s">
        <v>3630</v>
      </c>
      <c r="BY189" s="514">
        <v>10</v>
      </c>
      <c r="BZ189" s="515" t="s">
        <v>3618</v>
      </c>
      <c r="CA189" s="489" t="s">
        <v>11</v>
      </c>
      <c r="CB189" s="512">
        <v>4730</v>
      </c>
      <c r="CC189" s="514" t="s">
        <v>3630</v>
      </c>
      <c r="CD189" s="514">
        <v>40</v>
      </c>
      <c r="CE189" s="514" t="s">
        <v>3618</v>
      </c>
      <c r="CF189" s="515" t="s">
        <v>3631</v>
      </c>
      <c r="CG189" s="489" t="s">
        <v>11</v>
      </c>
      <c r="CH189" s="520">
        <v>3400</v>
      </c>
      <c r="CI189" s="527" t="s">
        <v>3630</v>
      </c>
      <c r="CJ189" s="527">
        <v>30</v>
      </c>
      <c r="CK189" s="527" t="s">
        <v>3618</v>
      </c>
      <c r="CL189" s="528" t="s">
        <v>3631</v>
      </c>
      <c r="CN189" s="516" t="s">
        <v>3700</v>
      </c>
    </row>
    <row r="190" spans="1:92" ht="27">
      <c r="A190" s="1205"/>
      <c r="B190" s="517"/>
      <c r="C190" s="518"/>
      <c r="D190" s="509" t="s">
        <v>3493</v>
      </c>
      <c r="F190" s="558">
        <v>33280</v>
      </c>
      <c r="G190" s="559"/>
      <c r="H190" s="489" t="s">
        <v>1</v>
      </c>
      <c r="I190" s="560">
        <v>310</v>
      </c>
      <c r="J190" s="561"/>
      <c r="K190" s="562" t="s">
        <v>3675</v>
      </c>
      <c r="M190" s="1198"/>
      <c r="N190" s="494"/>
      <c r="O190" s="494"/>
      <c r="P190" s="492"/>
      <c r="R190" s="493"/>
      <c r="S190" s="494"/>
      <c r="T190" s="494"/>
      <c r="U190" s="492"/>
      <c r="V190" s="489" t="s">
        <v>1</v>
      </c>
      <c r="W190" s="521">
        <v>7100</v>
      </c>
      <c r="X190" s="522">
        <v>70</v>
      </c>
      <c r="Y190" s="509" t="s">
        <v>3489</v>
      </c>
      <c r="Z190" s="489" t="s">
        <v>1</v>
      </c>
      <c r="AA190" s="523">
        <v>49730</v>
      </c>
      <c r="AB190" s="524" t="s">
        <v>1</v>
      </c>
      <c r="AC190" s="524">
        <v>490</v>
      </c>
      <c r="AD190" s="525" t="s">
        <v>3618</v>
      </c>
      <c r="AE190" s="489" t="s">
        <v>1</v>
      </c>
      <c r="AF190" s="526">
        <v>42630</v>
      </c>
      <c r="AG190" s="524" t="s">
        <v>1</v>
      </c>
      <c r="AH190" s="524">
        <v>420</v>
      </c>
      <c r="AI190" s="525" t="s">
        <v>3618</v>
      </c>
      <c r="AK190" s="520"/>
      <c r="AL190" s="490"/>
      <c r="AM190" s="490"/>
      <c r="AN190" s="519"/>
      <c r="AP190" s="520">
        <v>4730</v>
      </c>
      <c r="AQ190" s="490"/>
      <c r="AR190" s="490"/>
      <c r="AS190" s="519"/>
      <c r="AU190" s="493"/>
      <c r="AV190" s="494"/>
      <c r="AW190" s="494"/>
      <c r="AX190" s="492"/>
      <c r="AZ190" s="563" t="s">
        <v>3680</v>
      </c>
      <c r="BA190" s="1196"/>
      <c r="BB190" s="563" t="s">
        <v>3681</v>
      </c>
      <c r="BC190" s="1196"/>
      <c r="BD190" s="563" t="s">
        <v>3680</v>
      </c>
      <c r="BE190" s="1196"/>
      <c r="BF190" s="563" t="s">
        <v>3681</v>
      </c>
      <c r="BH190" s="567">
        <v>5220</v>
      </c>
      <c r="BU190" s="488" t="s">
        <v>3622</v>
      </c>
      <c r="BW190" s="493"/>
      <c r="BX190" s="497"/>
      <c r="BY190" s="497"/>
      <c r="BZ190" s="498"/>
      <c r="CB190" s="493"/>
      <c r="CC190" s="497"/>
      <c r="CD190" s="497"/>
      <c r="CE190" s="497"/>
      <c r="CF190" s="498"/>
      <c r="CH190" s="520"/>
      <c r="CI190" s="527"/>
      <c r="CJ190" s="527"/>
      <c r="CK190" s="527"/>
      <c r="CL190" s="528"/>
      <c r="CN190" s="516">
        <v>0.9</v>
      </c>
    </row>
    <row r="191" spans="1:92" ht="54">
      <c r="A191" s="1205"/>
      <c r="B191" s="507" t="s">
        <v>3505</v>
      </c>
      <c r="C191" s="508" t="s">
        <v>3487</v>
      </c>
      <c r="D191" s="509" t="s">
        <v>3488</v>
      </c>
      <c r="F191" s="551">
        <v>25740</v>
      </c>
      <c r="G191" s="552">
        <v>32840</v>
      </c>
      <c r="H191" s="489" t="s">
        <v>1</v>
      </c>
      <c r="I191" s="553">
        <v>240</v>
      </c>
      <c r="J191" s="554">
        <v>310</v>
      </c>
      <c r="K191" s="555" t="s">
        <v>3675</v>
      </c>
      <c r="L191" s="489" t="s">
        <v>1</v>
      </c>
      <c r="M191" s="1197">
        <v>960</v>
      </c>
      <c r="N191" s="490" t="s">
        <v>1</v>
      </c>
      <c r="O191" s="490">
        <v>9</v>
      </c>
      <c r="P191" s="519" t="s">
        <v>3618</v>
      </c>
      <c r="Q191" s="489" t="s">
        <v>1</v>
      </c>
      <c r="R191" s="520">
        <v>4060</v>
      </c>
      <c r="S191" s="490" t="s">
        <v>1</v>
      </c>
      <c r="T191" s="490">
        <v>40</v>
      </c>
      <c r="U191" s="519" t="s">
        <v>3618</v>
      </c>
      <c r="V191" s="489" t="s">
        <v>1</v>
      </c>
      <c r="W191" s="513">
        <v>7100</v>
      </c>
      <c r="X191" s="513">
        <v>70</v>
      </c>
      <c r="Y191" s="509" t="s">
        <v>3489</v>
      </c>
      <c r="AF191" s="501" t="s">
        <v>0</v>
      </c>
      <c r="AJ191" s="489" t="s">
        <v>1</v>
      </c>
      <c r="AK191" s="520" t="s">
        <v>11</v>
      </c>
      <c r="AL191" s="490" t="s">
        <v>1</v>
      </c>
      <c r="AM191" s="490" t="s">
        <v>11</v>
      </c>
      <c r="AN191" s="519"/>
      <c r="AP191" s="520" t="s">
        <v>3241</v>
      </c>
      <c r="AQ191" s="490" t="s">
        <v>1</v>
      </c>
      <c r="AR191" s="490">
        <v>40</v>
      </c>
      <c r="AS191" s="519" t="s">
        <v>3619</v>
      </c>
      <c r="AT191" s="489" t="s">
        <v>1</v>
      </c>
      <c r="AU191" s="520">
        <v>740</v>
      </c>
      <c r="AV191" s="490" t="s">
        <v>1</v>
      </c>
      <c r="AW191" s="490">
        <v>7</v>
      </c>
      <c r="AX191" s="519" t="s">
        <v>3618</v>
      </c>
      <c r="AY191" s="489" t="s">
        <v>1</v>
      </c>
      <c r="AZ191" s="556">
        <v>440</v>
      </c>
      <c r="BA191" s="1196" t="s">
        <v>12</v>
      </c>
      <c r="BB191" s="556">
        <v>4</v>
      </c>
      <c r="BC191" s="1196" t="s">
        <v>12</v>
      </c>
      <c r="BD191" s="556">
        <v>80</v>
      </c>
      <c r="BE191" s="1196" t="s">
        <v>12</v>
      </c>
      <c r="BF191" s="556">
        <v>1</v>
      </c>
      <c r="BH191" s="566" t="s">
        <v>3690</v>
      </c>
      <c r="BT191" s="489" t="s">
        <v>1</v>
      </c>
      <c r="BU191" s="518">
        <v>225</v>
      </c>
      <c r="BV191" s="489" t="s">
        <v>11</v>
      </c>
      <c r="BW191" s="520">
        <v>1070</v>
      </c>
      <c r="BX191" s="527" t="s">
        <v>3630</v>
      </c>
      <c r="BY191" s="527">
        <v>10</v>
      </c>
      <c r="BZ191" s="528" t="s">
        <v>3618</v>
      </c>
      <c r="CA191" s="489" t="s">
        <v>11</v>
      </c>
      <c r="CB191" s="520">
        <v>4060</v>
      </c>
      <c r="CC191" s="527" t="s">
        <v>3630</v>
      </c>
      <c r="CD191" s="527">
        <v>40</v>
      </c>
      <c r="CE191" s="527" t="s">
        <v>3618</v>
      </c>
      <c r="CF191" s="528" t="s">
        <v>3631</v>
      </c>
      <c r="CG191" s="489" t="s">
        <v>11</v>
      </c>
      <c r="CH191" s="512">
        <v>2920</v>
      </c>
      <c r="CI191" s="514" t="s">
        <v>3630</v>
      </c>
      <c r="CJ191" s="514">
        <v>20</v>
      </c>
      <c r="CK191" s="514" t="s">
        <v>3618</v>
      </c>
      <c r="CL191" s="515" t="s">
        <v>3631</v>
      </c>
      <c r="CN191" s="516" t="s">
        <v>3700</v>
      </c>
    </row>
    <row r="192" spans="1:92" ht="27">
      <c r="A192" s="1205"/>
      <c r="B192" s="487"/>
      <c r="C192" s="488"/>
      <c r="D192" s="509" t="s">
        <v>3493</v>
      </c>
      <c r="F192" s="558">
        <v>32840</v>
      </c>
      <c r="G192" s="559"/>
      <c r="H192" s="489" t="s">
        <v>1</v>
      </c>
      <c r="I192" s="560">
        <v>310</v>
      </c>
      <c r="J192" s="561"/>
      <c r="K192" s="562" t="s">
        <v>3675</v>
      </c>
      <c r="M192" s="1198"/>
      <c r="N192" s="490"/>
      <c r="O192" s="490"/>
      <c r="P192" s="519"/>
      <c r="R192" s="520"/>
      <c r="S192" s="490"/>
      <c r="T192" s="490"/>
      <c r="U192" s="519"/>
      <c r="V192" s="489" t="s">
        <v>1</v>
      </c>
      <c r="W192" s="521">
        <v>7100</v>
      </c>
      <c r="X192" s="522">
        <v>70</v>
      </c>
      <c r="Y192" s="509" t="s">
        <v>3489</v>
      </c>
      <c r="Z192" s="489" t="s">
        <v>1</v>
      </c>
      <c r="AA192" s="523">
        <v>49730</v>
      </c>
      <c r="AB192" s="524" t="s">
        <v>1</v>
      </c>
      <c r="AC192" s="524">
        <v>490</v>
      </c>
      <c r="AD192" s="525" t="s">
        <v>3618</v>
      </c>
      <c r="AE192" s="489" t="s">
        <v>1</v>
      </c>
      <c r="AF192" s="526">
        <v>42630</v>
      </c>
      <c r="AG192" s="524" t="s">
        <v>1</v>
      </c>
      <c r="AH192" s="524">
        <v>420</v>
      </c>
      <c r="AI192" s="525" t="s">
        <v>3618</v>
      </c>
      <c r="AK192" s="520"/>
      <c r="AL192" s="490"/>
      <c r="AM192" s="490"/>
      <c r="AN192" s="519"/>
      <c r="AP192" s="520">
        <v>4060</v>
      </c>
      <c r="AQ192" s="490"/>
      <c r="AR192" s="490"/>
      <c r="AS192" s="519"/>
      <c r="AU192" s="520"/>
      <c r="AV192" s="490"/>
      <c r="AW192" s="490"/>
      <c r="AX192" s="519"/>
      <c r="AZ192" s="563" t="s">
        <v>3680</v>
      </c>
      <c r="BA192" s="1196"/>
      <c r="BB192" s="563" t="s">
        <v>3681</v>
      </c>
      <c r="BC192" s="1196"/>
      <c r="BD192" s="563" t="s">
        <v>3680</v>
      </c>
      <c r="BE192" s="1196"/>
      <c r="BF192" s="563" t="s">
        <v>3681</v>
      </c>
      <c r="BH192" s="567">
        <v>4660</v>
      </c>
      <c r="BU192" s="518" t="s">
        <v>3622</v>
      </c>
      <c r="BW192" s="520"/>
      <c r="BX192" s="527"/>
      <c r="BY192" s="527"/>
      <c r="BZ192" s="528"/>
      <c r="CB192" s="520"/>
      <c r="CC192" s="527"/>
      <c r="CD192" s="527"/>
      <c r="CE192" s="527"/>
      <c r="CF192" s="528"/>
      <c r="CH192" s="493"/>
      <c r="CI192" s="497"/>
      <c r="CJ192" s="497"/>
      <c r="CK192" s="497"/>
      <c r="CL192" s="498"/>
      <c r="CN192" s="516">
        <v>0.91</v>
      </c>
    </row>
    <row r="193" spans="1:92" ht="54">
      <c r="A193" s="1205"/>
      <c r="B193" s="517" t="s">
        <v>3506</v>
      </c>
      <c r="C193" s="518" t="s">
        <v>3487</v>
      </c>
      <c r="D193" s="509" t="s">
        <v>3488</v>
      </c>
      <c r="F193" s="551">
        <v>24860</v>
      </c>
      <c r="G193" s="552">
        <v>31960</v>
      </c>
      <c r="H193" s="489" t="s">
        <v>1</v>
      </c>
      <c r="I193" s="553">
        <v>230</v>
      </c>
      <c r="J193" s="554">
        <v>300</v>
      </c>
      <c r="K193" s="555" t="s">
        <v>3675</v>
      </c>
      <c r="L193" s="489" t="s">
        <v>1</v>
      </c>
      <c r="M193" s="1197">
        <v>840</v>
      </c>
      <c r="N193" s="510" t="s">
        <v>1</v>
      </c>
      <c r="O193" s="510">
        <v>8</v>
      </c>
      <c r="P193" s="511" t="s">
        <v>3618</v>
      </c>
      <c r="Q193" s="489" t="s">
        <v>1</v>
      </c>
      <c r="R193" s="512">
        <v>3550</v>
      </c>
      <c r="S193" s="510" t="s">
        <v>1</v>
      </c>
      <c r="T193" s="510">
        <v>30</v>
      </c>
      <c r="U193" s="511" t="s">
        <v>3618</v>
      </c>
      <c r="V193" s="489" t="s">
        <v>1</v>
      </c>
      <c r="W193" s="513">
        <v>7100</v>
      </c>
      <c r="X193" s="513">
        <v>70</v>
      </c>
      <c r="Y193" s="509" t="s">
        <v>3489</v>
      </c>
      <c r="AF193" s="501" t="s">
        <v>0</v>
      </c>
      <c r="AJ193" s="489" t="s">
        <v>1</v>
      </c>
      <c r="AK193" s="520" t="s">
        <v>11</v>
      </c>
      <c r="AL193" s="490" t="s">
        <v>1</v>
      </c>
      <c r="AM193" s="490" t="s">
        <v>11</v>
      </c>
      <c r="AN193" s="519"/>
      <c r="AP193" s="520" t="s">
        <v>3242</v>
      </c>
      <c r="AQ193" s="490" t="s">
        <v>1</v>
      </c>
      <c r="AR193" s="490">
        <v>30</v>
      </c>
      <c r="AS193" s="519" t="s">
        <v>3619</v>
      </c>
      <c r="AT193" s="489" t="s">
        <v>1</v>
      </c>
      <c r="AU193" s="512">
        <v>650</v>
      </c>
      <c r="AV193" s="510" t="s">
        <v>1</v>
      </c>
      <c r="AW193" s="510">
        <v>6</v>
      </c>
      <c r="AX193" s="511" t="s">
        <v>3618</v>
      </c>
      <c r="AY193" s="489" t="s">
        <v>1</v>
      </c>
      <c r="AZ193" s="556">
        <v>410</v>
      </c>
      <c r="BA193" s="1196" t="s">
        <v>12</v>
      </c>
      <c r="BB193" s="556">
        <v>4</v>
      </c>
      <c r="BC193" s="1196" t="s">
        <v>12</v>
      </c>
      <c r="BD193" s="556">
        <v>70</v>
      </c>
      <c r="BE193" s="1196" t="s">
        <v>12</v>
      </c>
      <c r="BF193" s="556">
        <v>1</v>
      </c>
      <c r="BH193" s="566" t="s">
        <v>3691</v>
      </c>
      <c r="BT193" s="489" t="s">
        <v>1</v>
      </c>
      <c r="BU193" s="508">
        <v>225</v>
      </c>
      <c r="BV193" s="489" t="s">
        <v>11</v>
      </c>
      <c r="BW193" s="512">
        <v>930</v>
      </c>
      <c r="BX193" s="514" t="s">
        <v>3630</v>
      </c>
      <c r="BY193" s="514">
        <v>9</v>
      </c>
      <c r="BZ193" s="515" t="s">
        <v>3618</v>
      </c>
      <c r="CA193" s="489" t="s">
        <v>11</v>
      </c>
      <c r="CB193" s="512">
        <v>3550</v>
      </c>
      <c r="CC193" s="514" t="s">
        <v>3630</v>
      </c>
      <c r="CD193" s="514">
        <v>30</v>
      </c>
      <c r="CE193" s="514" t="s">
        <v>3618</v>
      </c>
      <c r="CF193" s="515" t="s">
        <v>3631</v>
      </c>
      <c r="CG193" s="489" t="s">
        <v>11</v>
      </c>
      <c r="CH193" s="520">
        <v>2550</v>
      </c>
      <c r="CI193" s="527" t="s">
        <v>3630</v>
      </c>
      <c r="CJ193" s="527">
        <v>20</v>
      </c>
      <c r="CK193" s="527" t="s">
        <v>3618</v>
      </c>
      <c r="CL193" s="528" t="s">
        <v>3631</v>
      </c>
      <c r="CN193" s="516" t="s">
        <v>3700</v>
      </c>
    </row>
    <row r="194" spans="1:92" ht="27">
      <c r="A194" s="1205"/>
      <c r="B194" s="517"/>
      <c r="C194" s="518"/>
      <c r="D194" s="509" t="s">
        <v>3493</v>
      </c>
      <c r="F194" s="558">
        <v>31960</v>
      </c>
      <c r="G194" s="559"/>
      <c r="H194" s="489" t="s">
        <v>1</v>
      </c>
      <c r="I194" s="560">
        <v>300</v>
      </c>
      <c r="J194" s="561"/>
      <c r="K194" s="562" t="s">
        <v>3675</v>
      </c>
      <c r="M194" s="1198"/>
      <c r="N194" s="494"/>
      <c r="O194" s="494"/>
      <c r="P194" s="492"/>
      <c r="R194" s="493"/>
      <c r="S194" s="494"/>
      <c r="T194" s="494"/>
      <c r="U194" s="492"/>
      <c r="V194" s="489" t="s">
        <v>1</v>
      </c>
      <c r="W194" s="521">
        <v>7100</v>
      </c>
      <c r="X194" s="522">
        <v>70</v>
      </c>
      <c r="Y194" s="509" t="s">
        <v>3489</v>
      </c>
      <c r="Z194" s="489" t="s">
        <v>1</v>
      </c>
      <c r="AA194" s="523">
        <v>49730</v>
      </c>
      <c r="AB194" s="524" t="s">
        <v>1</v>
      </c>
      <c r="AC194" s="524">
        <v>490</v>
      </c>
      <c r="AD194" s="525" t="s">
        <v>3618</v>
      </c>
      <c r="AE194" s="489" t="s">
        <v>1</v>
      </c>
      <c r="AF194" s="526">
        <v>42630</v>
      </c>
      <c r="AG194" s="524" t="s">
        <v>1</v>
      </c>
      <c r="AH194" s="524">
        <v>420</v>
      </c>
      <c r="AI194" s="525" t="s">
        <v>3618</v>
      </c>
      <c r="AK194" s="493"/>
      <c r="AL194" s="494"/>
      <c r="AM194" s="494"/>
      <c r="AN194" s="492"/>
      <c r="AP194" s="520">
        <v>3550</v>
      </c>
      <c r="AQ194" s="490"/>
      <c r="AR194" s="490"/>
      <c r="AS194" s="519"/>
      <c r="AU194" s="493"/>
      <c r="AV194" s="494"/>
      <c r="AW194" s="494"/>
      <c r="AX194" s="492"/>
      <c r="AZ194" s="563" t="s">
        <v>3680</v>
      </c>
      <c r="BA194" s="1196"/>
      <c r="BB194" s="563" t="s">
        <v>3681</v>
      </c>
      <c r="BC194" s="1196"/>
      <c r="BD194" s="563" t="s">
        <v>3680</v>
      </c>
      <c r="BE194" s="1196"/>
      <c r="BF194" s="563" t="s">
        <v>3681</v>
      </c>
      <c r="BH194" s="567">
        <v>4250</v>
      </c>
      <c r="BU194" s="488" t="s">
        <v>3622</v>
      </c>
      <c r="BW194" s="493"/>
      <c r="BX194" s="497"/>
      <c r="BY194" s="497"/>
      <c r="BZ194" s="498"/>
      <c r="CB194" s="493"/>
      <c r="CC194" s="497"/>
      <c r="CD194" s="497"/>
      <c r="CE194" s="497"/>
      <c r="CF194" s="498"/>
      <c r="CH194" s="520"/>
      <c r="CI194" s="527"/>
      <c r="CJ194" s="527"/>
      <c r="CK194" s="527"/>
      <c r="CL194" s="528"/>
      <c r="CN194" s="516">
        <v>0.92</v>
      </c>
    </row>
    <row r="195" spans="1:92" ht="54">
      <c r="A195" s="1205"/>
      <c r="B195" s="507" t="s">
        <v>3508</v>
      </c>
      <c r="C195" s="508" t="s">
        <v>3487</v>
      </c>
      <c r="D195" s="509" t="s">
        <v>3488</v>
      </c>
      <c r="F195" s="551">
        <v>24140</v>
      </c>
      <c r="G195" s="552">
        <v>31240</v>
      </c>
      <c r="H195" s="489" t="s">
        <v>1</v>
      </c>
      <c r="I195" s="553">
        <v>220</v>
      </c>
      <c r="J195" s="554">
        <v>290</v>
      </c>
      <c r="K195" s="555" t="s">
        <v>3675</v>
      </c>
      <c r="L195" s="489" t="s">
        <v>1</v>
      </c>
      <c r="M195" s="1197">
        <v>740</v>
      </c>
      <c r="N195" s="490" t="s">
        <v>1</v>
      </c>
      <c r="O195" s="490">
        <v>7</v>
      </c>
      <c r="P195" s="519" t="s">
        <v>3618</v>
      </c>
      <c r="Q195" s="489" t="s">
        <v>1</v>
      </c>
      <c r="R195" s="520">
        <v>3150</v>
      </c>
      <c r="S195" s="490" t="s">
        <v>1</v>
      </c>
      <c r="T195" s="490">
        <v>30</v>
      </c>
      <c r="U195" s="519" t="s">
        <v>3618</v>
      </c>
      <c r="V195" s="489" t="s">
        <v>1</v>
      </c>
      <c r="W195" s="513">
        <v>7100</v>
      </c>
      <c r="X195" s="513">
        <v>70</v>
      </c>
      <c r="Y195" s="509" t="s">
        <v>3489</v>
      </c>
      <c r="AF195" s="501" t="s">
        <v>0</v>
      </c>
      <c r="AJ195" s="489" t="s">
        <v>1</v>
      </c>
      <c r="AK195" s="520">
        <v>640</v>
      </c>
      <c r="AL195" s="490" t="s">
        <v>1</v>
      </c>
      <c r="AM195" s="490">
        <v>6</v>
      </c>
      <c r="AN195" s="519" t="s">
        <v>3618</v>
      </c>
      <c r="AP195" s="520" t="s">
        <v>3243</v>
      </c>
      <c r="AQ195" s="490" t="s">
        <v>1</v>
      </c>
      <c r="AR195" s="490">
        <v>30</v>
      </c>
      <c r="AS195" s="519" t="s">
        <v>3619</v>
      </c>
      <c r="AT195" s="489" t="s">
        <v>1</v>
      </c>
      <c r="AU195" s="520">
        <v>570</v>
      </c>
      <c r="AV195" s="490" t="s">
        <v>1</v>
      </c>
      <c r="AW195" s="490">
        <v>5</v>
      </c>
      <c r="AX195" s="519" t="s">
        <v>3618</v>
      </c>
      <c r="AY195" s="489" t="s">
        <v>1</v>
      </c>
      <c r="AZ195" s="556">
        <v>370</v>
      </c>
      <c r="BA195" s="1196" t="s">
        <v>12</v>
      </c>
      <c r="BB195" s="556">
        <v>3</v>
      </c>
      <c r="BC195" s="1196" t="s">
        <v>12</v>
      </c>
      <c r="BD195" s="556">
        <v>60</v>
      </c>
      <c r="BE195" s="1196" t="s">
        <v>12</v>
      </c>
      <c r="BF195" s="556">
        <v>1</v>
      </c>
      <c r="BH195" s="566" t="s">
        <v>3692</v>
      </c>
      <c r="BT195" s="489" t="s">
        <v>1</v>
      </c>
      <c r="BU195" s="518">
        <v>225</v>
      </c>
      <c r="BV195" s="489" t="s">
        <v>11</v>
      </c>
      <c r="BW195" s="520">
        <v>830</v>
      </c>
      <c r="BX195" s="527" t="s">
        <v>3630</v>
      </c>
      <c r="BY195" s="527">
        <v>8</v>
      </c>
      <c r="BZ195" s="528" t="s">
        <v>3618</v>
      </c>
      <c r="CA195" s="489" t="s">
        <v>11</v>
      </c>
      <c r="CB195" s="520">
        <v>3150</v>
      </c>
      <c r="CC195" s="527" t="s">
        <v>3630</v>
      </c>
      <c r="CD195" s="527">
        <v>30</v>
      </c>
      <c r="CE195" s="527" t="s">
        <v>3618</v>
      </c>
      <c r="CF195" s="528" t="s">
        <v>3631</v>
      </c>
      <c r="CG195" s="489" t="s">
        <v>11</v>
      </c>
      <c r="CH195" s="512">
        <v>2270</v>
      </c>
      <c r="CI195" s="514" t="s">
        <v>3630</v>
      </c>
      <c r="CJ195" s="514">
        <v>20</v>
      </c>
      <c r="CK195" s="514" t="s">
        <v>3618</v>
      </c>
      <c r="CL195" s="515" t="s">
        <v>3631</v>
      </c>
      <c r="CN195" s="516" t="s">
        <v>3700</v>
      </c>
    </row>
    <row r="196" spans="1:92" ht="27">
      <c r="A196" s="1205"/>
      <c r="B196" s="487"/>
      <c r="C196" s="488"/>
      <c r="D196" s="509" t="s">
        <v>3493</v>
      </c>
      <c r="F196" s="558">
        <v>31240</v>
      </c>
      <c r="G196" s="559"/>
      <c r="H196" s="489" t="s">
        <v>1</v>
      </c>
      <c r="I196" s="560">
        <v>290</v>
      </c>
      <c r="J196" s="561"/>
      <c r="K196" s="562" t="s">
        <v>3675</v>
      </c>
      <c r="M196" s="1198"/>
      <c r="N196" s="490"/>
      <c r="O196" s="490"/>
      <c r="P196" s="519"/>
      <c r="R196" s="520"/>
      <c r="S196" s="490"/>
      <c r="T196" s="490"/>
      <c r="U196" s="519"/>
      <c r="V196" s="489" t="s">
        <v>1</v>
      </c>
      <c r="W196" s="521">
        <v>7100</v>
      </c>
      <c r="X196" s="522">
        <v>70</v>
      </c>
      <c r="Y196" s="509" t="s">
        <v>3489</v>
      </c>
      <c r="Z196" s="489" t="s">
        <v>1</v>
      </c>
      <c r="AA196" s="523">
        <v>49730</v>
      </c>
      <c r="AB196" s="524" t="s">
        <v>1</v>
      </c>
      <c r="AC196" s="524">
        <v>490</v>
      </c>
      <c r="AD196" s="525" t="s">
        <v>3618</v>
      </c>
      <c r="AE196" s="489" t="s">
        <v>1</v>
      </c>
      <c r="AF196" s="526">
        <v>42630</v>
      </c>
      <c r="AG196" s="524" t="s">
        <v>1</v>
      </c>
      <c r="AH196" s="524">
        <v>420</v>
      </c>
      <c r="AI196" s="525" t="s">
        <v>3618</v>
      </c>
      <c r="AK196" s="520"/>
      <c r="AL196" s="490"/>
      <c r="AM196" s="490"/>
      <c r="AN196" s="519"/>
      <c r="AP196" s="520">
        <v>3150</v>
      </c>
      <c r="AQ196" s="490"/>
      <c r="AR196" s="490"/>
      <c r="AS196" s="519"/>
      <c r="AU196" s="520"/>
      <c r="AV196" s="490"/>
      <c r="AW196" s="490"/>
      <c r="AX196" s="519"/>
      <c r="AZ196" s="563" t="s">
        <v>3680</v>
      </c>
      <c r="BA196" s="1196"/>
      <c r="BB196" s="563" t="s">
        <v>3681</v>
      </c>
      <c r="BC196" s="1196"/>
      <c r="BD196" s="563" t="s">
        <v>3680</v>
      </c>
      <c r="BE196" s="1196"/>
      <c r="BF196" s="563" t="s">
        <v>3681</v>
      </c>
      <c r="BH196" s="567">
        <v>3920</v>
      </c>
      <c r="BU196" s="518" t="s">
        <v>3621</v>
      </c>
      <c r="BW196" s="520"/>
      <c r="BX196" s="527"/>
      <c r="BY196" s="527"/>
      <c r="BZ196" s="528"/>
      <c r="CB196" s="520"/>
      <c r="CC196" s="527"/>
      <c r="CD196" s="527"/>
      <c r="CE196" s="527"/>
      <c r="CF196" s="528"/>
      <c r="CH196" s="493"/>
      <c r="CI196" s="497"/>
      <c r="CJ196" s="497"/>
      <c r="CK196" s="497"/>
      <c r="CL196" s="498"/>
      <c r="CN196" s="516">
        <v>0.96</v>
      </c>
    </row>
    <row r="197" spans="1:92" ht="54">
      <c r="A197" s="1205"/>
      <c r="B197" s="517" t="s">
        <v>3509</v>
      </c>
      <c r="C197" s="518" t="s">
        <v>3487</v>
      </c>
      <c r="D197" s="509" t="s">
        <v>3488</v>
      </c>
      <c r="F197" s="551">
        <v>23590</v>
      </c>
      <c r="G197" s="552">
        <v>30690</v>
      </c>
      <c r="H197" s="489" t="s">
        <v>1</v>
      </c>
      <c r="I197" s="553">
        <v>210</v>
      </c>
      <c r="J197" s="554">
        <v>290</v>
      </c>
      <c r="K197" s="555" t="s">
        <v>3675</v>
      </c>
      <c r="L197" s="489" t="s">
        <v>1</v>
      </c>
      <c r="M197" s="1197">
        <v>670</v>
      </c>
      <c r="N197" s="510" t="s">
        <v>1</v>
      </c>
      <c r="O197" s="510">
        <v>6</v>
      </c>
      <c r="P197" s="511" t="s">
        <v>3618</v>
      </c>
      <c r="Q197" s="489" t="s">
        <v>1</v>
      </c>
      <c r="R197" s="512">
        <v>2840</v>
      </c>
      <c r="S197" s="510" t="s">
        <v>1</v>
      </c>
      <c r="T197" s="510">
        <v>20</v>
      </c>
      <c r="U197" s="511" t="s">
        <v>3618</v>
      </c>
      <c r="V197" s="489" t="s">
        <v>1</v>
      </c>
      <c r="W197" s="513">
        <v>7100</v>
      </c>
      <c r="X197" s="513">
        <v>70</v>
      </c>
      <c r="Y197" s="509" t="s">
        <v>3489</v>
      </c>
      <c r="AF197" s="501" t="s">
        <v>0</v>
      </c>
      <c r="AJ197" s="489" t="s">
        <v>1</v>
      </c>
      <c r="AK197" s="512">
        <v>570</v>
      </c>
      <c r="AL197" s="510" t="s">
        <v>1</v>
      </c>
      <c r="AM197" s="510">
        <v>5</v>
      </c>
      <c r="AN197" s="511" t="s">
        <v>3618</v>
      </c>
      <c r="AP197" s="520" t="s">
        <v>3244</v>
      </c>
      <c r="AQ197" s="490" t="s">
        <v>1</v>
      </c>
      <c r="AR197" s="490">
        <v>20</v>
      </c>
      <c r="AS197" s="519" t="s">
        <v>3619</v>
      </c>
      <c r="AT197" s="489" t="s">
        <v>1</v>
      </c>
      <c r="AU197" s="512">
        <v>520</v>
      </c>
      <c r="AV197" s="510" t="s">
        <v>1</v>
      </c>
      <c r="AW197" s="510">
        <v>5</v>
      </c>
      <c r="AX197" s="511" t="s">
        <v>3618</v>
      </c>
      <c r="AY197" s="489" t="s">
        <v>1</v>
      </c>
      <c r="AZ197" s="556">
        <v>350</v>
      </c>
      <c r="BA197" s="1196" t="s">
        <v>12</v>
      </c>
      <c r="BB197" s="556">
        <v>3</v>
      </c>
      <c r="BC197" s="1196" t="s">
        <v>12</v>
      </c>
      <c r="BD197" s="556">
        <v>60</v>
      </c>
      <c r="BE197" s="1196" t="s">
        <v>12</v>
      </c>
      <c r="BF197" s="556">
        <v>1</v>
      </c>
      <c r="BH197" s="566" t="s">
        <v>3693</v>
      </c>
      <c r="BT197" s="489" t="s">
        <v>1</v>
      </c>
      <c r="BU197" s="508">
        <v>225</v>
      </c>
      <c r="BV197" s="489" t="s">
        <v>11</v>
      </c>
      <c r="BW197" s="512">
        <v>750</v>
      </c>
      <c r="BX197" s="514" t="s">
        <v>3630</v>
      </c>
      <c r="BY197" s="514">
        <v>8</v>
      </c>
      <c r="BZ197" s="515" t="s">
        <v>3618</v>
      </c>
      <c r="CA197" s="489" t="s">
        <v>11</v>
      </c>
      <c r="CB197" s="512">
        <v>2840</v>
      </c>
      <c r="CC197" s="514" t="s">
        <v>3630</v>
      </c>
      <c r="CD197" s="514">
        <v>20</v>
      </c>
      <c r="CE197" s="514" t="s">
        <v>3618</v>
      </c>
      <c r="CF197" s="515" t="s">
        <v>3631</v>
      </c>
      <c r="CG197" s="489" t="s">
        <v>11</v>
      </c>
      <c r="CH197" s="520">
        <v>2040</v>
      </c>
      <c r="CI197" s="527" t="s">
        <v>3630</v>
      </c>
      <c r="CJ197" s="527">
        <v>20</v>
      </c>
      <c r="CK197" s="527" t="s">
        <v>3618</v>
      </c>
      <c r="CL197" s="528" t="s">
        <v>3631</v>
      </c>
      <c r="CN197" s="516" t="s">
        <v>3700</v>
      </c>
    </row>
    <row r="198" spans="1:92" ht="27">
      <c r="A198" s="1205"/>
      <c r="B198" s="517"/>
      <c r="C198" s="518"/>
      <c r="D198" s="509" t="s">
        <v>3493</v>
      </c>
      <c r="F198" s="558">
        <v>30690</v>
      </c>
      <c r="G198" s="559"/>
      <c r="H198" s="489" t="s">
        <v>1</v>
      </c>
      <c r="I198" s="560">
        <v>290</v>
      </c>
      <c r="J198" s="561"/>
      <c r="K198" s="562" t="s">
        <v>3675</v>
      </c>
      <c r="M198" s="1198"/>
      <c r="N198" s="494"/>
      <c r="O198" s="494"/>
      <c r="P198" s="492"/>
      <c r="R198" s="493"/>
      <c r="S198" s="494"/>
      <c r="T198" s="494"/>
      <c r="U198" s="492"/>
      <c r="V198" s="489" t="s">
        <v>1</v>
      </c>
      <c r="W198" s="521">
        <v>7100</v>
      </c>
      <c r="X198" s="522">
        <v>70</v>
      </c>
      <c r="Y198" s="509" t="s">
        <v>3489</v>
      </c>
      <c r="Z198" s="489" t="s">
        <v>1</v>
      </c>
      <c r="AA198" s="523">
        <v>49730</v>
      </c>
      <c r="AB198" s="524" t="s">
        <v>1</v>
      </c>
      <c r="AC198" s="524">
        <v>490</v>
      </c>
      <c r="AD198" s="525" t="s">
        <v>3618</v>
      </c>
      <c r="AE198" s="489" t="s">
        <v>1</v>
      </c>
      <c r="AF198" s="526">
        <v>42630</v>
      </c>
      <c r="AG198" s="524" t="s">
        <v>1</v>
      </c>
      <c r="AH198" s="524">
        <v>420</v>
      </c>
      <c r="AI198" s="525" t="s">
        <v>3618</v>
      </c>
      <c r="AK198" s="493"/>
      <c r="AL198" s="494"/>
      <c r="AM198" s="494"/>
      <c r="AN198" s="492"/>
      <c r="AP198" s="520">
        <v>2840</v>
      </c>
      <c r="AQ198" s="490"/>
      <c r="AR198" s="490"/>
      <c r="AS198" s="519"/>
      <c r="AU198" s="493"/>
      <c r="AV198" s="494"/>
      <c r="AW198" s="494"/>
      <c r="AX198" s="492"/>
      <c r="AZ198" s="563" t="s">
        <v>3680</v>
      </c>
      <c r="BA198" s="1196"/>
      <c r="BB198" s="563" t="s">
        <v>3681</v>
      </c>
      <c r="BC198" s="1196"/>
      <c r="BD198" s="563" t="s">
        <v>3680</v>
      </c>
      <c r="BE198" s="1196"/>
      <c r="BF198" s="563" t="s">
        <v>3681</v>
      </c>
      <c r="BH198" s="567">
        <v>3660</v>
      </c>
      <c r="BU198" s="488" t="s">
        <v>3622</v>
      </c>
      <c r="BW198" s="493"/>
      <c r="BX198" s="497"/>
      <c r="BY198" s="497"/>
      <c r="BZ198" s="498"/>
      <c r="CB198" s="493"/>
      <c r="CC198" s="497"/>
      <c r="CD198" s="497"/>
      <c r="CE198" s="497"/>
      <c r="CF198" s="498"/>
      <c r="CH198" s="520"/>
      <c r="CI198" s="527"/>
      <c r="CJ198" s="527"/>
      <c r="CK198" s="527"/>
      <c r="CL198" s="528"/>
      <c r="CN198" s="516">
        <v>0.99</v>
      </c>
    </row>
    <row r="199" spans="1:92" ht="54">
      <c r="A199" s="1205"/>
      <c r="B199" s="507" t="s">
        <v>3510</v>
      </c>
      <c r="C199" s="508" t="s">
        <v>3487</v>
      </c>
      <c r="D199" s="509" t="s">
        <v>3488</v>
      </c>
      <c r="F199" s="551">
        <v>22750</v>
      </c>
      <c r="G199" s="552">
        <v>29850</v>
      </c>
      <c r="H199" s="489" t="s">
        <v>1</v>
      </c>
      <c r="I199" s="553">
        <v>210</v>
      </c>
      <c r="J199" s="554">
        <v>280</v>
      </c>
      <c r="K199" s="555" t="s">
        <v>3675</v>
      </c>
      <c r="L199" s="489" t="s">
        <v>1</v>
      </c>
      <c r="M199" s="1197">
        <v>560</v>
      </c>
      <c r="N199" s="490" t="s">
        <v>1</v>
      </c>
      <c r="O199" s="490">
        <v>5</v>
      </c>
      <c r="P199" s="519" t="s">
        <v>3618</v>
      </c>
      <c r="Q199" s="489" t="s">
        <v>1</v>
      </c>
      <c r="R199" s="520">
        <v>2360</v>
      </c>
      <c r="S199" s="490" t="s">
        <v>1</v>
      </c>
      <c r="T199" s="490">
        <v>20</v>
      </c>
      <c r="U199" s="519" t="s">
        <v>3618</v>
      </c>
      <c r="V199" s="489" t="s">
        <v>1</v>
      </c>
      <c r="W199" s="513">
        <v>7100</v>
      </c>
      <c r="X199" s="513">
        <v>70</v>
      </c>
      <c r="Y199" s="509" t="s">
        <v>3489</v>
      </c>
      <c r="AF199" s="501" t="s">
        <v>0</v>
      </c>
      <c r="AJ199" s="489" t="s">
        <v>1</v>
      </c>
      <c r="AK199" s="520">
        <v>480</v>
      </c>
      <c r="AL199" s="490" t="s">
        <v>1</v>
      </c>
      <c r="AM199" s="490">
        <v>4</v>
      </c>
      <c r="AN199" s="519" t="s">
        <v>3618</v>
      </c>
      <c r="AP199" s="520" t="s">
        <v>3245</v>
      </c>
      <c r="AQ199" s="490" t="s">
        <v>1</v>
      </c>
      <c r="AR199" s="490">
        <v>20</v>
      </c>
      <c r="AS199" s="519" t="s">
        <v>3619</v>
      </c>
      <c r="AT199" s="489" t="s">
        <v>1</v>
      </c>
      <c r="AU199" s="520">
        <v>500</v>
      </c>
      <c r="AV199" s="490" t="s">
        <v>1</v>
      </c>
      <c r="AW199" s="490">
        <v>5</v>
      </c>
      <c r="AX199" s="519" t="s">
        <v>3618</v>
      </c>
      <c r="AY199" s="489" t="s">
        <v>1</v>
      </c>
      <c r="AZ199" s="556">
        <v>300</v>
      </c>
      <c r="BA199" s="1196" t="s">
        <v>12</v>
      </c>
      <c r="BB199" s="556">
        <v>3</v>
      </c>
      <c r="BC199" s="1196" t="s">
        <v>12</v>
      </c>
      <c r="BD199" s="556">
        <v>50</v>
      </c>
      <c r="BE199" s="1196" t="s">
        <v>12</v>
      </c>
      <c r="BF199" s="556">
        <v>1</v>
      </c>
      <c r="BH199" s="566" t="s">
        <v>3694</v>
      </c>
      <c r="BT199" s="489" t="s">
        <v>1</v>
      </c>
      <c r="BU199" s="518">
        <v>225</v>
      </c>
      <c r="BV199" s="489" t="s">
        <v>11</v>
      </c>
      <c r="BW199" s="520">
        <v>620</v>
      </c>
      <c r="BX199" s="527" t="s">
        <v>3630</v>
      </c>
      <c r="BY199" s="527">
        <v>6</v>
      </c>
      <c r="BZ199" s="528" t="s">
        <v>3618</v>
      </c>
      <c r="CA199" s="489" t="s">
        <v>11</v>
      </c>
      <c r="CB199" s="520">
        <v>2360</v>
      </c>
      <c r="CC199" s="527" t="s">
        <v>3630</v>
      </c>
      <c r="CD199" s="527">
        <v>20</v>
      </c>
      <c r="CE199" s="527" t="s">
        <v>3618</v>
      </c>
      <c r="CF199" s="528" t="s">
        <v>3631</v>
      </c>
      <c r="CG199" s="489" t="s">
        <v>11</v>
      </c>
      <c r="CH199" s="512">
        <v>1700</v>
      </c>
      <c r="CI199" s="514" t="s">
        <v>3630</v>
      </c>
      <c r="CJ199" s="514">
        <v>10</v>
      </c>
      <c r="CK199" s="514" t="s">
        <v>3618</v>
      </c>
      <c r="CL199" s="515" t="s">
        <v>3631</v>
      </c>
      <c r="CN199" s="516" t="s">
        <v>3700</v>
      </c>
    </row>
    <row r="200" spans="1:92" ht="27">
      <c r="A200" s="1205"/>
      <c r="B200" s="487"/>
      <c r="C200" s="488"/>
      <c r="D200" s="509" t="s">
        <v>3493</v>
      </c>
      <c r="F200" s="558">
        <v>29850</v>
      </c>
      <c r="G200" s="559"/>
      <c r="H200" s="489" t="s">
        <v>1</v>
      </c>
      <c r="I200" s="560">
        <v>280</v>
      </c>
      <c r="J200" s="561"/>
      <c r="K200" s="562" t="s">
        <v>3675</v>
      </c>
      <c r="M200" s="1198"/>
      <c r="N200" s="490"/>
      <c r="O200" s="490"/>
      <c r="P200" s="519"/>
      <c r="R200" s="520"/>
      <c r="S200" s="490"/>
      <c r="T200" s="490"/>
      <c r="U200" s="519"/>
      <c r="V200" s="489" t="s">
        <v>1</v>
      </c>
      <c r="W200" s="521">
        <v>7100</v>
      </c>
      <c r="X200" s="522">
        <v>70</v>
      </c>
      <c r="Y200" s="509" t="s">
        <v>3489</v>
      </c>
      <c r="Z200" s="489" t="s">
        <v>1</v>
      </c>
      <c r="AA200" s="523">
        <v>49730</v>
      </c>
      <c r="AB200" s="524" t="s">
        <v>1</v>
      </c>
      <c r="AC200" s="524">
        <v>490</v>
      </c>
      <c r="AD200" s="525" t="s">
        <v>3618</v>
      </c>
      <c r="AE200" s="489" t="s">
        <v>1</v>
      </c>
      <c r="AF200" s="526">
        <v>42630</v>
      </c>
      <c r="AG200" s="524" t="s">
        <v>1</v>
      </c>
      <c r="AH200" s="524">
        <v>420</v>
      </c>
      <c r="AI200" s="525" t="s">
        <v>3618</v>
      </c>
      <c r="AK200" s="520"/>
      <c r="AL200" s="490"/>
      <c r="AM200" s="490"/>
      <c r="AN200" s="519"/>
      <c r="AP200" s="520">
        <v>2360</v>
      </c>
      <c r="AQ200" s="490"/>
      <c r="AR200" s="490"/>
      <c r="AS200" s="519"/>
      <c r="AU200" s="520"/>
      <c r="AV200" s="490"/>
      <c r="AW200" s="490"/>
      <c r="AX200" s="519"/>
      <c r="AZ200" s="563" t="s">
        <v>3680</v>
      </c>
      <c r="BA200" s="1196"/>
      <c r="BB200" s="563" t="s">
        <v>3681</v>
      </c>
      <c r="BC200" s="1196"/>
      <c r="BD200" s="563" t="s">
        <v>3680</v>
      </c>
      <c r="BE200" s="1196"/>
      <c r="BF200" s="563" t="s">
        <v>3681</v>
      </c>
      <c r="BH200" s="567">
        <v>3160</v>
      </c>
      <c r="BU200" s="518" t="s">
        <v>3622</v>
      </c>
      <c r="BW200" s="520"/>
      <c r="BX200" s="527"/>
      <c r="BY200" s="527"/>
      <c r="BZ200" s="528"/>
      <c r="CB200" s="520"/>
      <c r="CC200" s="527"/>
      <c r="CD200" s="527"/>
      <c r="CE200" s="527"/>
      <c r="CF200" s="528"/>
      <c r="CH200" s="493"/>
      <c r="CI200" s="497"/>
      <c r="CJ200" s="497"/>
      <c r="CK200" s="497"/>
      <c r="CL200" s="498"/>
      <c r="CN200" s="516">
        <v>0.92</v>
      </c>
    </row>
    <row r="201" spans="1:92" ht="54">
      <c r="A201" s="1205"/>
      <c r="B201" s="517" t="s">
        <v>3511</v>
      </c>
      <c r="C201" s="518" t="s">
        <v>3487</v>
      </c>
      <c r="D201" s="509" t="s">
        <v>3488</v>
      </c>
      <c r="F201" s="551">
        <v>22130</v>
      </c>
      <c r="G201" s="552">
        <v>29230</v>
      </c>
      <c r="H201" s="489" t="s">
        <v>1</v>
      </c>
      <c r="I201" s="553">
        <v>200</v>
      </c>
      <c r="J201" s="554">
        <v>270</v>
      </c>
      <c r="K201" s="555" t="s">
        <v>3675</v>
      </c>
      <c r="L201" s="489" t="s">
        <v>1</v>
      </c>
      <c r="M201" s="1197">
        <v>480</v>
      </c>
      <c r="N201" s="510" t="s">
        <v>1</v>
      </c>
      <c r="O201" s="510">
        <v>4</v>
      </c>
      <c r="P201" s="511" t="s">
        <v>3618</v>
      </c>
      <c r="Q201" s="489" t="s">
        <v>1</v>
      </c>
      <c r="R201" s="512">
        <v>2030</v>
      </c>
      <c r="S201" s="510" t="s">
        <v>1</v>
      </c>
      <c r="T201" s="510">
        <v>20</v>
      </c>
      <c r="U201" s="511" t="s">
        <v>3618</v>
      </c>
      <c r="V201" s="489" t="s">
        <v>1</v>
      </c>
      <c r="W201" s="513">
        <v>7100</v>
      </c>
      <c r="X201" s="513">
        <v>70</v>
      </c>
      <c r="Y201" s="509" t="s">
        <v>3489</v>
      </c>
      <c r="AF201" s="501" t="s">
        <v>0</v>
      </c>
      <c r="AJ201" s="489" t="s">
        <v>1</v>
      </c>
      <c r="AK201" s="512">
        <v>410</v>
      </c>
      <c r="AL201" s="510" t="s">
        <v>1</v>
      </c>
      <c r="AM201" s="510">
        <v>4</v>
      </c>
      <c r="AN201" s="511" t="s">
        <v>3618</v>
      </c>
      <c r="AP201" s="520" t="s">
        <v>3246</v>
      </c>
      <c r="AQ201" s="490" t="s">
        <v>1</v>
      </c>
      <c r="AR201" s="490">
        <v>20</v>
      </c>
      <c r="AS201" s="519" t="s">
        <v>3619</v>
      </c>
      <c r="AT201" s="489" t="s">
        <v>1</v>
      </c>
      <c r="AU201" s="512">
        <v>500</v>
      </c>
      <c r="AV201" s="510" t="s">
        <v>1</v>
      </c>
      <c r="AW201" s="510">
        <v>5</v>
      </c>
      <c r="AX201" s="511" t="s">
        <v>3618</v>
      </c>
      <c r="AY201" s="489" t="s">
        <v>1</v>
      </c>
      <c r="AZ201" s="556">
        <v>270</v>
      </c>
      <c r="BA201" s="1196" t="s">
        <v>12</v>
      </c>
      <c r="BB201" s="556">
        <v>2</v>
      </c>
      <c r="BC201" s="1196" t="s">
        <v>12</v>
      </c>
      <c r="BD201" s="556">
        <v>40</v>
      </c>
      <c r="BE201" s="1196" t="s">
        <v>12</v>
      </c>
      <c r="BF201" s="556">
        <v>1</v>
      </c>
      <c r="BH201" s="566" t="s">
        <v>3695</v>
      </c>
      <c r="BT201" s="489" t="s">
        <v>1</v>
      </c>
      <c r="BU201" s="508">
        <v>225</v>
      </c>
      <c r="BV201" s="489" t="s">
        <v>11</v>
      </c>
      <c r="BW201" s="512">
        <v>530</v>
      </c>
      <c r="BX201" s="514" t="s">
        <v>3630</v>
      </c>
      <c r="BY201" s="514">
        <v>5</v>
      </c>
      <c r="BZ201" s="515" t="s">
        <v>3618</v>
      </c>
      <c r="CA201" s="489" t="s">
        <v>11</v>
      </c>
      <c r="CB201" s="512">
        <v>2030</v>
      </c>
      <c r="CC201" s="514" t="s">
        <v>3630</v>
      </c>
      <c r="CD201" s="514">
        <v>20</v>
      </c>
      <c r="CE201" s="514" t="s">
        <v>3618</v>
      </c>
      <c r="CF201" s="515" t="s">
        <v>3631</v>
      </c>
      <c r="CG201" s="489" t="s">
        <v>11</v>
      </c>
      <c r="CH201" s="520">
        <v>1460</v>
      </c>
      <c r="CI201" s="527" t="s">
        <v>3630</v>
      </c>
      <c r="CJ201" s="527">
        <v>10</v>
      </c>
      <c r="CK201" s="527" t="s">
        <v>3618</v>
      </c>
      <c r="CL201" s="528" t="s">
        <v>3631</v>
      </c>
      <c r="CN201" s="516" t="s">
        <v>3700</v>
      </c>
    </row>
    <row r="202" spans="1:92" ht="27">
      <c r="A202" s="1205"/>
      <c r="B202" s="517"/>
      <c r="C202" s="518"/>
      <c r="D202" s="509" t="s">
        <v>3493</v>
      </c>
      <c r="F202" s="558">
        <v>29230</v>
      </c>
      <c r="G202" s="559"/>
      <c r="H202" s="489" t="s">
        <v>1</v>
      </c>
      <c r="I202" s="560">
        <v>270</v>
      </c>
      <c r="J202" s="561"/>
      <c r="K202" s="562" t="s">
        <v>3675</v>
      </c>
      <c r="M202" s="1198"/>
      <c r="N202" s="494"/>
      <c r="O202" s="494"/>
      <c r="P202" s="492"/>
      <c r="R202" s="493"/>
      <c r="S202" s="494"/>
      <c r="T202" s="494"/>
      <c r="U202" s="492"/>
      <c r="V202" s="489" t="s">
        <v>1</v>
      </c>
      <c r="W202" s="521">
        <v>7100</v>
      </c>
      <c r="X202" s="522">
        <v>70</v>
      </c>
      <c r="Y202" s="509" t="s">
        <v>3489</v>
      </c>
      <c r="Z202" s="489" t="s">
        <v>1</v>
      </c>
      <c r="AA202" s="523">
        <v>49730</v>
      </c>
      <c r="AB202" s="524" t="s">
        <v>1</v>
      </c>
      <c r="AC202" s="524">
        <v>490</v>
      </c>
      <c r="AD202" s="525" t="s">
        <v>3618</v>
      </c>
      <c r="AE202" s="489" t="s">
        <v>1</v>
      </c>
      <c r="AF202" s="526">
        <v>42630</v>
      </c>
      <c r="AG202" s="524" t="s">
        <v>1</v>
      </c>
      <c r="AH202" s="524">
        <v>420</v>
      </c>
      <c r="AI202" s="525" t="s">
        <v>3618</v>
      </c>
      <c r="AK202" s="493"/>
      <c r="AL202" s="494"/>
      <c r="AM202" s="494"/>
      <c r="AN202" s="492"/>
      <c r="AP202" s="520">
        <v>2030</v>
      </c>
      <c r="AQ202" s="490"/>
      <c r="AR202" s="490"/>
      <c r="AS202" s="519"/>
      <c r="AU202" s="493"/>
      <c r="AV202" s="494"/>
      <c r="AW202" s="494"/>
      <c r="AX202" s="492"/>
      <c r="AZ202" s="563" t="s">
        <v>3680</v>
      </c>
      <c r="BA202" s="1196"/>
      <c r="BB202" s="563" t="s">
        <v>3681</v>
      </c>
      <c r="BC202" s="1196"/>
      <c r="BD202" s="563" t="s">
        <v>3680</v>
      </c>
      <c r="BE202" s="1196"/>
      <c r="BF202" s="563" t="s">
        <v>3681</v>
      </c>
      <c r="BH202" s="567">
        <v>2810</v>
      </c>
      <c r="BU202" s="488" t="s">
        <v>3626</v>
      </c>
      <c r="BW202" s="493">
        <v>5</v>
      </c>
      <c r="BX202" s="497"/>
      <c r="BY202" s="497"/>
      <c r="BZ202" s="498"/>
      <c r="CB202" s="493"/>
      <c r="CC202" s="497"/>
      <c r="CD202" s="497"/>
      <c r="CE202" s="497"/>
      <c r="CF202" s="498"/>
      <c r="CH202" s="520"/>
      <c r="CI202" s="527"/>
      <c r="CJ202" s="527"/>
      <c r="CK202" s="527"/>
      <c r="CL202" s="528"/>
      <c r="CN202" s="516">
        <v>0.95</v>
      </c>
    </row>
    <row r="203" spans="1:92" ht="54">
      <c r="A203" s="1205"/>
      <c r="B203" s="507" t="s">
        <v>3513</v>
      </c>
      <c r="C203" s="508" t="s">
        <v>3487</v>
      </c>
      <c r="D203" s="509" t="s">
        <v>3488</v>
      </c>
      <c r="F203" s="551">
        <v>21680</v>
      </c>
      <c r="G203" s="552">
        <v>28780</v>
      </c>
      <c r="H203" s="489" t="s">
        <v>1</v>
      </c>
      <c r="I203" s="553">
        <v>200</v>
      </c>
      <c r="J203" s="554">
        <v>270</v>
      </c>
      <c r="K203" s="555" t="s">
        <v>3675</v>
      </c>
      <c r="L203" s="489" t="s">
        <v>1</v>
      </c>
      <c r="M203" s="1197">
        <v>420</v>
      </c>
      <c r="N203" s="490" t="s">
        <v>1</v>
      </c>
      <c r="O203" s="490">
        <v>4</v>
      </c>
      <c r="P203" s="519" t="s">
        <v>3618</v>
      </c>
      <c r="Q203" s="489" t="s">
        <v>1</v>
      </c>
      <c r="R203" s="520">
        <v>1770</v>
      </c>
      <c r="S203" s="490" t="s">
        <v>1</v>
      </c>
      <c r="T203" s="490">
        <v>10</v>
      </c>
      <c r="U203" s="519" t="s">
        <v>3618</v>
      </c>
      <c r="V203" s="489" t="s">
        <v>1</v>
      </c>
      <c r="W203" s="513">
        <v>7100</v>
      </c>
      <c r="X203" s="513">
        <v>70</v>
      </c>
      <c r="Y203" s="509" t="s">
        <v>3489</v>
      </c>
      <c r="AF203" s="501" t="s">
        <v>0</v>
      </c>
      <c r="AJ203" s="489" t="s">
        <v>1</v>
      </c>
      <c r="AK203" s="520">
        <v>360</v>
      </c>
      <c r="AL203" s="490" t="s">
        <v>1</v>
      </c>
      <c r="AM203" s="490">
        <v>3</v>
      </c>
      <c r="AN203" s="519" t="s">
        <v>3618</v>
      </c>
      <c r="AP203" s="520" t="s">
        <v>3247</v>
      </c>
      <c r="AQ203" s="490" t="s">
        <v>1</v>
      </c>
      <c r="AR203" s="490">
        <v>10</v>
      </c>
      <c r="AS203" s="519" t="s">
        <v>3619</v>
      </c>
      <c r="AT203" s="489" t="s">
        <v>1</v>
      </c>
      <c r="AU203" s="520">
        <v>500</v>
      </c>
      <c r="AV203" s="490" t="s">
        <v>1</v>
      </c>
      <c r="AW203" s="490">
        <v>5</v>
      </c>
      <c r="AX203" s="519" t="s">
        <v>3618</v>
      </c>
      <c r="AY203" s="489" t="s">
        <v>1</v>
      </c>
      <c r="AZ203" s="556">
        <v>250</v>
      </c>
      <c r="BA203" s="1196" t="s">
        <v>12</v>
      </c>
      <c r="BB203" s="556">
        <v>2</v>
      </c>
      <c r="BC203" s="1196" t="s">
        <v>12</v>
      </c>
      <c r="BD203" s="556">
        <v>40</v>
      </c>
      <c r="BE203" s="1196" t="s">
        <v>12</v>
      </c>
      <c r="BF203" s="556">
        <v>1</v>
      </c>
      <c r="BH203" s="566" t="s">
        <v>3696</v>
      </c>
      <c r="BT203" s="489" t="s">
        <v>1</v>
      </c>
      <c r="BU203" s="518">
        <v>225</v>
      </c>
      <c r="BV203" s="489" t="s">
        <v>11</v>
      </c>
      <c r="BW203" s="520">
        <v>460</v>
      </c>
      <c r="BX203" s="527" t="s">
        <v>3630</v>
      </c>
      <c r="BY203" s="527">
        <v>5</v>
      </c>
      <c r="BZ203" s="528" t="s">
        <v>3618</v>
      </c>
      <c r="CA203" s="489" t="s">
        <v>11</v>
      </c>
      <c r="CB203" s="520">
        <v>1770</v>
      </c>
      <c r="CC203" s="527" t="s">
        <v>3630</v>
      </c>
      <c r="CD203" s="527">
        <v>10</v>
      </c>
      <c r="CE203" s="527" t="s">
        <v>3618</v>
      </c>
      <c r="CF203" s="528" t="s">
        <v>3631</v>
      </c>
      <c r="CG203" s="489" t="s">
        <v>11</v>
      </c>
      <c r="CH203" s="512">
        <v>1270</v>
      </c>
      <c r="CI203" s="514" t="s">
        <v>3630</v>
      </c>
      <c r="CJ203" s="514">
        <v>10</v>
      </c>
      <c r="CK203" s="514" t="s">
        <v>3618</v>
      </c>
      <c r="CL203" s="515" t="s">
        <v>3631</v>
      </c>
      <c r="CN203" s="516" t="s">
        <v>3700</v>
      </c>
    </row>
    <row r="204" spans="1:92" ht="27">
      <c r="A204" s="1205"/>
      <c r="B204" s="487"/>
      <c r="C204" s="488"/>
      <c r="D204" s="509" t="s">
        <v>3493</v>
      </c>
      <c r="F204" s="558">
        <v>28780</v>
      </c>
      <c r="G204" s="559"/>
      <c r="H204" s="489" t="s">
        <v>1</v>
      </c>
      <c r="I204" s="560">
        <v>270</v>
      </c>
      <c r="J204" s="561"/>
      <c r="K204" s="562" t="s">
        <v>3675</v>
      </c>
      <c r="M204" s="1198"/>
      <c r="N204" s="490"/>
      <c r="O204" s="490"/>
      <c r="P204" s="519"/>
      <c r="R204" s="520"/>
      <c r="S204" s="490"/>
      <c r="T204" s="490"/>
      <c r="U204" s="519"/>
      <c r="V204" s="489" t="s">
        <v>1</v>
      </c>
      <c r="W204" s="521">
        <v>7100</v>
      </c>
      <c r="X204" s="522">
        <v>70</v>
      </c>
      <c r="Y204" s="509" t="s">
        <v>3489</v>
      </c>
      <c r="Z204" s="489" t="s">
        <v>1</v>
      </c>
      <c r="AA204" s="523">
        <v>49730</v>
      </c>
      <c r="AB204" s="524" t="s">
        <v>1</v>
      </c>
      <c r="AC204" s="524">
        <v>490</v>
      </c>
      <c r="AD204" s="525" t="s">
        <v>3618</v>
      </c>
      <c r="AE204" s="489" t="s">
        <v>1</v>
      </c>
      <c r="AF204" s="526">
        <v>42630</v>
      </c>
      <c r="AG204" s="524" t="s">
        <v>1</v>
      </c>
      <c r="AH204" s="524">
        <v>420</v>
      </c>
      <c r="AI204" s="525" t="s">
        <v>3618</v>
      </c>
      <c r="AK204" s="520"/>
      <c r="AL204" s="490"/>
      <c r="AM204" s="490"/>
      <c r="AN204" s="519"/>
      <c r="AP204" s="520">
        <v>1770</v>
      </c>
      <c r="AQ204" s="490"/>
      <c r="AR204" s="490"/>
      <c r="AS204" s="519"/>
      <c r="AU204" s="520"/>
      <c r="AV204" s="490"/>
      <c r="AW204" s="490"/>
      <c r="AX204" s="519"/>
      <c r="AZ204" s="563" t="s">
        <v>3680</v>
      </c>
      <c r="BA204" s="1196"/>
      <c r="BB204" s="563" t="s">
        <v>3681</v>
      </c>
      <c r="BC204" s="1196"/>
      <c r="BD204" s="563" t="s">
        <v>3680</v>
      </c>
      <c r="BE204" s="1196"/>
      <c r="BF204" s="563" t="s">
        <v>3681</v>
      </c>
      <c r="BH204" s="567">
        <v>2540</v>
      </c>
      <c r="BU204" s="518" t="s">
        <v>3622</v>
      </c>
      <c r="BW204" s="520"/>
      <c r="BX204" s="527"/>
      <c r="BY204" s="527"/>
      <c r="BZ204" s="528"/>
      <c r="CB204" s="520"/>
      <c r="CC204" s="527"/>
      <c r="CD204" s="527"/>
      <c r="CE204" s="527"/>
      <c r="CF204" s="528"/>
      <c r="CH204" s="493"/>
      <c r="CI204" s="497"/>
      <c r="CJ204" s="497"/>
      <c r="CK204" s="497"/>
      <c r="CL204" s="498"/>
      <c r="CN204" s="516">
        <v>0.99</v>
      </c>
    </row>
    <row r="205" spans="1:92" ht="54">
      <c r="A205" s="1205"/>
      <c r="B205" s="517" t="s">
        <v>3514</v>
      </c>
      <c r="C205" s="518" t="s">
        <v>3487</v>
      </c>
      <c r="D205" s="509" t="s">
        <v>3488</v>
      </c>
      <c r="F205" s="551">
        <v>21330</v>
      </c>
      <c r="G205" s="552">
        <v>28430</v>
      </c>
      <c r="H205" s="489" t="s">
        <v>1</v>
      </c>
      <c r="I205" s="553">
        <v>190</v>
      </c>
      <c r="J205" s="554">
        <v>260</v>
      </c>
      <c r="K205" s="555" t="s">
        <v>3675</v>
      </c>
      <c r="L205" s="489" t="s">
        <v>1</v>
      </c>
      <c r="M205" s="1197">
        <v>370</v>
      </c>
      <c r="N205" s="510" t="s">
        <v>1</v>
      </c>
      <c r="O205" s="510">
        <v>3</v>
      </c>
      <c r="P205" s="511" t="s">
        <v>3618</v>
      </c>
      <c r="Q205" s="489" t="s">
        <v>1</v>
      </c>
      <c r="R205" s="512">
        <v>1570</v>
      </c>
      <c r="S205" s="510" t="s">
        <v>1</v>
      </c>
      <c r="T205" s="510">
        <v>10</v>
      </c>
      <c r="U205" s="511" t="s">
        <v>3618</v>
      </c>
      <c r="V205" s="489" t="s">
        <v>1</v>
      </c>
      <c r="W205" s="513">
        <v>7100</v>
      </c>
      <c r="X205" s="513">
        <v>70</v>
      </c>
      <c r="Y205" s="509" t="s">
        <v>3489</v>
      </c>
      <c r="AF205" s="501" t="s">
        <v>0</v>
      </c>
      <c r="AJ205" s="489" t="s">
        <v>1</v>
      </c>
      <c r="AK205" s="512">
        <v>320</v>
      </c>
      <c r="AL205" s="510" t="s">
        <v>1</v>
      </c>
      <c r="AM205" s="510">
        <v>3</v>
      </c>
      <c r="AN205" s="511" t="s">
        <v>3618</v>
      </c>
      <c r="AP205" s="520" t="s">
        <v>3248</v>
      </c>
      <c r="AQ205" s="490" t="s">
        <v>1</v>
      </c>
      <c r="AR205" s="490">
        <v>10</v>
      </c>
      <c r="AS205" s="519" t="s">
        <v>3619</v>
      </c>
      <c r="AT205" s="489" t="s">
        <v>1</v>
      </c>
      <c r="AU205" s="512">
        <v>500</v>
      </c>
      <c r="AV205" s="510" t="s">
        <v>1</v>
      </c>
      <c r="AW205" s="510">
        <v>5</v>
      </c>
      <c r="AX205" s="511" t="s">
        <v>3618</v>
      </c>
      <c r="AY205" s="489" t="s">
        <v>1</v>
      </c>
      <c r="AZ205" s="556">
        <v>220</v>
      </c>
      <c r="BA205" s="1196" t="s">
        <v>12</v>
      </c>
      <c r="BB205" s="556">
        <v>2</v>
      </c>
      <c r="BC205" s="1196" t="s">
        <v>12</v>
      </c>
      <c r="BD205" s="556">
        <v>40</v>
      </c>
      <c r="BE205" s="1196" t="s">
        <v>12</v>
      </c>
      <c r="BF205" s="556">
        <v>1</v>
      </c>
      <c r="BH205" s="566" t="s">
        <v>3697</v>
      </c>
      <c r="BT205" s="489" t="s">
        <v>1</v>
      </c>
      <c r="BU205" s="508">
        <v>225</v>
      </c>
      <c r="BV205" s="489" t="s">
        <v>11</v>
      </c>
      <c r="BW205" s="512">
        <v>410</v>
      </c>
      <c r="BX205" s="514" t="s">
        <v>3630</v>
      </c>
      <c r="BY205" s="514">
        <v>4</v>
      </c>
      <c r="BZ205" s="515" t="s">
        <v>3618</v>
      </c>
      <c r="CA205" s="489" t="s">
        <v>11</v>
      </c>
      <c r="CB205" s="512">
        <v>1570</v>
      </c>
      <c r="CC205" s="514" t="s">
        <v>3630</v>
      </c>
      <c r="CD205" s="514">
        <v>10</v>
      </c>
      <c r="CE205" s="514" t="s">
        <v>3618</v>
      </c>
      <c r="CF205" s="515" t="s">
        <v>3631</v>
      </c>
      <c r="CG205" s="489" t="s">
        <v>11</v>
      </c>
      <c r="CH205" s="520">
        <v>1130</v>
      </c>
      <c r="CI205" s="527" t="s">
        <v>3630</v>
      </c>
      <c r="CJ205" s="527">
        <v>10</v>
      </c>
      <c r="CK205" s="527" t="s">
        <v>3618</v>
      </c>
      <c r="CL205" s="528" t="s">
        <v>3631</v>
      </c>
      <c r="CN205" s="516" t="s">
        <v>3700</v>
      </c>
    </row>
    <row r="206" spans="1:92" ht="27">
      <c r="A206" s="1205"/>
      <c r="B206" s="517"/>
      <c r="C206" s="518"/>
      <c r="D206" s="509" t="s">
        <v>3493</v>
      </c>
      <c r="F206" s="558">
        <v>28430</v>
      </c>
      <c r="G206" s="559"/>
      <c r="H206" s="489" t="s">
        <v>1</v>
      </c>
      <c r="I206" s="560">
        <v>260</v>
      </c>
      <c r="J206" s="561"/>
      <c r="K206" s="562" t="s">
        <v>3675</v>
      </c>
      <c r="M206" s="1198"/>
      <c r="N206" s="494"/>
      <c r="O206" s="494"/>
      <c r="P206" s="492"/>
      <c r="R206" s="493"/>
      <c r="S206" s="494"/>
      <c r="T206" s="494"/>
      <c r="U206" s="492"/>
      <c r="V206" s="489" t="s">
        <v>1</v>
      </c>
      <c r="W206" s="521">
        <v>7100</v>
      </c>
      <c r="X206" s="522">
        <v>70</v>
      </c>
      <c r="Y206" s="509" t="s">
        <v>3489</v>
      </c>
      <c r="Z206" s="489" t="s">
        <v>1</v>
      </c>
      <c r="AA206" s="523">
        <v>49730</v>
      </c>
      <c r="AB206" s="524" t="s">
        <v>1</v>
      </c>
      <c r="AC206" s="524">
        <v>490</v>
      </c>
      <c r="AD206" s="525" t="s">
        <v>3618</v>
      </c>
      <c r="AE206" s="489" t="s">
        <v>1</v>
      </c>
      <c r="AF206" s="526">
        <v>42630</v>
      </c>
      <c r="AG206" s="524" t="s">
        <v>1</v>
      </c>
      <c r="AH206" s="524">
        <v>420</v>
      </c>
      <c r="AI206" s="525" t="s">
        <v>3618</v>
      </c>
      <c r="AK206" s="493"/>
      <c r="AL206" s="494"/>
      <c r="AM206" s="494"/>
      <c r="AN206" s="492"/>
      <c r="AP206" s="520">
        <v>1570</v>
      </c>
      <c r="AQ206" s="490"/>
      <c r="AR206" s="490"/>
      <c r="AS206" s="519"/>
      <c r="AU206" s="493"/>
      <c r="AV206" s="494"/>
      <c r="AW206" s="494"/>
      <c r="AX206" s="492"/>
      <c r="AZ206" s="563" t="s">
        <v>3680</v>
      </c>
      <c r="BA206" s="1196"/>
      <c r="BB206" s="563" t="s">
        <v>3681</v>
      </c>
      <c r="BC206" s="1196"/>
      <c r="BD206" s="563" t="s">
        <v>3680</v>
      </c>
      <c r="BE206" s="1196"/>
      <c r="BF206" s="563" t="s">
        <v>3681</v>
      </c>
      <c r="BH206" s="567">
        <v>2440</v>
      </c>
      <c r="BU206" s="488" t="s">
        <v>3622</v>
      </c>
      <c r="BW206" s="493"/>
      <c r="BX206" s="497"/>
      <c r="BY206" s="497"/>
      <c r="BZ206" s="498"/>
      <c r="CB206" s="493"/>
      <c r="CC206" s="497"/>
      <c r="CD206" s="497"/>
      <c r="CE206" s="497"/>
      <c r="CF206" s="498"/>
      <c r="CH206" s="520"/>
      <c r="CI206" s="527"/>
      <c r="CJ206" s="527"/>
      <c r="CK206" s="527"/>
      <c r="CL206" s="528"/>
      <c r="CN206" s="516">
        <v>0.99</v>
      </c>
    </row>
    <row r="207" spans="1:92" ht="54">
      <c r="A207" s="1205"/>
      <c r="B207" s="507" t="s">
        <v>3515</v>
      </c>
      <c r="C207" s="508" t="s">
        <v>3487</v>
      </c>
      <c r="D207" s="509" t="s">
        <v>3488</v>
      </c>
      <c r="F207" s="551">
        <v>21050</v>
      </c>
      <c r="G207" s="552">
        <v>28150</v>
      </c>
      <c r="H207" s="489" t="s">
        <v>1</v>
      </c>
      <c r="I207" s="553">
        <v>190</v>
      </c>
      <c r="J207" s="554">
        <v>260</v>
      </c>
      <c r="K207" s="555" t="s">
        <v>3675</v>
      </c>
      <c r="L207" s="489" t="s">
        <v>1</v>
      </c>
      <c r="M207" s="1197">
        <v>330</v>
      </c>
      <c r="N207" s="490" t="s">
        <v>1</v>
      </c>
      <c r="O207" s="490">
        <v>3</v>
      </c>
      <c r="P207" s="519" t="s">
        <v>3618</v>
      </c>
      <c r="Q207" s="489" t="s">
        <v>1</v>
      </c>
      <c r="R207" s="520">
        <v>1420</v>
      </c>
      <c r="S207" s="490" t="s">
        <v>1</v>
      </c>
      <c r="T207" s="490">
        <v>10</v>
      </c>
      <c r="U207" s="519" t="s">
        <v>3618</v>
      </c>
      <c r="V207" s="489" t="s">
        <v>1</v>
      </c>
      <c r="W207" s="513">
        <v>7100</v>
      </c>
      <c r="X207" s="513">
        <v>70</v>
      </c>
      <c r="Y207" s="509" t="s">
        <v>3489</v>
      </c>
      <c r="AF207" s="501" t="s">
        <v>0</v>
      </c>
      <c r="AJ207" s="489" t="s">
        <v>1</v>
      </c>
      <c r="AK207" s="520">
        <v>280</v>
      </c>
      <c r="AL207" s="490" t="s">
        <v>1</v>
      </c>
      <c r="AM207" s="490">
        <v>2</v>
      </c>
      <c r="AN207" s="519" t="s">
        <v>3618</v>
      </c>
      <c r="AP207" s="520" t="s">
        <v>3249</v>
      </c>
      <c r="AQ207" s="490" t="s">
        <v>1</v>
      </c>
      <c r="AR207" s="490">
        <v>10</v>
      </c>
      <c r="AS207" s="519" t="s">
        <v>3619</v>
      </c>
      <c r="AT207" s="489" t="s">
        <v>1</v>
      </c>
      <c r="AU207" s="520">
        <v>500</v>
      </c>
      <c r="AV207" s="490" t="s">
        <v>1</v>
      </c>
      <c r="AW207" s="490">
        <v>5</v>
      </c>
      <c r="AX207" s="519" t="s">
        <v>3618</v>
      </c>
      <c r="AY207" s="489" t="s">
        <v>1</v>
      </c>
      <c r="AZ207" s="556">
        <v>200</v>
      </c>
      <c r="BA207" s="1196" t="s">
        <v>12</v>
      </c>
      <c r="BB207" s="556">
        <v>2</v>
      </c>
      <c r="BC207" s="1196" t="s">
        <v>12</v>
      </c>
      <c r="BD207" s="556">
        <v>30</v>
      </c>
      <c r="BE207" s="1196" t="s">
        <v>12</v>
      </c>
      <c r="BF207" s="556">
        <v>1</v>
      </c>
      <c r="BH207" s="566" t="s">
        <v>3698</v>
      </c>
      <c r="BT207" s="489" t="s">
        <v>1</v>
      </c>
      <c r="BU207" s="518">
        <v>225</v>
      </c>
      <c r="BV207" s="489" t="s">
        <v>11</v>
      </c>
      <c r="BW207" s="520">
        <v>370</v>
      </c>
      <c r="BX207" s="527" t="s">
        <v>3630</v>
      </c>
      <c r="BY207" s="527">
        <v>4</v>
      </c>
      <c r="BZ207" s="528" t="s">
        <v>3618</v>
      </c>
      <c r="CA207" s="489" t="s">
        <v>11</v>
      </c>
      <c r="CB207" s="520">
        <v>1420</v>
      </c>
      <c r="CC207" s="527" t="s">
        <v>3630</v>
      </c>
      <c r="CD207" s="527">
        <v>10</v>
      </c>
      <c r="CE207" s="527" t="s">
        <v>3618</v>
      </c>
      <c r="CF207" s="528" t="s">
        <v>3631</v>
      </c>
      <c r="CG207" s="489" t="s">
        <v>11</v>
      </c>
      <c r="CH207" s="512">
        <v>1020</v>
      </c>
      <c r="CI207" s="514" t="s">
        <v>3630</v>
      </c>
      <c r="CJ207" s="514">
        <v>10</v>
      </c>
      <c r="CK207" s="514" t="s">
        <v>3618</v>
      </c>
      <c r="CL207" s="515" t="s">
        <v>3631</v>
      </c>
      <c r="CN207" s="516" t="s">
        <v>3700</v>
      </c>
    </row>
    <row r="208" spans="1:92" ht="27">
      <c r="A208" s="1205"/>
      <c r="B208" s="487"/>
      <c r="C208" s="488"/>
      <c r="D208" s="509" t="s">
        <v>3493</v>
      </c>
      <c r="F208" s="558">
        <v>28150</v>
      </c>
      <c r="G208" s="559"/>
      <c r="H208" s="489" t="s">
        <v>1</v>
      </c>
      <c r="I208" s="560">
        <v>260</v>
      </c>
      <c r="J208" s="561"/>
      <c r="K208" s="562" t="s">
        <v>3675</v>
      </c>
      <c r="M208" s="1198"/>
      <c r="N208" s="490"/>
      <c r="O208" s="490"/>
      <c r="P208" s="519"/>
      <c r="R208" s="520"/>
      <c r="S208" s="490"/>
      <c r="T208" s="490"/>
      <c r="U208" s="519"/>
      <c r="V208" s="489" t="s">
        <v>1</v>
      </c>
      <c r="W208" s="521">
        <v>7100</v>
      </c>
      <c r="X208" s="522">
        <v>70</v>
      </c>
      <c r="Y208" s="509" t="s">
        <v>3489</v>
      </c>
      <c r="Z208" s="489" t="s">
        <v>1</v>
      </c>
      <c r="AA208" s="523">
        <v>49730</v>
      </c>
      <c r="AB208" s="524" t="s">
        <v>1</v>
      </c>
      <c r="AC208" s="524">
        <v>490</v>
      </c>
      <c r="AD208" s="525" t="s">
        <v>3618</v>
      </c>
      <c r="AE208" s="489" t="s">
        <v>1</v>
      </c>
      <c r="AF208" s="526">
        <v>42630</v>
      </c>
      <c r="AG208" s="524" t="s">
        <v>1</v>
      </c>
      <c r="AH208" s="524">
        <v>420</v>
      </c>
      <c r="AI208" s="525" t="s">
        <v>3618</v>
      </c>
      <c r="AK208" s="520"/>
      <c r="AL208" s="490"/>
      <c r="AM208" s="490"/>
      <c r="AN208" s="519"/>
      <c r="AP208" s="520">
        <v>1420</v>
      </c>
      <c r="AQ208" s="490"/>
      <c r="AR208" s="490"/>
      <c r="AS208" s="519"/>
      <c r="AU208" s="520"/>
      <c r="AV208" s="490"/>
      <c r="AW208" s="490"/>
      <c r="AX208" s="519"/>
      <c r="AZ208" s="563" t="s">
        <v>3680</v>
      </c>
      <c r="BA208" s="1196"/>
      <c r="BB208" s="563" t="s">
        <v>3681</v>
      </c>
      <c r="BC208" s="1196"/>
      <c r="BD208" s="563" t="s">
        <v>3680</v>
      </c>
      <c r="BE208" s="1196"/>
      <c r="BF208" s="563" t="s">
        <v>3681</v>
      </c>
      <c r="BH208" s="567">
        <v>2360</v>
      </c>
      <c r="BU208" s="518" t="s">
        <v>3622</v>
      </c>
      <c r="BW208" s="520"/>
      <c r="BX208" s="527"/>
      <c r="BY208" s="527"/>
      <c r="BZ208" s="528"/>
      <c r="CB208" s="520"/>
      <c r="CC208" s="527"/>
      <c r="CD208" s="527"/>
      <c r="CE208" s="527"/>
      <c r="CF208" s="528"/>
      <c r="CH208" s="493"/>
      <c r="CI208" s="497"/>
      <c r="CJ208" s="497"/>
      <c r="CK208" s="497"/>
      <c r="CL208" s="498"/>
      <c r="CN208" s="516">
        <v>0.99</v>
      </c>
    </row>
    <row r="209" spans="1:92" ht="27">
      <c r="A209" s="1205"/>
      <c r="B209" s="507" t="s">
        <v>3516</v>
      </c>
      <c r="C209" s="508" t="s">
        <v>3487</v>
      </c>
      <c r="D209" s="509" t="s">
        <v>3488</v>
      </c>
      <c r="F209" s="551">
        <v>20830</v>
      </c>
      <c r="G209" s="552">
        <v>27930</v>
      </c>
      <c r="H209" s="489" t="s">
        <v>1</v>
      </c>
      <c r="I209" s="553">
        <v>190</v>
      </c>
      <c r="J209" s="554">
        <v>260</v>
      </c>
      <c r="K209" s="555" t="s">
        <v>3675</v>
      </c>
      <c r="L209" s="489" t="s">
        <v>1</v>
      </c>
      <c r="M209" s="1197">
        <v>300</v>
      </c>
      <c r="N209" s="510" t="s">
        <v>1</v>
      </c>
      <c r="O209" s="510">
        <v>3</v>
      </c>
      <c r="P209" s="511" t="s">
        <v>3618</v>
      </c>
      <c r="R209" s="512"/>
      <c r="S209" s="510"/>
      <c r="T209" s="510"/>
      <c r="U209" s="511"/>
      <c r="V209" s="489" t="s">
        <v>1</v>
      </c>
      <c r="W209" s="513">
        <v>7100</v>
      </c>
      <c r="X209" s="513">
        <v>70</v>
      </c>
      <c r="Y209" s="509" t="s">
        <v>3489</v>
      </c>
      <c r="AF209" s="501" t="s">
        <v>0</v>
      </c>
      <c r="AJ209" s="489" t="s">
        <v>1</v>
      </c>
      <c r="AK209" s="512">
        <v>260</v>
      </c>
      <c r="AL209" s="510" t="s">
        <v>1</v>
      </c>
      <c r="AM209" s="510">
        <v>2</v>
      </c>
      <c r="AN209" s="511" t="s">
        <v>3618</v>
      </c>
      <c r="AP209" s="520" t="s">
        <v>3250</v>
      </c>
      <c r="AQ209" s="490" t="s">
        <v>1</v>
      </c>
      <c r="AR209" s="490">
        <v>10</v>
      </c>
      <c r="AS209" s="519" t="s">
        <v>3619</v>
      </c>
      <c r="AT209" s="489" t="s">
        <v>1</v>
      </c>
      <c r="AU209" s="512">
        <v>500</v>
      </c>
      <c r="AV209" s="510" t="s">
        <v>1</v>
      </c>
      <c r="AW209" s="510">
        <v>5</v>
      </c>
      <c r="AX209" s="511" t="s">
        <v>3618</v>
      </c>
      <c r="AY209" s="489" t="s">
        <v>1</v>
      </c>
      <c r="AZ209" s="556">
        <v>180</v>
      </c>
      <c r="BA209" s="1196" t="s">
        <v>12</v>
      </c>
      <c r="BB209" s="556">
        <v>1</v>
      </c>
      <c r="BC209" s="1196" t="s">
        <v>12</v>
      </c>
      <c r="BD209" s="556">
        <v>30</v>
      </c>
      <c r="BE209" s="1196" t="s">
        <v>12</v>
      </c>
      <c r="BF209" s="556">
        <v>1</v>
      </c>
      <c r="BH209" s="566" t="s">
        <v>3699</v>
      </c>
      <c r="BT209" s="489" t="s">
        <v>1</v>
      </c>
      <c r="BU209" s="508">
        <v>225</v>
      </c>
      <c r="BV209" s="489" t="s">
        <v>11</v>
      </c>
      <c r="BW209" s="512">
        <v>340</v>
      </c>
      <c r="BX209" s="514" t="s">
        <v>3630</v>
      </c>
      <c r="BY209" s="514">
        <v>3</v>
      </c>
      <c r="BZ209" s="515" t="s">
        <v>3618</v>
      </c>
      <c r="CA209" s="489" t="s">
        <v>11</v>
      </c>
      <c r="CB209" s="512">
        <v>1290</v>
      </c>
      <c r="CC209" s="514" t="s">
        <v>3630</v>
      </c>
      <c r="CD209" s="514">
        <v>10</v>
      </c>
      <c r="CE209" s="514" t="s">
        <v>3618</v>
      </c>
      <c r="CF209" s="515" t="s">
        <v>3631</v>
      </c>
      <c r="CG209" s="489" t="s">
        <v>11</v>
      </c>
      <c r="CH209" s="520">
        <v>920</v>
      </c>
      <c r="CI209" s="527" t="s">
        <v>3630</v>
      </c>
      <c r="CJ209" s="527">
        <v>9</v>
      </c>
      <c r="CK209" s="527" t="s">
        <v>3618</v>
      </c>
      <c r="CL209" s="528" t="s">
        <v>3631</v>
      </c>
      <c r="CN209" s="516" t="s">
        <v>3700</v>
      </c>
    </row>
    <row r="210" spans="1:92" ht="27">
      <c r="A210" s="1205"/>
      <c r="B210" s="487"/>
      <c r="C210" s="488"/>
      <c r="D210" s="509" t="s">
        <v>3493</v>
      </c>
      <c r="F210" s="558">
        <v>27930</v>
      </c>
      <c r="G210" s="559"/>
      <c r="H210" s="489" t="s">
        <v>1</v>
      </c>
      <c r="I210" s="560">
        <v>260</v>
      </c>
      <c r="J210" s="561"/>
      <c r="K210" s="562" t="s">
        <v>3675</v>
      </c>
      <c r="M210" s="1198"/>
      <c r="N210" s="494"/>
      <c r="O210" s="494"/>
      <c r="P210" s="492"/>
      <c r="R210" s="493"/>
      <c r="S210" s="494"/>
      <c r="T210" s="494"/>
      <c r="U210" s="492"/>
      <c r="V210" s="489" t="s">
        <v>1</v>
      </c>
      <c r="W210" s="521">
        <v>7100</v>
      </c>
      <c r="X210" s="522">
        <v>70</v>
      </c>
      <c r="Y210" s="509" t="s">
        <v>3489</v>
      </c>
      <c r="Z210" s="489" t="s">
        <v>1</v>
      </c>
      <c r="AA210" s="523">
        <v>49730</v>
      </c>
      <c r="AB210" s="524" t="s">
        <v>1</v>
      </c>
      <c r="AC210" s="524">
        <v>490</v>
      </c>
      <c r="AD210" s="525" t="s">
        <v>3618</v>
      </c>
      <c r="AE210" s="489" t="s">
        <v>1</v>
      </c>
      <c r="AF210" s="526">
        <v>42630</v>
      </c>
      <c r="AG210" s="524" t="s">
        <v>1</v>
      </c>
      <c r="AH210" s="524">
        <v>420</v>
      </c>
      <c r="AI210" s="525" t="s">
        <v>3618</v>
      </c>
      <c r="AK210" s="493"/>
      <c r="AL210" s="494"/>
      <c r="AM210" s="494"/>
      <c r="AN210" s="492"/>
      <c r="AP210" s="493">
        <v>1290</v>
      </c>
      <c r="AQ210" s="494"/>
      <c r="AR210" s="494"/>
      <c r="AS210" s="492"/>
      <c r="AU210" s="493"/>
      <c r="AV210" s="494"/>
      <c r="AW210" s="494"/>
      <c r="AX210" s="492"/>
      <c r="AZ210" s="563" t="s">
        <v>3680</v>
      </c>
      <c r="BA210" s="1196"/>
      <c r="BB210" s="563" t="s">
        <v>3681</v>
      </c>
      <c r="BC210" s="1196"/>
      <c r="BD210" s="563" t="s">
        <v>3680</v>
      </c>
      <c r="BE210" s="1196"/>
      <c r="BF210" s="563" t="s">
        <v>3681</v>
      </c>
      <c r="BH210" s="568">
        <v>2150</v>
      </c>
      <c r="BU210" s="488" t="s">
        <v>3623</v>
      </c>
      <c r="BW210" s="493"/>
      <c r="BX210" s="497"/>
      <c r="BY210" s="497"/>
      <c r="BZ210" s="498"/>
      <c r="CB210" s="493"/>
      <c r="CC210" s="497"/>
      <c r="CD210" s="497"/>
      <c r="CE210" s="497"/>
      <c r="CF210" s="498"/>
      <c r="CH210" s="520"/>
      <c r="CI210" s="527"/>
      <c r="CJ210" s="527"/>
      <c r="CK210" s="527"/>
      <c r="CL210" s="528"/>
      <c r="CN210" s="516">
        <v>0.99</v>
      </c>
    </row>
    <row r="211" spans="1:92" ht="27">
      <c r="A211" s="1205" t="s">
        <v>3535</v>
      </c>
      <c r="B211" s="517" t="s">
        <v>3486</v>
      </c>
      <c r="C211" s="518" t="s">
        <v>3487</v>
      </c>
      <c r="D211" s="509" t="s">
        <v>3488</v>
      </c>
      <c r="F211" s="551">
        <v>76840</v>
      </c>
      <c r="G211" s="552">
        <v>83760</v>
      </c>
      <c r="H211" s="489" t="s">
        <v>1</v>
      </c>
      <c r="I211" s="553">
        <v>750</v>
      </c>
      <c r="J211" s="554">
        <v>820</v>
      </c>
      <c r="K211" s="555" t="s">
        <v>3675</v>
      </c>
      <c r="L211" s="489" t="s">
        <v>1</v>
      </c>
      <c r="M211" s="1197">
        <v>6530</v>
      </c>
      <c r="N211" s="490" t="s">
        <v>1</v>
      </c>
      <c r="O211" s="490">
        <v>60</v>
      </c>
      <c r="P211" s="519" t="s">
        <v>3618</v>
      </c>
      <c r="Q211" s="489" t="s">
        <v>1</v>
      </c>
      <c r="R211" s="520">
        <v>27690</v>
      </c>
      <c r="S211" s="490" t="s">
        <v>1</v>
      </c>
      <c r="T211" s="490">
        <v>270</v>
      </c>
      <c r="U211" s="519" t="s">
        <v>3618</v>
      </c>
      <c r="V211" s="489" t="s">
        <v>1</v>
      </c>
      <c r="W211" s="513">
        <v>6920</v>
      </c>
      <c r="X211" s="513">
        <v>60</v>
      </c>
      <c r="Y211" s="509" t="s">
        <v>3489</v>
      </c>
      <c r="AF211" s="501" t="s">
        <v>0</v>
      </c>
      <c r="AJ211" s="489" t="s">
        <v>1</v>
      </c>
      <c r="AK211" s="520">
        <v>5780</v>
      </c>
      <c r="AL211" s="490" t="s">
        <v>1</v>
      </c>
      <c r="AM211" s="490">
        <v>50</v>
      </c>
      <c r="AN211" s="519" t="s">
        <v>3618</v>
      </c>
      <c r="AO211" s="489" t="s">
        <v>1</v>
      </c>
      <c r="AP211" s="512" t="s">
        <v>3234</v>
      </c>
      <c r="AQ211" s="510" t="s">
        <v>1</v>
      </c>
      <c r="AR211" s="510">
        <v>270</v>
      </c>
      <c r="AS211" s="511" t="s">
        <v>3619</v>
      </c>
      <c r="AT211" s="489" t="s">
        <v>1</v>
      </c>
      <c r="AU211" s="520">
        <v>3640</v>
      </c>
      <c r="AV211" s="490" t="s">
        <v>1</v>
      </c>
      <c r="AW211" s="490">
        <v>30</v>
      </c>
      <c r="AX211" s="519" t="s">
        <v>3618</v>
      </c>
      <c r="AY211" s="489" t="s">
        <v>1</v>
      </c>
      <c r="AZ211" s="556">
        <v>2730</v>
      </c>
      <c r="BA211" s="1196" t="s">
        <v>12</v>
      </c>
      <c r="BB211" s="556">
        <v>20</v>
      </c>
      <c r="BC211" s="1196" t="s">
        <v>12</v>
      </c>
      <c r="BD211" s="556">
        <v>480</v>
      </c>
      <c r="BE211" s="1196" t="s">
        <v>12</v>
      </c>
      <c r="BF211" s="556">
        <v>4</v>
      </c>
      <c r="BG211" s="489" t="s">
        <v>1</v>
      </c>
      <c r="BH211" s="569" t="s">
        <v>3683</v>
      </c>
      <c r="BT211" s="489" t="s">
        <v>1</v>
      </c>
      <c r="BU211" s="518">
        <v>225</v>
      </c>
      <c r="BV211" s="489" t="s">
        <v>11</v>
      </c>
      <c r="BW211" s="520">
        <v>7500</v>
      </c>
      <c r="BX211" s="527" t="s">
        <v>3630</v>
      </c>
      <c r="BY211" s="527">
        <v>70</v>
      </c>
      <c r="BZ211" s="528" t="s">
        <v>3618</v>
      </c>
      <c r="CA211" s="489" t="s">
        <v>11</v>
      </c>
      <c r="CB211" s="520">
        <v>27690</v>
      </c>
      <c r="CC211" s="527" t="s">
        <v>3630</v>
      </c>
      <c r="CD211" s="527">
        <v>270</v>
      </c>
      <c r="CE211" s="527" t="s">
        <v>3618</v>
      </c>
      <c r="CF211" s="528" t="s">
        <v>3631</v>
      </c>
      <c r="CG211" s="489" t="s">
        <v>11</v>
      </c>
      <c r="CH211" s="512">
        <v>19710</v>
      </c>
      <c r="CI211" s="514" t="s">
        <v>3630</v>
      </c>
      <c r="CJ211" s="514">
        <v>190</v>
      </c>
      <c r="CK211" s="514" t="s">
        <v>3618</v>
      </c>
      <c r="CL211" s="515" t="s">
        <v>3631</v>
      </c>
      <c r="CN211" s="516" t="s">
        <v>3700</v>
      </c>
    </row>
    <row r="212" spans="1:92" ht="27">
      <c r="A212" s="1205"/>
      <c r="B212" s="517"/>
      <c r="C212" s="518"/>
      <c r="D212" s="509" t="s">
        <v>3493</v>
      </c>
      <c r="F212" s="558">
        <v>83760</v>
      </c>
      <c r="G212" s="559"/>
      <c r="H212" s="489" t="s">
        <v>1</v>
      </c>
      <c r="I212" s="560">
        <v>820</v>
      </c>
      <c r="J212" s="561"/>
      <c r="K212" s="562" t="s">
        <v>3675</v>
      </c>
      <c r="M212" s="1198"/>
      <c r="N212" s="490"/>
      <c r="O212" s="490"/>
      <c r="P212" s="519"/>
      <c r="R212" s="520"/>
      <c r="S212" s="490"/>
      <c r="T212" s="490"/>
      <c r="U212" s="519"/>
      <c r="V212" s="489" t="s">
        <v>1</v>
      </c>
      <c r="W212" s="521">
        <v>6920</v>
      </c>
      <c r="X212" s="522">
        <v>60</v>
      </c>
      <c r="Y212" s="509" t="s">
        <v>3489</v>
      </c>
      <c r="Z212" s="489" t="s">
        <v>1</v>
      </c>
      <c r="AA212" s="523">
        <v>48460</v>
      </c>
      <c r="AB212" s="524" t="s">
        <v>1</v>
      </c>
      <c r="AC212" s="524">
        <v>480</v>
      </c>
      <c r="AD212" s="525" t="s">
        <v>3618</v>
      </c>
      <c r="AE212" s="489" t="s">
        <v>1</v>
      </c>
      <c r="AF212" s="526">
        <v>41540</v>
      </c>
      <c r="AG212" s="524" t="s">
        <v>1</v>
      </c>
      <c r="AH212" s="524">
        <v>410</v>
      </c>
      <c r="AI212" s="525" t="s">
        <v>3618</v>
      </c>
      <c r="AK212" s="520"/>
      <c r="AL212" s="490"/>
      <c r="AM212" s="490"/>
      <c r="AN212" s="519"/>
      <c r="AP212" s="520">
        <v>27690</v>
      </c>
      <c r="AQ212" s="490"/>
      <c r="AR212" s="490"/>
      <c r="AS212" s="519"/>
      <c r="AU212" s="520"/>
      <c r="AV212" s="490"/>
      <c r="AW212" s="490"/>
      <c r="AX212" s="519"/>
      <c r="AZ212" s="563" t="s">
        <v>3680</v>
      </c>
      <c r="BA212" s="1196"/>
      <c r="BB212" s="563" t="s">
        <v>3681</v>
      </c>
      <c r="BC212" s="1196"/>
      <c r="BD212" s="563" t="s">
        <v>3680</v>
      </c>
      <c r="BE212" s="1196"/>
      <c r="BF212" s="563" t="s">
        <v>3681</v>
      </c>
      <c r="BH212" s="567">
        <v>27330</v>
      </c>
      <c r="BU212" s="518" t="s">
        <v>3622</v>
      </c>
      <c r="BW212" s="520"/>
      <c r="BX212" s="527"/>
      <c r="BY212" s="527"/>
      <c r="BZ212" s="528"/>
      <c r="CB212" s="520"/>
      <c r="CC212" s="527"/>
      <c r="CD212" s="527"/>
      <c r="CE212" s="527"/>
      <c r="CF212" s="528"/>
      <c r="CH212" s="493"/>
      <c r="CI212" s="497"/>
      <c r="CJ212" s="497"/>
      <c r="CK212" s="497"/>
      <c r="CL212" s="498"/>
      <c r="CN212" s="516">
        <v>0.63</v>
      </c>
    </row>
    <row r="213" spans="1:92" ht="54">
      <c r="A213" s="1205"/>
      <c r="B213" s="507" t="s">
        <v>3495</v>
      </c>
      <c r="C213" s="508" t="s">
        <v>3487</v>
      </c>
      <c r="D213" s="509" t="s">
        <v>3488</v>
      </c>
      <c r="F213" s="551">
        <v>47820</v>
      </c>
      <c r="G213" s="552">
        <v>54740</v>
      </c>
      <c r="H213" s="489" t="s">
        <v>1</v>
      </c>
      <c r="I213" s="553">
        <v>460</v>
      </c>
      <c r="J213" s="554">
        <v>530</v>
      </c>
      <c r="K213" s="555" t="s">
        <v>3675</v>
      </c>
      <c r="L213" s="489" t="s">
        <v>1</v>
      </c>
      <c r="M213" s="1197">
        <v>3920</v>
      </c>
      <c r="N213" s="510" t="s">
        <v>1</v>
      </c>
      <c r="O213" s="510">
        <v>30</v>
      </c>
      <c r="P213" s="511" t="s">
        <v>3618</v>
      </c>
      <c r="Q213" s="489" t="s">
        <v>1</v>
      </c>
      <c r="R213" s="512">
        <v>16610</v>
      </c>
      <c r="S213" s="510" t="s">
        <v>1</v>
      </c>
      <c r="T213" s="510">
        <v>160</v>
      </c>
      <c r="U213" s="511" t="s">
        <v>3618</v>
      </c>
      <c r="V213" s="489" t="s">
        <v>1</v>
      </c>
      <c r="W213" s="513">
        <v>6920</v>
      </c>
      <c r="X213" s="513">
        <v>60</v>
      </c>
      <c r="Y213" s="509" t="s">
        <v>3489</v>
      </c>
      <c r="AF213" s="501" t="s">
        <v>0</v>
      </c>
      <c r="AJ213" s="489" t="s">
        <v>1</v>
      </c>
      <c r="AK213" s="512">
        <v>3470</v>
      </c>
      <c r="AL213" s="510" t="s">
        <v>1</v>
      </c>
      <c r="AM213" s="510">
        <v>30</v>
      </c>
      <c r="AN213" s="511" t="s">
        <v>3618</v>
      </c>
      <c r="AP213" s="520" t="s">
        <v>3235</v>
      </c>
      <c r="AQ213" s="490" t="s">
        <v>1</v>
      </c>
      <c r="AR213" s="490">
        <v>160</v>
      </c>
      <c r="AS213" s="519" t="s">
        <v>3619</v>
      </c>
      <c r="AT213" s="489" t="s">
        <v>1</v>
      </c>
      <c r="AU213" s="512">
        <v>2490</v>
      </c>
      <c r="AV213" s="510" t="s">
        <v>1</v>
      </c>
      <c r="AW213" s="510">
        <v>20</v>
      </c>
      <c r="AX213" s="511" t="s">
        <v>3618</v>
      </c>
      <c r="AY213" s="489" t="s">
        <v>1</v>
      </c>
      <c r="AZ213" s="556">
        <v>1630</v>
      </c>
      <c r="BA213" s="1196" t="s">
        <v>12</v>
      </c>
      <c r="BB213" s="556">
        <v>10</v>
      </c>
      <c r="BC213" s="1196" t="s">
        <v>12</v>
      </c>
      <c r="BD213" s="556">
        <v>290</v>
      </c>
      <c r="BE213" s="1196" t="s">
        <v>12</v>
      </c>
      <c r="BF213" s="556">
        <v>2</v>
      </c>
      <c r="BH213" s="566" t="s">
        <v>3684</v>
      </c>
      <c r="BT213" s="489" t="s">
        <v>1</v>
      </c>
      <c r="BU213" s="508">
        <v>225</v>
      </c>
      <c r="BV213" s="489" t="s">
        <v>11</v>
      </c>
      <c r="BW213" s="512">
        <v>4500</v>
      </c>
      <c r="BX213" s="514" t="s">
        <v>3630</v>
      </c>
      <c r="BY213" s="514">
        <v>40</v>
      </c>
      <c r="BZ213" s="515" t="s">
        <v>3618</v>
      </c>
      <c r="CA213" s="489" t="s">
        <v>11</v>
      </c>
      <c r="CB213" s="512">
        <v>16610</v>
      </c>
      <c r="CC213" s="514" t="s">
        <v>3630</v>
      </c>
      <c r="CD213" s="514">
        <v>160</v>
      </c>
      <c r="CE213" s="514" t="s">
        <v>3618</v>
      </c>
      <c r="CF213" s="515" t="s">
        <v>3631</v>
      </c>
      <c r="CG213" s="489" t="s">
        <v>11</v>
      </c>
      <c r="CH213" s="520">
        <v>11820</v>
      </c>
      <c r="CI213" s="527" t="s">
        <v>3630</v>
      </c>
      <c r="CJ213" s="527">
        <v>110</v>
      </c>
      <c r="CK213" s="527" t="s">
        <v>3618</v>
      </c>
      <c r="CL213" s="528" t="s">
        <v>3631</v>
      </c>
      <c r="CN213" s="516" t="s">
        <v>3700</v>
      </c>
    </row>
    <row r="214" spans="1:92" ht="27">
      <c r="A214" s="1205"/>
      <c r="B214" s="487"/>
      <c r="C214" s="488"/>
      <c r="D214" s="509" t="s">
        <v>3493</v>
      </c>
      <c r="F214" s="558">
        <v>54740</v>
      </c>
      <c r="G214" s="559"/>
      <c r="H214" s="489" t="s">
        <v>1</v>
      </c>
      <c r="I214" s="560">
        <v>530</v>
      </c>
      <c r="J214" s="561"/>
      <c r="K214" s="562" t="s">
        <v>3675</v>
      </c>
      <c r="M214" s="1198"/>
      <c r="N214" s="494"/>
      <c r="O214" s="494"/>
      <c r="P214" s="492"/>
      <c r="R214" s="493"/>
      <c r="S214" s="494"/>
      <c r="T214" s="494"/>
      <c r="U214" s="492"/>
      <c r="V214" s="489" t="s">
        <v>1</v>
      </c>
      <c r="W214" s="521">
        <v>6920</v>
      </c>
      <c r="X214" s="522">
        <v>60</v>
      </c>
      <c r="Y214" s="509" t="s">
        <v>3489</v>
      </c>
      <c r="Z214" s="489" t="s">
        <v>1</v>
      </c>
      <c r="AA214" s="523">
        <v>48460</v>
      </c>
      <c r="AB214" s="524" t="s">
        <v>1</v>
      </c>
      <c r="AC214" s="524">
        <v>480</v>
      </c>
      <c r="AD214" s="525" t="s">
        <v>3618</v>
      </c>
      <c r="AE214" s="489" t="s">
        <v>1</v>
      </c>
      <c r="AF214" s="526">
        <v>41540</v>
      </c>
      <c r="AG214" s="524" t="s">
        <v>1</v>
      </c>
      <c r="AH214" s="524">
        <v>410</v>
      </c>
      <c r="AI214" s="525" t="s">
        <v>3618</v>
      </c>
      <c r="AK214" s="493"/>
      <c r="AL214" s="494"/>
      <c r="AM214" s="494"/>
      <c r="AN214" s="492"/>
      <c r="AP214" s="520">
        <v>16610</v>
      </c>
      <c r="AQ214" s="490"/>
      <c r="AR214" s="490"/>
      <c r="AS214" s="519"/>
      <c r="AU214" s="493"/>
      <c r="AV214" s="494"/>
      <c r="AW214" s="494"/>
      <c r="AX214" s="492"/>
      <c r="AZ214" s="563" t="s">
        <v>3680</v>
      </c>
      <c r="BA214" s="1196"/>
      <c r="BB214" s="563" t="s">
        <v>3681</v>
      </c>
      <c r="BC214" s="1196"/>
      <c r="BD214" s="563" t="s">
        <v>3680</v>
      </c>
      <c r="BE214" s="1196"/>
      <c r="BF214" s="563" t="s">
        <v>3681</v>
      </c>
      <c r="BH214" s="567">
        <v>16800</v>
      </c>
      <c r="BU214" s="488" t="s">
        <v>3621</v>
      </c>
      <c r="BW214" s="493"/>
      <c r="BX214" s="497"/>
      <c r="BY214" s="497"/>
      <c r="BZ214" s="498"/>
      <c r="CB214" s="493"/>
      <c r="CC214" s="497"/>
      <c r="CD214" s="497"/>
      <c r="CE214" s="497"/>
      <c r="CF214" s="498"/>
      <c r="CH214" s="520"/>
      <c r="CI214" s="527"/>
      <c r="CJ214" s="527"/>
      <c r="CK214" s="527"/>
      <c r="CL214" s="528"/>
      <c r="CN214" s="516">
        <v>0.78</v>
      </c>
    </row>
    <row r="215" spans="1:92" ht="54">
      <c r="A215" s="1205"/>
      <c r="B215" s="517" t="s">
        <v>3497</v>
      </c>
      <c r="C215" s="518" t="s">
        <v>3487</v>
      </c>
      <c r="D215" s="509" t="s">
        <v>3488</v>
      </c>
      <c r="F215" s="551">
        <v>37390</v>
      </c>
      <c r="G215" s="552">
        <v>44310</v>
      </c>
      <c r="H215" s="489" t="s">
        <v>1</v>
      </c>
      <c r="I215" s="553">
        <v>350</v>
      </c>
      <c r="J215" s="554">
        <v>420</v>
      </c>
      <c r="K215" s="555" t="s">
        <v>3675</v>
      </c>
      <c r="L215" s="489" t="s">
        <v>1</v>
      </c>
      <c r="M215" s="1197">
        <v>2800</v>
      </c>
      <c r="N215" s="490" t="s">
        <v>1</v>
      </c>
      <c r="O215" s="490">
        <v>20</v>
      </c>
      <c r="P215" s="519" t="s">
        <v>3618</v>
      </c>
      <c r="Q215" s="489" t="s">
        <v>1</v>
      </c>
      <c r="R215" s="520">
        <v>11860</v>
      </c>
      <c r="S215" s="490" t="s">
        <v>1</v>
      </c>
      <c r="T215" s="490">
        <v>110</v>
      </c>
      <c r="U215" s="519" t="s">
        <v>3618</v>
      </c>
      <c r="V215" s="489" t="s">
        <v>1</v>
      </c>
      <c r="W215" s="513">
        <v>6920</v>
      </c>
      <c r="X215" s="513">
        <v>60</v>
      </c>
      <c r="Y215" s="509" t="s">
        <v>3489</v>
      </c>
      <c r="AF215" s="501" t="s">
        <v>0</v>
      </c>
      <c r="AJ215" s="489" t="s">
        <v>1</v>
      </c>
      <c r="AK215" s="520">
        <v>2480</v>
      </c>
      <c r="AL215" s="490" t="s">
        <v>1</v>
      </c>
      <c r="AM215" s="490">
        <v>20</v>
      </c>
      <c r="AN215" s="519" t="s">
        <v>3618</v>
      </c>
      <c r="AP215" s="520" t="s">
        <v>3236</v>
      </c>
      <c r="AQ215" s="490" t="s">
        <v>1</v>
      </c>
      <c r="AR215" s="490">
        <v>110</v>
      </c>
      <c r="AS215" s="519" t="s">
        <v>3619</v>
      </c>
      <c r="AT215" s="489" t="s">
        <v>1</v>
      </c>
      <c r="AU215" s="520">
        <v>2000</v>
      </c>
      <c r="AV215" s="490" t="s">
        <v>1</v>
      </c>
      <c r="AW215" s="490">
        <v>20</v>
      </c>
      <c r="AX215" s="519" t="s">
        <v>3618</v>
      </c>
      <c r="AY215" s="489" t="s">
        <v>1</v>
      </c>
      <c r="AZ215" s="556">
        <v>1170</v>
      </c>
      <c r="BA215" s="1196" t="s">
        <v>12</v>
      </c>
      <c r="BB215" s="556">
        <v>10</v>
      </c>
      <c r="BC215" s="1196" t="s">
        <v>12</v>
      </c>
      <c r="BD215" s="556">
        <v>200</v>
      </c>
      <c r="BE215" s="1196" t="s">
        <v>12</v>
      </c>
      <c r="BF215" s="556">
        <v>2</v>
      </c>
      <c r="BH215" s="566" t="s">
        <v>3685</v>
      </c>
      <c r="BT215" s="489" t="s">
        <v>1</v>
      </c>
      <c r="BU215" s="518">
        <v>225</v>
      </c>
      <c r="BV215" s="489" t="s">
        <v>11</v>
      </c>
      <c r="BW215" s="520">
        <v>3210</v>
      </c>
      <c r="BX215" s="527" t="s">
        <v>3630</v>
      </c>
      <c r="BY215" s="527">
        <v>30</v>
      </c>
      <c r="BZ215" s="528" t="s">
        <v>3618</v>
      </c>
      <c r="CA215" s="489" t="s">
        <v>11</v>
      </c>
      <c r="CB215" s="520">
        <v>11860</v>
      </c>
      <c r="CC215" s="527" t="s">
        <v>3630</v>
      </c>
      <c r="CD215" s="527">
        <v>110</v>
      </c>
      <c r="CE215" s="527" t="s">
        <v>3618</v>
      </c>
      <c r="CF215" s="528" t="s">
        <v>3631</v>
      </c>
      <c r="CG215" s="489" t="s">
        <v>11</v>
      </c>
      <c r="CH215" s="512">
        <v>8440</v>
      </c>
      <c r="CI215" s="514" t="s">
        <v>3630</v>
      </c>
      <c r="CJ215" s="514">
        <v>80</v>
      </c>
      <c r="CK215" s="514" t="s">
        <v>3618</v>
      </c>
      <c r="CL215" s="515" t="s">
        <v>3631</v>
      </c>
      <c r="CN215" s="516" t="s">
        <v>3700</v>
      </c>
    </row>
    <row r="216" spans="1:92" ht="27">
      <c r="A216" s="1205"/>
      <c r="B216" s="517"/>
      <c r="C216" s="518"/>
      <c r="D216" s="509" t="s">
        <v>3493</v>
      </c>
      <c r="F216" s="558">
        <v>44310</v>
      </c>
      <c r="G216" s="559"/>
      <c r="H216" s="489" t="s">
        <v>1</v>
      </c>
      <c r="I216" s="560">
        <v>420</v>
      </c>
      <c r="J216" s="561"/>
      <c r="K216" s="562" t="s">
        <v>3675</v>
      </c>
      <c r="M216" s="1198"/>
      <c r="N216" s="490"/>
      <c r="O216" s="490"/>
      <c r="P216" s="519"/>
      <c r="R216" s="520"/>
      <c r="S216" s="490"/>
      <c r="T216" s="490"/>
      <c r="U216" s="519"/>
      <c r="V216" s="489" t="s">
        <v>1</v>
      </c>
      <c r="W216" s="521">
        <v>6920</v>
      </c>
      <c r="X216" s="522">
        <v>60</v>
      </c>
      <c r="Y216" s="509" t="s">
        <v>3489</v>
      </c>
      <c r="Z216" s="489" t="s">
        <v>1</v>
      </c>
      <c r="AA216" s="523">
        <v>48460</v>
      </c>
      <c r="AB216" s="524" t="s">
        <v>1</v>
      </c>
      <c r="AC216" s="524">
        <v>480</v>
      </c>
      <c r="AD216" s="525" t="s">
        <v>3618</v>
      </c>
      <c r="AE216" s="489" t="s">
        <v>1</v>
      </c>
      <c r="AF216" s="526">
        <v>41540</v>
      </c>
      <c r="AG216" s="524" t="s">
        <v>1</v>
      </c>
      <c r="AH216" s="524">
        <v>410</v>
      </c>
      <c r="AI216" s="525" t="s">
        <v>3618</v>
      </c>
      <c r="AK216" s="520"/>
      <c r="AL216" s="490"/>
      <c r="AM216" s="490"/>
      <c r="AN216" s="519"/>
      <c r="AP216" s="520">
        <v>11860</v>
      </c>
      <c r="AQ216" s="490"/>
      <c r="AR216" s="490"/>
      <c r="AS216" s="519"/>
      <c r="AU216" s="520"/>
      <c r="AV216" s="490"/>
      <c r="AW216" s="490"/>
      <c r="AX216" s="519"/>
      <c r="AZ216" s="563" t="s">
        <v>3680</v>
      </c>
      <c r="BA216" s="1196"/>
      <c r="BB216" s="563" t="s">
        <v>3681</v>
      </c>
      <c r="BC216" s="1196"/>
      <c r="BD216" s="563" t="s">
        <v>3680</v>
      </c>
      <c r="BE216" s="1196"/>
      <c r="BF216" s="563" t="s">
        <v>3681</v>
      </c>
      <c r="BH216" s="567">
        <v>12280</v>
      </c>
      <c r="BU216" s="518" t="s">
        <v>3626</v>
      </c>
      <c r="BW216" s="520"/>
      <c r="BX216" s="527"/>
      <c r="BY216" s="527"/>
      <c r="BZ216" s="528"/>
      <c r="CB216" s="520"/>
      <c r="CC216" s="527"/>
      <c r="CD216" s="527"/>
      <c r="CE216" s="527"/>
      <c r="CF216" s="528"/>
      <c r="CH216" s="493"/>
      <c r="CI216" s="497"/>
      <c r="CJ216" s="497"/>
      <c r="CK216" s="497"/>
      <c r="CL216" s="498"/>
      <c r="CN216" s="516">
        <v>0.86</v>
      </c>
    </row>
    <row r="217" spans="1:92" ht="54">
      <c r="A217" s="1205"/>
      <c r="B217" s="507" t="s">
        <v>3499</v>
      </c>
      <c r="C217" s="508" t="s">
        <v>3487</v>
      </c>
      <c r="D217" s="509" t="s">
        <v>3488</v>
      </c>
      <c r="F217" s="551">
        <v>33160</v>
      </c>
      <c r="G217" s="552">
        <v>40080</v>
      </c>
      <c r="H217" s="489" t="s">
        <v>1</v>
      </c>
      <c r="I217" s="553">
        <v>310</v>
      </c>
      <c r="J217" s="554">
        <v>380</v>
      </c>
      <c r="K217" s="555" t="s">
        <v>3675</v>
      </c>
      <c r="L217" s="489" t="s">
        <v>1</v>
      </c>
      <c r="M217" s="1197">
        <v>2170</v>
      </c>
      <c r="N217" s="510" t="s">
        <v>1</v>
      </c>
      <c r="O217" s="510">
        <v>20</v>
      </c>
      <c r="P217" s="511" t="s">
        <v>3618</v>
      </c>
      <c r="Q217" s="489" t="s">
        <v>1</v>
      </c>
      <c r="R217" s="512">
        <v>9230</v>
      </c>
      <c r="S217" s="510" t="s">
        <v>1</v>
      </c>
      <c r="T217" s="510">
        <v>90</v>
      </c>
      <c r="U217" s="511" t="s">
        <v>3618</v>
      </c>
      <c r="V217" s="489" t="s">
        <v>1</v>
      </c>
      <c r="W217" s="513">
        <v>6920</v>
      </c>
      <c r="X217" s="513">
        <v>60</v>
      </c>
      <c r="Y217" s="509" t="s">
        <v>3489</v>
      </c>
      <c r="AF217" s="501" t="s">
        <v>0</v>
      </c>
      <c r="AJ217" s="489" t="s">
        <v>1</v>
      </c>
      <c r="AK217" s="512" t="s">
        <v>11</v>
      </c>
      <c r="AL217" s="510" t="s">
        <v>1</v>
      </c>
      <c r="AM217" s="510" t="s">
        <v>11</v>
      </c>
      <c r="AN217" s="511"/>
      <c r="AP217" s="520" t="s">
        <v>3237</v>
      </c>
      <c r="AQ217" s="490" t="s">
        <v>1</v>
      </c>
      <c r="AR217" s="490">
        <v>90</v>
      </c>
      <c r="AS217" s="519" t="s">
        <v>3619</v>
      </c>
      <c r="AT217" s="489" t="s">
        <v>1</v>
      </c>
      <c r="AU217" s="512">
        <v>1730</v>
      </c>
      <c r="AV217" s="510" t="s">
        <v>1</v>
      </c>
      <c r="AW217" s="510">
        <v>10</v>
      </c>
      <c r="AX217" s="511" t="s">
        <v>3618</v>
      </c>
      <c r="AY217" s="489" t="s">
        <v>1</v>
      </c>
      <c r="AZ217" s="556">
        <v>910</v>
      </c>
      <c r="BA217" s="1196" t="s">
        <v>12</v>
      </c>
      <c r="BB217" s="556">
        <v>9</v>
      </c>
      <c r="BC217" s="1196" t="s">
        <v>12</v>
      </c>
      <c r="BD217" s="556">
        <v>160</v>
      </c>
      <c r="BE217" s="1196" t="s">
        <v>12</v>
      </c>
      <c r="BF217" s="556">
        <v>1</v>
      </c>
      <c r="BH217" s="566" t="s">
        <v>3686</v>
      </c>
      <c r="BT217" s="489" t="s">
        <v>1</v>
      </c>
      <c r="BU217" s="508">
        <v>225</v>
      </c>
      <c r="BV217" s="489" t="s">
        <v>11</v>
      </c>
      <c r="BW217" s="512">
        <v>2500</v>
      </c>
      <c r="BX217" s="514" t="s">
        <v>3630</v>
      </c>
      <c r="BY217" s="514">
        <v>20</v>
      </c>
      <c r="BZ217" s="515" t="s">
        <v>3618</v>
      </c>
      <c r="CA217" s="489" t="s">
        <v>11</v>
      </c>
      <c r="CB217" s="512">
        <v>9230</v>
      </c>
      <c r="CC217" s="514" t="s">
        <v>3630</v>
      </c>
      <c r="CD217" s="514">
        <v>90</v>
      </c>
      <c r="CE217" s="514" t="s">
        <v>3618</v>
      </c>
      <c r="CF217" s="515" t="s">
        <v>3631</v>
      </c>
      <c r="CG217" s="489" t="s">
        <v>11</v>
      </c>
      <c r="CH217" s="520">
        <v>6570</v>
      </c>
      <c r="CI217" s="527" t="s">
        <v>3630</v>
      </c>
      <c r="CJ217" s="527">
        <v>60</v>
      </c>
      <c r="CK217" s="527" t="s">
        <v>3618</v>
      </c>
      <c r="CL217" s="528" t="s">
        <v>3631</v>
      </c>
      <c r="CN217" s="516" t="s">
        <v>3700</v>
      </c>
    </row>
    <row r="218" spans="1:92" ht="27">
      <c r="A218" s="1205"/>
      <c r="B218" s="487"/>
      <c r="C218" s="488"/>
      <c r="D218" s="509" t="s">
        <v>3493</v>
      </c>
      <c r="F218" s="558">
        <v>40080</v>
      </c>
      <c r="G218" s="559"/>
      <c r="H218" s="489" t="s">
        <v>1</v>
      </c>
      <c r="I218" s="560">
        <v>380</v>
      </c>
      <c r="J218" s="561"/>
      <c r="K218" s="562" t="s">
        <v>3675</v>
      </c>
      <c r="M218" s="1198"/>
      <c r="N218" s="494"/>
      <c r="O218" s="494"/>
      <c r="P218" s="492"/>
      <c r="R218" s="493"/>
      <c r="S218" s="494"/>
      <c r="T218" s="494"/>
      <c r="U218" s="492"/>
      <c r="V218" s="489" t="s">
        <v>1</v>
      </c>
      <c r="W218" s="521">
        <v>6920</v>
      </c>
      <c r="X218" s="522">
        <v>60</v>
      </c>
      <c r="Y218" s="509" t="s">
        <v>3489</v>
      </c>
      <c r="Z218" s="489" t="s">
        <v>1</v>
      </c>
      <c r="AA218" s="523">
        <v>48460</v>
      </c>
      <c r="AB218" s="524" t="s">
        <v>1</v>
      </c>
      <c r="AC218" s="524">
        <v>480</v>
      </c>
      <c r="AD218" s="525" t="s">
        <v>3618</v>
      </c>
      <c r="AE218" s="489" t="s">
        <v>1</v>
      </c>
      <c r="AF218" s="526">
        <v>41540</v>
      </c>
      <c r="AG218" s="524" t="s">
        <v>1</v>
      </c>
      <c r="AH218" s="524">
        <v>410</v>
      </c>
      <c r="AI218" s="525" t="s">
        <v>3618</v>
      </c>
      <c r="AK218" s="520"/>
      <c r="AL218" s="490"/>
      <c r="AM218" s="490"/>
      <c r="AN218" s="519"/>
      <c r="AP218" s="520">
        <v>9230</v>
      </c>
      <c r="AQ218" s="490"/>
      <c r="AR218" s="490"/>
      <c r="AS218" s="519"/>
      <c r="AU218" s="493"/>
      <c r="AV218" s="494"/>
      <c r="AW218" s="494"/>
      <c r="AX218" s="492"/>
      <c r="AZ218" s="563" t="s">
        <v>3680</v>
      </c>
      <c r="BA218" s="1196"/>
      <c r="BB218" s="563" t="s">
        <v>3681</v>
      </c>
      <c r="BC218" s="1196"/>
      <c r="BD218" s="563" t="s">
        <v>3680</v>
      </c>
      <c r="BE218" s="1196"/>
      <c r="BF218" s="563" t="s">
        <v>3681</v>
      </c>
      <c r="BH218" s="567">
        <v>9770</v>
      </c>
      <c r="BU218" s="488" t="s">
        <v>3622</v>
      </c>
      <c r="BW218" s="493"/>
      <c r="BX218" s="497"/>
      <c r="BY218" s="497"/>
      <c r="BZ218" s="498"/>
      <c r="CB218" s="493"/>
      <c r="CC218" s="497"/>
      <c r="CD218" s="497"/>
      <c r="CE218" s="497"/>
      <c r="CF218" s="498"/>
      <c r="CH218" s="520"/>
      <c r="CI218" s="527"/>
      <c r="CJ218" s="527"/>
      <c r="CK218" s="527"/>
      <c r="CL218" s="528"/>
      <c r="CN218" s="516">
        <v>0.94</v>
      </c>
    </row>
    <row r="219" spans="1:92" ht="54">
      <c r="A219" s="1205"/>
      <c r="B219" s="517" t="s">
        <v>3501</v>
      </c>
      <c r="C219" s="518" t="s">
        <v>3487</v>
      </c>
      <c r="D219" s="509" t="s">
        <v>3488</v>
      </c>
      <c r="F219" s="551">
        <v>29390</v>
      </c>
      <c r="G219" s="552">
        <v>36310</v>
      </c>
      <c r="H219" s="489" t="s">
        <v>1</v>
      </c>
      <c r="I219" s="553">
        <v>270</v>
      </c>
      <c r="J219" s="554">
        <v>340</v>
      </c>
      <c r="K219" s="555" t="s">
        <v>3675</v>
      </c>
      <c r="L219" s="489" t="s">
        <v>1</v>
      </c>
      <c r="M219" s="1197">
        <v>1630</v>
      </c>
      <c r="N219" s="490" t="s">
        <v>1</v>
      </c>
      <c r="O219" s="490">
        <v>10</v>
      </c>
      <c r="P219" s="519" t="s">
        <v>3618</v>
      </c>
      <c r="Q219" s="489" t="s">
        <v>1</v>
      </c>
      <c r="R219" s="520">
        <v>6920</v>
      </c>
      <c r="S219" s="490" t="s">
        <v>1</v>
      </c>
      <c r="T219" s="490">
        <v>60</v>
      </c>
      <c r="U219" s="519" t="s">
        <v>3618</v>
      </c>
      <c r="V219" s="489" t="s">
        <v>1</v>
      </c>
      <c r="W219" s="513">
        <v>6920</v>
      </c>
      <c r="X219" s="513">
        <v>60</v>
      </c>
      <c r="Y219" s="509" t="s">
        <v>3489</v>
      </c>
      <c r="AF219" s="501" t="s">
        <v>0</v>
      </c>
      <c r="AJ219" s="489" t="s">
        <v>1</v>
      </c>
      <c r="AK219" s="520" t="s">
        <v>11</v>
      </c>
      <c r="AL219" s="490" t="s">
        <v>1</v>
      </c>
      <c r="AM219" s="490" t="s">
        <v>11</v>
      </c>
      <c r="AN219" s="519"/>
      <c r="AP219" s="520" t="s">
        <v>3238</v>
      </c>
      <c r="AQ219" s="490" t="s">
        <v>1</v>
      </c>
      <c r="AR219" s="490">
        <v>60</v>
      </c>
      <c r="AS219" s="519" t="s">
        <v>3619</v>
      </c>
      <c r="AT219" s="489" t="s">
        <v>1</v>
      </c>
      <c r="AU219" s="520">
        <v>1300</v>
      </c>
      <c r="AV219" s="490" t="s">
        <v>1</v>
      </c>
      <c r="AW219" s="490">
        <v>10</v>
      </c>
      <c r="AX219" s="519" t="s">
        <v>3618</v>
      </c>
      <c r="AY219" s="489" t="s">
        <v>1</v>
      </c>
      <c r="AZ219" s="556">
        <v>680</v>
      </c>
      <c r="BA219" s="1196" t="s">
        <v>12</v>
      </c>
      <c r="BB219" s="556">
        <v>6</v>
      </c>
      <c r="BC219" s="1196" t="s">
        <v>12</v>
      </c>
      <c r="BD219" s="556">
        <v>120</v>
      </c>
      <c r="BE219" s="1196" t="s">
        <v>12</v>
      </c>
      <c r="BF219" s="556">
        <v>1</v>
      </c>
      <c r="BH219" s="566" t="s">
        <v>3687</v>
      </c>
      <c r="BT219" s="489" t="s">
        <v>1</v>
      </c>
      <c r="BU219" s="518">
        <v>225</v>
      </c>
      <c r="BV219" s="489" t="s">
        <v>11</v>
      </c>
      <c r="BW219" s="520">
        <v>1870</v>
      </c>
      <c r="BX219" s="527" t="s">
        <v>3630</v>
      </c>
      <c r="BY219" s="527">
        <v>10</v>
      </c>
      <c r="BZ219" s="528" t="s">
        <v>3618</v>
      </c>
      <c r="CA219" s="489" t="s">
        <v>11</v>
      </c>
      <c r="CB219" s="520">
        <v>6920</v>
      </c>
      <c r="CC219" s="527" t="s">
        <v>3630</v>
      </c>
      <c r="CD219" s="527">
        <v>60</v>
      </c>
      <c r="CE219" s="527" t="s">
        <v>3618</v>
      </c>
      <c r="CF219" s="528" t="s">
        <v>3631</v>
      </c>
      <c r="CG219" s="489" t="s">
        <v>11</v>
      </c>
      <c r="CH219" s="512">
        <v>4920</v>
      </c>
      <c r="CI219" s="514" t="s">
        <v>3630</v>
      </c>
      <c r="CJ219" s="514">
        <v>40</v>
      </c>
      <c r="CK219" s="514" t="s">
        <v>3618</v>
      </c>
      <c r="CL219" s="515" t="s">
        <v>3631</v>
      </c>
      <c r="CN219" s="516" t="s">
        <v>3700</v>
      </c>
    </row>
    <row r="220" spans="1:92" ht="27">
      <c r="A220" s="1205"/>
      <c r="B220" s="517"/>
      <c r="C220" s="518"/>
      <c r="D220" s="509" t="s">
        <v>3493</v>
      </c>
      <c r="F220" s="558">
        <v>36310</v>
      </c>
      <c r="G220" s="559"/>
      <c r="H220" s="489" t="s">
        <v>1</v>
      </c>
      <c r="I220" s="560">
        <v>340</v>
      </c>
      <c r="J220" s="561"/>
      <c r="K220" s="562" t="s">
        <v>3675</v>
      </c>
      <c r="M220" s="1198"/>
      <c r="N220" s="490"/>
      <c r="O220" s="490"/>
      <c r="P220" s="519"/>
      <c r="R220" s="520"/>
      <c r="S220" s="490"/>
      <c r="T220" s="490"/>
      <c r="U220" s="519"/>
      <c r="V220" s="489" t="s">
        <v>1</v>
      </c>
      <c r="W220" s="521">
        <v>6920</v>
      </c>
      <c r="X220" s="522">
        <v>60</v>
      </c>
      <c r="Y220" s="509" t="s">
        <v>3489</v>
      </c>
      <c r="Z220" s="489" t="s">
        <v>1</v>
      </c>
      <c r="AA220" s="523">
        <v>48460</v>
      </c>
      <c r="AB220" s="524" t="s">
        <v>1</v>
      </c>
      <c r="AC220" s="524">
        <v>480</v>
      </c>
      <c r="AD220" s="525" t="s">
        <v>3618</v>
      </c>
      <c r="AE220" s="489" t="s">
        <v>1</v>
      </c>
      <c r="AF220" s="526">
        <v>41540</v>
      </c>
      <c r="AG220" s="524" t="s">
        <v>1</v>
      </c>
      <c r="AH220" s="524">
        <v>410</v>
      </c>
      <c r="AI220" s="525" t="s">
        <v>3618</v>
      </c>
      <c r="AK220" s="520"/>
      <c r="AL220" s="490"/>
      <c r="AM220" s="490"/>
      <c r="AN220" s="519"/>
      <c r="AP220" s="520">
        <v>6920</v>
      </c>
      <c r="AQ220" s="490"/>
      <c r="AR220" s="490"/>
      <c r="AS220" s="519"/>
      <c r="AU220" s="520"/>
      <c r="AV220" s="490"/>
      <c r="AW220" s="490"/>
      <c r="AX220" s="519"/>
      <c r="AZ220" s="563" t="s">
        <v>3680</v>
      </c>
      <c r="BA220" s="1196"/>
      <c r="BB220" s="563" t="s">
        <v>3681</v>
      </c>
      <c r="BC220" s="1196"/>
      <c r="BD220" s="563" t="s">
        <v>3680</v>
      </c>
      <c r="BE220" s="1196"/>
      <c r="BF220" s="563" t="s">
        <v>3681</v>
      </c>
      <c r="BH220" s="567">
        <v>7500</v>
      </c>
      <c r="BU220" s="518" t="s">
        <v>3622</v>
      </c>
      <c r="BW220" s="520"/>
      <c r="BX220" s="527"/>
      <c r="BY220" s="527"/>
      <c r="BZ220" s="528"/>
      <c r="CB220" s="520"/>
      <c r="CC220" s="527"/>
      <c r="CD220" s="527"/>
      <c r="CE220" s="527"/>
      <c r="CF220" s="528"/>
      <c r="CH220" s="493"/>
      <c r="CI220" s="497"/>
      <c r="CJ220" s="497"/>
      <c r="CK220" s="497"/>
      <c r="CL220" s="498"/>
      <c r="CN220" s="516">
        <v>0.89</v>
      </c>
    </row>
    <row r="221" spans="1:92" ht="54">
      <c r="A221" s="1205"/>
      <c r="B221" s="507" t="s">
        <v>3503</v>
      </c>
      <c r="C221" s="508" t="s">
        <v>3487</v>
      </c>
      <c r="D221" s="509" t="s">
        <v>3488</v>
      </c>
      <c r="F221" s="551">
        <v>27170</v>
      </c>
      <c r="G221" s="552">
        <v>34090</v>
      </c>
      <c r="H221" s="489" t="s">
        <v>1</v>
      </c>
      <c r="I221" s="553">
        <v>250</v>
      </c>
      <c r="J221" s="554">
        <v>320</v>
      </c>
      <c r="K221" s="555" t="s">
        <v>3675</v>
      </c>
      <c r="L221" s="489" t="s">
        <v>1</v>
      </c>
      <c r="M221" s="1197">
        <v>1300</v>
      </c>
      <c r="N221" s="510" t="s">
        <v>1</v>
      </c>
      <c r="O221" s="510">
        <v>10</v>
      </c>
      <c r="P221" s="511" t="s">
        <v>3618</v>
      </c>
      <c r="Q221" s="489" t="s">
        <v>1</v>
      </c>
      <c r="R221" s="512">
        <v>5530</v>
      </c>
      <c r="S221" s="510" t="s">
        <v>1</v>
      </c>
      <c r="T221" s="510">
        <v>50</v>
      </c>
      <c r="U221" s="511" t="s">
        <v>3618</v>
      </c>
      <c r="V221" s="489" t="s">
        <v>1</v>
      </c>
      <c r="W221" s="513">
        <v>6920</v>
      </c>
      <c r="X221" s="513">
        <v>60</v>
      </c>
      <c r="Y221" s="509" t="s">
        <v>3489</v>
      </c>
      <c r="AF221" s="501" t="s">
        <v>0</v>
      </c>
      <c r="AJ221" s="489" t="s">
        <v>1</v>
      </c>
      <c r="AK221" s="520" t="s">
        <v>11</v>
      </c>
      <c r="AL221" s="490" t="s">
        <v>1</v>
      </c>
      <c r="AM221" s="490" t="s">
        <v>11</v>
      </c>
      <c r="AN221" s="519"/>
      <c r="AP221" s="520" t="s">
        <v>3239</v>
      </c>
      <c r="AQ221" s="490" t="s">
        <v>1</v>
      </c>
      <c r="AR221" s="490">
        <v>50</v>
      </c>
      <c r="AS221" s="519" t="s">
        <v>3619</v>
      </c>
      <c r="AT221" s="489" t="s">
        <v>1</v>
      </c>
      <c r="AU221" s="512">
        <v>1040</v>
      </c>
      <c r="AV221" s="510" t="s">
        <v>1</v>
      </c>
      <c r="AW221" s="510">
        <v>10</v>
      </c>
      <c r="AX221" s="511" t="s">
        <v>3618</v>
      </c>
      <c r="AY221" s="489" t="s">
        <v>1</v>
      </c>
      <c r="AZ221" s="556">
        <v>570</v>
      </c>
      <c r="BA221" s="1196" t="s">
        <v>12</v>
      </c>
      <c r="BB221" s="556">
        <v>5</v>
      </c>
      <c r="BC221" s="1196" t="s">
        <v>12</v>
      </c>
      <c r="BD221" s="556">
        <v>100</v>
      </c>
      <c r="BE221" s="1196" t="s">
        <v>12</v>
      </c>
      <c r="BF221" s="556">
        <v>1</v>
      </c>
      <c r="BH221" s="566" t="s">
        <v>3688</v>
      </c>
      <c r="BT221" s="489" t="s">
        <v>1</v>
      </c>
      <c r="BU221" s="508">
        <v>225</v>
      </c>
      <c r="BV221" s="489" t="s">
        <v>11</v>
      </c>
      <c r="BW221" s="512">
        <v>1500</v>
      </c>
      <c r="BX221" s="514" t="s">
        <v>3630</v>
      </c>
      <c r="BY221" s="514">
        <v>10</v>
      </c>
      <c r="BZ221" s="515" t="s">
        <v>3618</v>
      </c>
      <c r="CA221" s="489" t="s">
        <v>11</v>
      </c>
      <c r="CB221" s="512">
        <v>5530</v>
      </c>
      <c r="CC221" s="514" t="s">
        <v>3630</v>
      </c>
      <c r="CD221" s="514">
        <v>50</v>
      </c>
      <c r="CE221" s="514" t="s">
        <v>3618</v>
      </c>
      <c r="CF221" s="515" t="s">
        <v>3631</v>
      </c>
      <c r="CG221" s="489" t="s">
        <v>11</v>
      </c>
      <c r="CH221" s="520">
        <v>3940</v>
      </c>
      <c r="CI221" s="527" t="s">
        <v>3630</v>
      </c>
      <c r="CJ221" s="527">
        <v>30</v>
      </c>
      <c r="CK221" s="527" t="s">
        <v>3618</v>
      </c>
      <c r="CL221" s="528" t="s">
        <v>3631</v>
      </c>
      <c r="CN221" s="516" t="s">
        <v>3700</v>
      </c>
    </row>
    <row r="222" spans="1:92" ht="27">
      <c r="A222" s="1205"/>
      <c r="B222" s="487"/>
      <c r="C222" s="488"/>
      <c r="D222" s="509" t="s">
        <v>3493</v>
      </c>
      <c r="F222" s="558">
        <v>34090</v>
      </c>
      <c r="G222" s="559"/>
      <c r="H222" s="489" t="s">
        <v>1</v>
      </c>
      <c r="I222" s="560">
        <v>320</v>
      </c>
      <c r="J222" s="561"/>
      <c r="K222" s="562" t="s">
        <v>3675</v>
      </c>
      <c r="M222" s="1198"/>
      <c r="N222" s="494"/>
      <c r="O222" s="494"/>
      <c r="P222" s="492"/>
      <c r="R222" s="493"/>
      <c r="S222" s="494"/>
      <c r="T222" s="494"/>
      <c r="U222" s="492"/>
      <c r="V222" s="489" t="s">
        <v>1</v>
      </c>
      <c r="W222" s="521">
        <v>6920</v>
      </c>
      <c r="X222" s="522">
        <v>60</v>
      </c>
      <c r="Y222" s="509" t="s">
        <v>3489</v>
      </c>
      <c r="Z222" s="489" t="s">
        <v>1</v>
      </c>
      <c r="AA222" s="523">
        <v>48460</v>
      </c>
      <c r="AB222" s="524" t="s">
        <v>1</v>
      </c>
      <c r="AC222" s="524">
        <v>480</v>
      </c>
      <c r="AD222" s="525" t="s">
        <v>3618</v>
      </c>
      <c r="AE222" s="489" t="s">
        <v>1</v>
      </c>
      <c r="AF222" s="526">
        <v>41540</v>
      </c>
      <c r="AG222" s="524" t="s">
        <v>1</v>
      </c>
      <c r="AH222" s="524">
        <v>410</v>
      </c>
      <c r="AI222" s="525" t="s">
        <v>3618</v>
      </c>
      <c r="AK222" s="520"/>
      <c r="AL222" s="490"/>
      <c r="AM222" s="490"/>
      <c r="AN222" s="519"/>
      <c r="AP222" s="520">
        <v>5530</v>
      </c>
      <c r="AQ222" s="490"/>
      <c r="AR222" s="490"/>
      <c r="AS222" s="519"/>
      <c r="AU222" s="493"/>
      <c r="AV222" s="494"/>
      <c r="AW222" s="494"/>
      <c r="AX222" s="492"/>
      <c r="AZ222" s="563" t="s">
        <v>3680</v>
      </c>
      <c r="BA222" s="1196"/>
      <c r="BB222" s="563" t="s">
        <v>3681</v>
      </c>
      <c r="BC222" s="1196"/>
      <c r="BD222" s="563" t="s">
        <v>3680</v>
      </c>
      <c r="BE222" s="1196"/>
      <c r="BF222" s="563" t="s">
        <v>3681</v>
      </c>
      <c r="BH222" s="567">
        <v>6130</v>
      </c>
      <c r="BU222" s="488" t="s">
        <v>3626</v>
      </c>
      <c r="BW222" s="493"/>
      <c r="BX222" s="497"/>
      <c r="BY222" s="497"/>
      <c r="BZ222" s="498"/>
      <c r="CB222" s="493"/>
      <c r="CC222" s="497"/>
      <c r="CD222" s="497"/>
      <c r="CE222" s="497"/>
      <c r="CF222" s="498"/>
      <c r="CH222" s="520"/>
      <c r="CI222" s="527"/>
      <c r="CJ222" s="527"/>
      <c r="CK222" s="527"/>
      <c r="CL222" s="528"/>
      <c r="CN222" s="516">
        <v>0.92</v>
      </c>
    </row>
    <row r="223" spans="1:92" ht="54">
      <c r="A223" s="1205"/>
      <c r="B223" s="517" t="s">
        <v>3504</v>
      </c>
      <c r="C223" s="518" t="s">
        <v>3487</v>
      </c>
      <c r="D223" s="509" t="s">
        <v>3488</v>
      </c>
      <c r="F223" s="551">
        <v>25650</v>
      </c>
      <c r="G223" s="552">
        <v>32570</v>
      </c>
      <c r="H223" s="489" t="s">
        <v>1</v>
      </c>
      <c r="I223" s="553">
        <v>230</v>
      </c>
      <c r="J223" s="554">
        <v>300</v>
      </c>
      <c r="K223" s="555" t="s">
        <v>3675</v>
      </c>
      <c r="L223" s="489" t="s">
        <v>1</v>
      </c>
      <c r="M223" s="1197">
        <v>1080</v>
      </c>
      <c r="N223" s="490" t="s">
        <v>1</v>
      </c>
      <c r="O223" s="490">
        <v>10</v>
      </c>
      <c r="P223" s="519" t="s">
        <v>3618</v>
      </c>
      <c r="Q223" s="489" t="s">
        <v>1</v>
      </c>
      <c r="R223" s="520">
        <v>4610</v>
      </c>
      <c r="S223" s="490" t="s">
        <v>1</v>
      </c>
      <c r="T223" s="490">
        <v>40</v>
      </c>
      <c r="U223" s="519" t="s">
        <v>3618</v>
      </c>
      <c r="V223" s="489" t="s">
        <v>1</v>
      </c>
      <c r="W223" s="513">
        <v>6920</v>
      </c>
      <c r="X223" s="513">
        <v>60</v>
      </c>
      <c r="Y223" s="509" t="s">
        <v>3489</v>
      </c>
      <c r="AF223" s="501" t="s">
        <v>0</v>
      </c>
      <c r="AJ223" s="489" t="s">
        <v>1</v>
      </c>
      <c r="AK223" s="520" t="s">
        <v>11</v>
      </c>
      <c r="AL223" s="490" t="s">
        <v>1</v>
      </c>
      <c r="AM223" s="490" t="s">
        <v>11</v>
      </c>
      <c r="AN223" s="519"/>
      <c r="AP223" s="520" t="s">
        <v>3240</v>
      </c>
      <c r="AQ223" s="490" t="s">
        <v>1</v>
      </c>
      <c r="AR223" s="490">
        <v>40</v>
      </c>
      <c r="AS223" s="519" t="s">
        <v>3619</v>
      </c>
      <c r="AT223" s="489" t="s">
        <v>1</v>
      </c>
      <c r="AU223" s="520">
        <v>860</v>
      </c>
      <c r="AV223" s="490" t="s">
        <v>1</v>
      </c>
      <c r="AW223" s="490">
        <v>8</v>
      </c>
      <c r="AX223" s="519" t="s">
        <v>3618</v>
      </c>
      <c r="AY223" s="489" t="s">
        <v>1</v>
      </c>
      <c r="AZ223" s="556">
        <v>500</v>
      </c>
      <c r="BA223" s="1196" t="s">
        <v>12</v>
      </c>
      <c r="BB223" s="556">
        <v>5</v>
      </c>
      <c r="BC223" s="1196" t="s">
        <v>12</v>
      </c>
      <c r="BD223" s="556">
        <v>80</v>
      </c>
      <c r="BE223" s="1196" t="s">
        <v>12</v>
      </c>
      <c r="BF223" s="556">
        <v>1</v>
      </c>
      <c r="BH223" s="566" t="s">
        <v>3689</v>
      </c>
      <c r="BT223" s="489" t="s">
        <v>1</v>
      </c>
      <c r="BU223" s="518">
        <v>225</v>
      </c>
      <c r="BV223" s="489" t="s">
        <v>11</v>
      </c>
      <c r="BW223" s="520">
        <v>1250</v>
      </c>
      <c r="BX223" s="527" t="s">
        <v>3630</v>
      </c>
      <c r="BY223" s="527">
        <v>10</v>
      </c>
      <c r="BZ223" s="528" t="s">
        <v>3618</v>
      </c>
      <c r="CA223" s="489" t="s">
        <v>11</v>
      </c>
      <c r="CB223" s="520">
        <v>4610</v>
      </c>
      <c r="CC223" s="527" t="s">
        <v>3630</v>
      </c>
      <c r="CD223" s="527">
        <v>40</v>
      </c>
      <c r="CE223" s="527" t="s">
        <v>3618</v>
      </c>
      <c r="CF223" s="528" t="s">
        <v>3631</v>
      </c>
      <c r="CG223" s="489" t="s">
        <v>11</v>
      </c>
      <c r="CH223" s="512">
        <v>3280</v>
      </c>
      <c r="CI223" s="514" t="s">
        <v>3630</v>
      </c>
      <c r="CJ223" s="514">
        <v>30</v>
      </c>
      <c r="CK223" s="514" t="s">
        <v>3618</v>
      </c>
      <c r="CL223" s="515" t="s">
        <v>3631</v>
      </c>
      <c r="CN223" s="516" t="s">
        <v>3700</v>
      </c>
    </row>
    <row r="224" spans="1:92" ht="27">
      <c r="A224" s="1205"/>
      <c r="B224" s="517"/>
      <c r="C224" s="518"/>
      <c r="D224" s="509" t="s">
        <v>3493</v>
      </c>
      <c r="F224" s="558">
        <v>32570</v>
      </c>
      <c r="G224" s="559"/>
      <c r="H224" s="489" t="s">
        <v>1</v>
      </c>
      <c r="I224" s="560">
        <v>300</v>
      </c>
      <c r="J224" s="561"/>
      <c r="K224" s="562" t="s">
        <v>3675</v>
      </c>
      <c r="M224" s="1198"/>
      <c r="N224" s="490"/>
      <c r="O224" s="490"/>
      <c r="P224" s="519"/>
      <c r="R224" s="520"/>
      <c r="S224" s="490"/>
      <c r="T224" s="490"/>
      <c r="U224" s="519"/>
      <c r="V224" s="489" t="s">
        <v>1</v>
      </c>
      <c r="W224" s="521">
        <v>6920</v>
      </c>
      <c r="X224" s="522">
        <v>60</v>
      </c>
      <c r="Y224" s="509" t="s">
        <v>3489</v>
      </c>
      <c r="Z224" s="489" t="s">
        <v>1</v>
      </c>
      <c r="AA224" s="523">
        <v>48460</v>
      </c>
      <c r="AB224" s="524" t="s">
        <v>1</v>
      </c>
      <c r="AC224" s="524">
        <v>480</v>
      </c>
      <c r="AD224" s="525" t="s">
        <v>3618</v>
      </c>
      <c r="AE224" s="489" t="s">
        <v>1</v>
      </c>
      <c r="AF224" s="526">
        <v>41540</v>
      </c>
      <c r="AG224" s="524" t="s">
        <v>1</v>
      </c>
      <c r="AH224" s="524">
        <v>410</v>
      </c>
      <c r="AI224" s="525" t="s">
        <v>3618</v>
      </c>
      <c r="AK224" s="520"/>
      <c r="AL224" s="490"/>
      <c r="AM224" s="490"/>
      <c r="AN224" s="519"/>
      <c r="AP224" s="520">
        <v>4610</v>
      </c>
      <c r="AQ224" s="490"/>
      <c r="AR224" s="490"/>
      <c r="AS224" s="519"/>
      <c r="AU224" s="520"/>
      <c r="AV224" s="490"/>
      <c r="AW224" s="490"/>
      <c r="AX224" s="519"/>
      <c r="AZ224" s="563" t="s">
        <v>3680</v>
      </c>
      <c r="BA224" s="1196"/>
      <c r="BB224" s="563" t="s">
        <v>3681</v>
      </c>
      <c r="BC224" s="1196"/>
      <c r="BD224" s="563" t="s">
        <v>3680</v>
      </c>
      <c r="BE224" s="1196"/>
      <c r="BF224" s="563" t="s">
        <v>3681</v>
      </c>
      <c r="BH224" s="567">
        <v>5220</v>
      </c>
      <c r="BU224" s="518" t="s">
        <v>3623</v>
      </c>
      <c r="BW224" s="520"/>
      <c r="BX224" s="527"/>
      <c r="BY224" s="527"/>
      <c r="BZ224" s="528"/>
      <c r="CB224" s="520"/>
      <c r="CC224" s="527"/>
      <c r="CD224" s="527"/>
      <c r="CE224" s="527"/>
      <c r="CF224" s="528"/>
      <c r="CH224" s="493"/>
      <c r="CI224" s="497"/>
      <c r="CJ224" s="497"/>
      <c r="CK224" s="497"/>
      <c r="CL224" s="498"/>
      <c r="CN224" s="516">
        <v>0.9</v>
      </c>
    </row>
    <row r="225" spans="1:92" ht="54">
      <c r="A225" s="1205"/>
      <c r="B225" s="507" t="s">
        <v>3505</v>
      </c>
      <c r="C225" s="508" t="s">
        <v>3487</v>
      </c>
      <c r="D225" s="509" t="s">
        <v>3488</v>
      </c>
      <c r="F225" s="551">
        <v>25240</v>
      </c>
      <c r="G225" s="552">
        <v>32160</v>
      </c>
      <c r="H225" s="489" t="s">
        <v>1</v>
      </c>
      <c r="I225" s="553">
        <v>230</v>
      </c>
      <c r="J225" s="554">
        <v>300</v>
      </c>
      <c r="K225" s="555" t="s">
        <v>3675</v>
      </c>
      <c r="L225" s="489" t="s">
        <v>1</v>
      </c>
      <c r="M225" s="1197">
        <v>930</v>
      </c>
      <c r="N225" s="510" t="s">
        <v>1</v>
      </c>
      <c r="O225" s="510">
        <v>9</v>
      </c>
      <c r="P225" s="511" t="s">
        <v>3618</v>
      </c>
      <c r="Q225" s="489" t="s">
        <v>1</v>
      </c>
      <c r="R225" s="512">
        <v>3950</v>
      </c>
      <c r="S225" s="510" t="s">
        <v>1</v>
      </c>
      <c r="T225" s="510">
        <v>30</v>
      </c>
      <c r="U225" s="511" t="s">
        <v>3618</v>
      </c>
      <c r="V225" s="489" t="s">
        <v>1</v>
      </c>
      <c r="W225" s="513">
        <v>6920</v>
      </c>
      <c r="X225" s="513">
        <v>60</v>
      </c>
      <c r="Y225" s="509" t="s">
        <v>3489</v>
      </c>
      <c r="AF225" s="501" t="s">
        <v>0</v>
      </c>
      <c r="AJ225" s="489" t="s">
        <v>1</v>
      </c>
      <c r="AK225" s="520" t="s">
        <v>11</v>
      </c>
      <c r="AL225" s="490" t="s">
        <v>1</v>
      </c>
      <c r="AM225" s="490" t="s">
        <v>11</v>
      </c>
      <c r="AN225" s="519"/>
      <c r="AP225" s="520" t="s">
        <v>3241</v>
      </c>
      <c r="AQ225" s="490" t="s">
        <v>1</v>
      </c>
      <c r="AR225" s="490">
        <v>30</v>
      </c>
      <c r="AS225" s="519" t="s">
        <v>3619</v>
      </c>
      <c r="AT225" s="489" t="s">
        <v>1</v>
      </c>
      <c r="AU225" s="512">
        <v>740</v>
      </c>
      <c r="AV225" s="510" t="s">
        <v>1</v>
      </c>
      <c r="AW225" s="510">
        <v>7</v>
      </c>
      <c r="AX225" s="511" t="s">
        <v>3618</v>
      </c>
      <c r="AY225" s="489" t="s">
        <v>1</v>
      </c>
      <c r="AZ225" s="556">
        <v>440</v>
      </c>
      <c r="BA225" s="1196" t="s">
        <v>12</v>
      </c>
      <c r="BB225" s="556">
        <v>4</v>
      </c>
      <c r="BC225" s="1196" t="s">
        <v>12</v>
      </c>
      <c r="BD225" s="556">
        <v>80</v>
      </c>
      <c r="BE225" s="1196" t="s">
        <v>12</v>
      </c>
      <c r="BF225" s="556">
        <v>1</v>
      </c>
      <c r="BH225" s="566" t="s">
        <v>3690</v>
      </c>
      <c r="BT225" s="489" t="s">
        <v>1</v>
      </c>
      <c r="BU225" s="508">
        <v>225</v>
      </c>
      <c r="BV225" s="489" t="s">
        <v>11</v>
      </c>
      <c r="BW225" s="512">
        <v>1070</v>
      </c>
      <c r="BX225" s="514" t="s">
        <v>3630</v>
      </c>
      <c r="BY225" s="514">
        <v>10</v>
      </c>
      <c r="BZ225" s="515" t="s">
        <v>3618</v>
      </c>
      <c r="CA225" s="489" t="s">
        <v>11</v>
      </c>
      <c r="CB225" s="512">
        <v>3950</v>
      </c>
      <c r="CC225" s="514" t="s">
        <v>3630</v>
      </c>
      <c r="CD225" s="514">
        <v>40</v>
      </c>
      <c r="CE225" s="514" t="s">
        <v>3618</v>
      </c>
      <c r="CF225" s="515" t="s">
        <v>3631</v>
      </c>
      <c r="CG225" s="489" t="s">
        <v>11</v>
      </c>
      <c r="CH225" s="520">
        <v>2810</v>
      </c>
      <c r="CI225" s="527" t="s">
        <v>3630</v>
      </c>
      <c r="CJ225" s="527">
        <v>20</v>
      </c>
      <c r="CK225" s="527" t="s">
        <v>3618</v>
      </c>
      <c r="CL225" s="528" t="s">
        <v>3631</v>
      </c>
      <c r="CN225" s="516" t="s">
        <v>3700</v>
      </c>
    </row>
    <row r="226" spans="1:92" ht="27">
      <c r="A226" s="1205"/>
      <c r="B226" s="487"/>
      <c r="C226" s="488"/>
      <c r="D226" s="509" t="s">
        <v>3493</v>
      </c>
      <c r="F226" s="558">
        <v>32160</v>
      </c>
      <c r="G226" s="559"/>
      <c r="H226" s="489" t="s">
        <v>1</v>
      </c>
      <c r="I226" s="560">
        <v>300</v>
      </c>
      <c r="J226" s="561"/>
      <c r="K226" s="562" t="s">
        <v>3675</v>
      </c>
      <c r="M226" s="1198"/>
      <c r="N226" s="494"/>
      <c r="O226" s="494"/>
      <c r="P226" s="492"/>
      <c r="R226" s="493"/>
      <c r="S226" s="494"/>
      <c r="T226" s="494"/>
      <c r="U226" s="492"/>
      <c r="V226" s="489" t="s">
        <v>1</v>
      </c>
      <c r="W226" s="521">
        <v>6920</v>
      </c>
      <c r="X226" s="522">
        <v>60</v>
      </c>
      <c r="Y226" s="509" t="s">
        <v>3489</v>
      </c>
      <c r="Z226" s="489" t="s">
        <v>1</v>
      </c>
      <c r="AA226" s="523">
        <v>48460</v>
      </c>
      <c r="AB226" s="524" t="s">
        <v>1</v>
      </c>
      <c r="AC226" s="524">
        <v>480</v>
      </c>
      <c r="AD226" s="525" t="s">
        <v>3618</v>
      </c>
      <c r="AE226" s="489" t="s">
        <v>1</v>
      </c>
      <c r="AF226" s="526">
        <v>41540</v>
      </c>
      <c r="AG226" s="524" t="s">
        <v>1</v>
      </c>
      <c r="AH226" s="524">
        <v>410</v>
      </c>
      <c r="AI226" s="525" t="s">
        <v>3618</v>
      </c>
      <c r="AK226" s="520"/>
      <c r="AL226" s="490"/>
      <c r="AM226" s="490"/>
      <c r="AN226" s="519"/>
      <c r="AP226" s="520">
        <v>3950</v>
      </c>
      <c r="AQ226" s="490"/>
      <c r="AR226" s="490"/>
      <c r="AS226" s="519"/>
      <c r="AU226" s="493"/>
      <c r="AV226" s="494"/>
      <c r="AW226" s="494"/>
      <c r="AX226" s="492"/>
      <c r="AZ226" s="563" t="s">
        <v>3680</v>
      </c>
      <c r="BA226" s="1196"/>
      <c r="BB226" s="563" t="s">
        <v>3681</v>
      </c>
      <c r="BC226" s="1196"/>
      <c r="BD226" s="563" t="s">
        <v>3680</v>
      </c>
      <c r="BE226" s="1196"/>
      <c r="BF226" s="563" t="s">
        <v>3681</v>
      </c>
      <c r="BH226" s="567">
        <v>4660</v>
      </c>
      <c r="BU226" s="488" t="s">
        <v>3626</v>
      </c>
      <c r="BW226" s="493"/>
      <c r="BX226" s="497"/>
      <c r="BY226" s="497"/>
      <c r="BZ226" s="498"/>
      <c r="CB226" s="493"/>
      <c r="CC226" s="497"/>
      <c r="CD226" s="497"/>
      <c r="CE226" s="497"/>
      <c r="CF226" s="498"/>
      <c r="CH226" s="520"/>
      <c r="CI226" s="527"/>
      <c r="CJ226" s="527"/>
      <c r="CK226" s="527"/>
      <c r="CL226" s="528"/>
      <c r="CN226" s="516">
        <v>0.90700000000000003</v>
      </c>
    </row>
    <row r="227" spans="1:92" ht="54">
      <c r="A227" s="1205"/>
      <c r="B227" s="517" t="s">
        <v>3506</v>
      </c>
      <c r="C227" s="518" t="s">
        <v>3487</v>
      </c>
      <c r="D227" s="509" t="s">
        <v>3488</v>
      </c>
      <c r="F227" s="551">
        <v>24370</v>
      </c>
      <c r="G227" s="552">
        <v>31290</v>
      </c>
      <c r="H227" s="489" t="s">
        <v>1</v>
      </c>
      <c r="I227" s="553">
        <v>220</v>
      </c>
      <c r="J227" s="554">
        <v>290</v>
      </c>
      <c r="K227" s="555" t="s">
        <v>3675</v>
      </c>
      <c r="L227" s="489" t="s">
        <v>1</v>
      </c>
      <c r="M227" s="1197">
        <v>810</v>
      </c>
      <c r="N227" s="490" t="s">
        <v>1</v>
      </c>
      <c r="O227" s="490">
        <v>8</v>
      </c>
      <c r="P227" s="519" t="s">
        <v>3618</v>
      </c>
      <c r="Q227" s="489" t="s">
        <v>1</v>
      </c>
      <c r="R227" s="520">
        <v>3460</v>
      </c>
      <c r="S227" s="490" t="s">
        <v>1</v>
      </c>
      <c r="T227" s="490">
        <v>30</v>
      </c>
      <c r="U227" s="519" t="s">
        <v>3618</v>
      </c>
      <c r="V227" s="489" t="s">
        <v>1</v>
      </c>
      <c r="W227" s="513">
        <v>6920</v>
      </c>
      <c r="X227" s="513">
        <v>60</v>
      </c>
      <c r="Y227" s="509" t="s">
        <v>3489</v>
      </c>
      <c r="AF227" s="501" t="s">
        <v>0</v>
      </c>
      <c r="AJ227" s="489" t="s">
        <v>1</v>
      </c>
      <c r="AK227" s="520" t="s">
        <v>11</v>
      </c>
      <c r="AL227" s="490" t="s">
        <v>1</v>
      </c>
      <c r="AM227" s="490" t="s">
        <v>11</v>
      </c>
      <c r="AN227" s="519"/>
      <c r="AP227" s="520" t="s">
        <v>3242</v>
      </c>
      <c r="AQ227" s="490" t="s">
        <v>1</v>
      </c>
      <c r="AR227" s="490">
        <v>30</v>
      </c>
      <c r="AS227" s="519" t="s">
        <v>3619</v>
      </c>
      <c r="AT227" s="489" t="s">
        <v>1</v>
      </c>
      <c r="AU227" s="520">
        <v>650</v>
      </c>
      <c r="AV227" s="490" t="s">
        <v>1</v>
      </c>
      <c r="AW227" s="490">
        <v>6</v>
      </c>
      <c r="AX227" s="519" t="s">
        <v>3618</v>
      </c>
      <c r="AY227" s="489" t="s">
        <v>1</v>
      </c>
      <c r="AZ227" s="556">
        <v>410</v>
      </c>
      <c r="BA227" s="1196" t="s">
        <v>12</v>
      </c>
      <c r="BB227" s="556">
        <v>4</v>
      </c>
      <c r="BC227" s="1196" t="s">
        <v>12</v>
      </c>
      <c r="BD227" s="556">
        <v>70</v>
      </c>
      <c r="BE227" s="1196" t="s">
        <v>12</v>
      </c>
      <c r="BF227" s="556">
        <v>1</v>
      </c>
      <c r="BH227" s="566" t="s">
        <v>3691</v>
      </c>
      <c r="BT227" s="489" t="s">
        <v>1</v>
      </c>
      <c r="BU227" s="518">
        <v>225</v>
      </c>
      <c r="BV227" s="489" t="s">
        <v>11</v>
      </c>
      <c r="BW227" s="520">
        <v>930</v>
      </c>
      <c r="BX227" s="527" t="s">
        <v>3630</v>
      </c>
      <c r="BY227" s="527">
        <v>9</v>
      </c>
      <c r="BZ227" s="528" t="s">
        <v>3618</v>
      </c>
      <c r="CA227" s="489" t="s">
        <v>11</v>
      </c>
      <c r="CB227" s="520">
        <v>3460</v>
      </c>
      <c r="CC227" s="527" t="s">
        <v>3630</v>
      </c>
      <c r="CD227" s="527">
        <v>30</v>
      </c>
      <c r="CE227" s="527" t="s">
        <v>3618</v>
      </c>
      <c r="CF227" s="528" t="s">
        <v>3631</v>
      </c>
      <c r="CG227" s="489" t="s">
        <v>11</v>
      </c>
      <c r="CH227" s="512">
        <v>2460</v>
      </c>
      <c r="CI227" s="514" t="s">
        <v>3630</v>
      </c>
      <c r="CJ227" s="514">
        <v>20</v>
      </c>
      <c r="CK227" s="514" t="s">
        <v>3618</v>
      </c>
      <c r="CL227" s="515" t="s">
        <v>3631</v>
      </c>
      <c r="CN227" s="516" t="s">
        <v>3700</v>
      </c>
    </row>
    <row r="228" spans="1:92" ht="27">
      <c r="A228" s="1205"/>
      <c r="B228" s="517"/>
      <c r="C228" s="518"/>
      <c r="D228" s="509" t="s">
        <v>3493</v>
      </c>
      <c r="F228" s="558">
        <v>31290</v>
      </c>
      <c r="G228" s="559"/>
      <c r="H228" s="489" t="s">
        <v>1</v>
      </c>
      <c r="I228" s="560">
        <v>290</v>
      </c>
      <c r="J228" s="561"/>
      <c r="K228" s="562" t="s">
        <v>3675</v>
      </c>
      <c r="M228" s="1198"/>
      <c r="N228" s="490"/>
      <c r="O228" s="490"/>
      <c r="P228" s="519"/>
      <c r="R228" s="520"/>
      <c r="S228" s="490"/>
      <c r="T228" s="490"/>
      <c r="U228" s="519"/>
      <c r="V228" s="489" t="s">
        <v>1</v>
      </c>
      <c r="W228" s="521">
        <v>6920</v>
      </c>
      <c r="X228" s="522">
        <v>60</v>
      </c>
      <c r="Y228" s="509" t="s">
        <v>3489</v>
      </c>
      <c r="Z228" s="489" t="s">
        <v>1</v>
      </c>
      <c r="AA228" s="523">
        <v>48460</v>
      </c>
      <c r="AB228" s="524" t="s">
        <v>1</v>
      </c>
      <c r="AC228" s="524">
        <v>480</v>
      </c>
      <c r="AD228" s="525" t="s">
        <v>3618</v>
      </c>
      <c r="AE228" s="489" t="s">
        <v>1</v>
      </c>
      <c r="AF228" s="526">
        <v>41540</v>
      </c>
      <c r="AG228" s="524" t="s">
        <v>1</v>
      </c>
      <c r="AH228" s="524">
        <v>410</v>
      </c>
      <c r="AI228" s="525" t="s">
        <v>3618</v>
      </c>
      <c r="AK228" s="493"/>
      <c r="AL228" s="494"/>
      <c r="AM228" s="494"/>
      <c r="AN228" s="492"/>
      <c r="AP228" s="520">
        <v>3460</v>
      </c>
      <c r="AQ228" s="490"/>
      <c r="AR228" s="490"/>
      <c r="AS228" s="519"/>
      <c r="AU228" s="520"/>
      <c r="AV228" s="490"/>
      <c r="AW228" s="490"/>
      <c r="AX228" s="519"/>
      <c r="AZ228" s="563" t="s">
        <v>3680</v>
      </c>
      <c r="BA228" s="1196"/>
      <c r="BB228" s="563" t="s">
        <v>3681</v>
      </c>
      <c r="BC228" s="1196"/>
      <c r="BD228" s="563" t="s">
        <v>3680</v>
      </c>
      <c r="BE228" s="1196"/>
      <c r="BF228" s="563" t="s">
        <v>3681</v>
      </c>
      <c r="BH228" s="567">
        <v>4250</v>
      </c>
      <c r="BU228" s="518" t="s">
        <v>3622</v>
      </c>
      <c r="BW228" s="520"/>
      <c r="BX228" s="527"/>
      <c r="BY228" s="527"/>
      <c r="BZ228" s="528"/>
      <c r="CB228" s="520"/>
      <c r="CC228" s="527"/>
      <c r="CD228" s="527"/>
      <c r="CE228" s="527"/>
      <c r="CF228" s="528"/>
      <c r="CH228" s="493"/>
      <c r="CI228" s="497"/>
      <c r="CJ228" s="497"/>
      <c r="CK228" s="497"/>
      <c r="CL228" s="498"/>
      <c r="CN228" s="516">
        <v>0.92</v>
      </c>
    </row>
    <row r="229" spans="1:92" ht="54">
      <c r="A229" s="1205"/>
      <c r="B229" s="507" t="s">
        <v>3508</v>
      </c>
      <c r="C229" s="508" t="s">
        <v>3487</v>
      </c>
      <c r="D229" s="509" t="s">
        <v>3488</v>
      </c>
      <c r="F229" s="551">
        <v>23670</v>
      </c>
      <c r="G229" s="552">
        <v>30590</v>
      </c>
      <c r="H229" s="489" t="s">
        <v>1</v>
      </c>
      <c r="I229" s="553">
        <v>210</v>
      </c>
      <c r="J229" s="554">
        <v>280</v>
      </c>
      <c r="K229" s="555" t="s">
        <v>3675</v>
      </c>
      <c r="L229" s="489" t="s">
        <v>1</v>
      </c>
      <c r="M229" s="1197">
        <v>720</v>
      </c>
      <c r="N229" s="510" t="s">
        <v>1</v>
      </c>
      <c r="O229" s="510">
        <v>7</v>
      </c>
      <c r="P229" s="511" t="s">
        <v>3618</v>
      </c>
      <c r="Q229" s="489" t="s">
        <v>1</v>
      </c>
      <c r="R229" s="512">
        <v>3070</v>
      </c>
      <c r="S229" s="510" t="s">
        <v>1</v>
      </c>
      <c r="T229" s="510">
        <v>30</v>
      </c>
      <c r="U229" s="511" t="s">
        <v>3618</v>
      </c>
      <c r="V229" s="489" t="s">
        <v>1</v>
      </c>
      <c r="W229" s="513">
        <v>6920</v>
      </c>
      <c r="X229" s="513">
        <v>60</v>
      </c>
      <c r="Y229" s="509" t="s">
        <v>3489</v>
      </c>
      <c r="AF229" s="501" t="s">
        <v>0</v>
      </c>
      <c r="AJ229" s="489" t="s">
        <v>1</v>
      </c>
      <c r="AK229" s="520">
        <v>640</v>
      </c>
      <c r="AL229" s="490" t="s">
        <v>1</v>
      </c>
      <c r="AM229" s="490">
        <v>6</v>
      </c>
      <c r="AN229" s="519" t="s">
        <v>3618</v>
      </c>
      <c r="AP229" s="520" t="s">
        <v>3243</v>
      </c>
      <c r="AQ229" s="490" t="s">
        <v>1</v>
      </c>
      <c r="AR229" s="490">
        <v>30</v>
      </c>
      <c r="AS229" s="519" t="s">
        <v>3619</v>
      </c>
      <c r="AT229" s="489" t="s">
        <v>1</v>
      </c>
      <c r="AU229" s="512">
        <v>570</v>
      </c>
      <c r="AV229" s="510" t="s">
        <v>1</v>
      </c>
      <c r="AW229" s="510">
        <v>5</v>
      </c>
      <c r="AX229" s="511" t="s">
        <v>3618</v>
      </c>
      <c r="AY229" s="489" t="s">
        <v>1</v>
      </c>
      <c r="AZ229" s="556">
        <v>370</v>
      </c>
      <c r="BA229" s="1196" t="s">
        <v>12</v>
      </c>
      <c r="BB229" s="556">
        <v>3</v>
      </c>
      <c r="BC229" s="1196" t="s">
        <v>12</v>
      </c>
      <c r="BD229" s="556">
        <v>60</v>
      </c>
      <c r="BE229" s="1196" t="s">
        <v>12</v>
      </c>
      <c r="BF229" s="556">
        <v>1</v>
      </c>
      <c r="BH229" s="566" t="s">
        <v>3692</v>
      </c>
      <c r="BT229" s="489" t="s">
        <v>1</v>
      </c>
      <c r="BU229" s="508">
        <v>225</v>
      </c>
      <c r="BV229" s="489" t="s">
        <v>11</v>
      </c>
      <c r="BW229" s="512">
        <v>830</v>
      </c>
      <c r="BX229" s="514" t="s">
        <v>3630</v>
      </c>
      <c r="BY229" s="514">
        <v>8</v>
      </c>
      <c r="BZ229" s="515" t="s">
        <v>3618</v>
      </c>
      <c r="CA229" s="489" t="s">
        <v>11</v>
      </c>
      <c r="CB229" s="512">
        <v>3070</v>
      </c>
      <c r="CC229" s="514" t="s">
        <v>3630</v>
      </c>
      <c r="CD229" s="514">
        <v>30</v>
      </c>
      <c r="CE229" s="514" t="s">
        <v>3618</v>
      </c>
      <c r="CF229" s="515" t="s">
        <v>3631</v>
      </c>
      <c r="CG229" s="489" t="s">
        <v>11</v>
      </c>
      <c r="CH229" s="520">
        <v>2190</v>
      </c>
      <c r="CI229" s="527" t="s">
        <v>3630</v>
      </c>
      <c r="CJ229" s="527">
        <v>20</v>
      </c>
      <c r="CK229" s="527" t="s">
        <v>3618</v>
      </c>
      <c r="CL229" s="528" t="s">
        <v>3631</v>
      </c>
      <c r="CN229" s="516" t="s">
        <v>3700</v>
      </c>
    </row>
    <row r="230" spans="1:92" ht="27">
      <c r="A230" s="1205"/>
      <c r="B230" s="487"/>
      <c r="C230" s="488"/>
      <c r="D230" s="509" t="s">
        <v>3493</v>
      </c>
      <c r="F230" s="558">
        <v>30590</v>
      </c>
      <c r="G230" s="559"/>
      <c r="H230" s="489" t="s">
        <v>1</v>
      </c>
      <c r="I230" s="560">
        <v>280</v>
      </c>
      <c r="J230" s="561"/>
      <c r="K230" s="562" t="s">
        <v>3675</v>
      </c>
      <c r="M230" s="1198"/>
      <c r="N230" s="494"/>
      <c r="O230" s="494"/>
      <c r="P230" s="492"/>
      <c r="R230" s="493"/>
      <c r="S230" s="494"/>
      <c r="T230" s="494"/>
      <c r="U230" s="492"/>
      <c r="V230" s="489" t="s">
        <v>1</v>
      </c>
      <c r="W230" s="521">
        <v>6920</v>
      </c>
      <c r="X230" s="522">
        <v>60</v>
      </c>
      <c r="Y230" s="509" t="s">
        <v>3489</v>
      </c>
      <c r="Z230" s="489" t="s">
        <v>1</v>
      </c>
      <c r="AA230" s="523">
        <v>48460</v>
      </c>
      <c r="AB230" s="524" t="s">
        <v>1</v>
      </c>
      <c r="AC230" s="524">
        <v>480</v>
      </c>
      <c r="AD230" s="525" t="s">
        <v>3618</v>
      </c>
      <c r="AE230" s="489" t="s">
        <v>1</v>
      </c>
      <c r="AF230" s="526">
        <v>41540</v>
      </c>
      <c r="AG230" s="524" t="s">
        <v>1</v>
      </c>
      <c r="AH230" s="524">
        <v>410</v>
      </c>
      <c r="AI230" s="525" t="s">
        <v>3618</v>
      </c>
      <c r="AK230" s="520"/>
      <c r="AL230" s="490"/>
      <c r="AM230" s="490"/>
      <c r="AN230" s="519"/>
      <c r="AP230" s="520">
        <v>3070</v>
      </c>
      <c r="AQ230" s="490"/>
      <c r="AR230" s="490"/>
      <c r="AS230" s="519"/>
      <c r="AU230" s="493"/>
      <c r="AV230" s="494"/>
      <c r="AW230" s="494"/>
      <c r="AX230" s="492"/>
      <c r="AZ230" s="563" t="s">
        <v>3680</v>
      </c>
      <c r="BA230" s="1196"/>
      <c r="BB230" s="563" t="s">
        <v>3681</v>
      </c>
      <c r="BC230" s="1196"/>
      <c r="BD230" s="563" t="s">
        <v>3680</v>
      </c>
      <c r="BE230" s="1196"/>
      <c r="BF230" s="563" t="s">
        <v>3681</v>
      </c>
      <c r="BH230" s="567">
        <v>3920</v>
      </c>
      <c r="BU230" s="488" t="s">
        <v>3624</v>
      </c>
      <c r="BW230" s="493"/>
      <c r="BX230" s="497"/>
      <c r="BY230" s="497"/>
      <c r="BZ230" s="498"/>
      <c r="CB230" s="493"/>
      <c r="CC230" s="497"/>
      <c r="CD230" s="497"/>
      <c r="CE230" s="497"/>
      <c r="CF230" s="498"/>
      <c r="CH230" s="520"/>
      <c r="CI230" s="527"/>
      <c r="CJ230" s="527"/>
      <c r="CK230" s="527"/>
      <c r="CL230" s="528"/>
      <c r="CN230" s="516">
        <v>0.96</v>
      </c>
    </row>
    <row r="231" spans="1:92" ht="54">
      <c r="A231" s="1205"/>
      <c r="B231" s="517" t="s">
        <v>3509</v>
      </c>
      <c r="C231" s="518" t="s">
        <v>3487</v>
      </c>
      <c r="D231" s="509" t="s">
        <v>3488</v>
      </c>
      <c r="F231" s="551">
        <v>23130</v>
      </c>
      <c r="G231" s="552">
        <v>30050</v>
      </c>
      <c r="H231" s="489" t="s">
        <v>1</v>
      </c>
      <c r="I231" s="553">
        <v>210</v>
      </c>
      <c r="J231" s="554">
        <v>280</v>
      </c>
      <c r="K231" s="555" t="s">
        <v>3675</v>
      </c>
      <c r="L231" s="489" t="s">
        <v>1</v>
      </c>
      <c r="M231" s="1197">
        <v>650</v>
      </c>
      <c r="N231" s="490" t="s">
        <v>1</v>
      </c>
      <c r="O231" s="490">
        <v>6</v>
      </c>
      <c r="P231" s="519" t="s">
        <v>3618</v>
      </c>
      <c r="Q231" s="489" t="s">
        <v>1</v>
      </c>
      <c r="R231" s="520">
        <v>2760</v>
      </c>
      <c r="S231" s="490" t="s">
        <v>1</v>
      </c>
      <c r="T231" s="490">
        <v>20</v>
      </c>
      <c r="U231" s="519" t="s">
        <v>3618</v>
      </c>
      <c r="V231" s="489" t="s">
        <v>1</v>
      </c>
      <c r="W231" s="513">
        <v>6920</v>
      </c>
      <c r="X231" s="513">
        <v>60</v>
      </c>
      <c r="Y231" s="509" t="s">
        <v>3489</v>
      </c>
      <c r="AF231" s="501" t="s">
        <v>0</v>
      </c>
      <c r="AJ231" s="489" t="s">
        <v>1</v>
      </c>
      <c r="AK231" s="512">
        <v>570</v>
      </c>
      <c r="AL231" s="510" t="s">
        <v>1</v>
      </c>
      <c r="AM231" s="510">
        <v>5</v>
      </c>
      <c r="AN231" s="511" t="s">
        <v>3618</v>
      </c>
      <c r="AP231" s="520" t="s">
        <v>3244</v>
      </c>
      <c r="AQ231" s="490" t="s">
        <v>1</v>
      </c>
      <c r="AR231" s="490">
        <v>20</v>
      </c>
      <c r="AS231" s="519" t="s">
        <v>3619</v>
      </c>
      <c r="AT231" s="489" t="s">
        <v>1</v>
      </c>
      <c r="AU231" s="520">
        <v>520</v>
      </c>
      <c r="AV231" s="490" t="s">
        <v>1</v>
      </c>
      <c r="AW231" s="490">
        <v>5</v>
      </c>
      <c r="AX231" s="519" t="s">
        <v>3618</v>
      </c>
      <c r="AY231" s="489" t="s">
        <v>1</v>
      </c>
      <c r="AZ231" s="556">
        <v>350</v>
      </c>
      <c r="BA231" s="1196" t="s">
        <v>12</v>
      </c>
      <c r="BB231" s="556">
        <v>3</v>
      </c>
      <c r="BC231" s="1196" t="s">
        <v>12</v>
      </c>
      <c r="BD231" s="556">
        <v>60</v>
      </c>
      <c r="BE231" s="1196" t="s">
        <v>12</v>
      </c>
      <c r="BF231" s="556">
        <v>1</v>
      </c>
      <c r="BH231" s="566" t="s">
        <v>3693</v>
      </c>
      <c r="BT231" s="489" t="s">
        <v>1</v>
      </c>
      <c r="BU231" s="518">
        <v>225</v>
      </c>
      <c r="BV231" s="489" t="s">
        <v>11</v>
      </c>
      <c r="BW231" s="520">
        <v>750</v>
      </c>
      <c r="BX231" s="527" t="s">
        <v>3630</v>
      </c>
      <c r="BY231" s="527">
        <v>8</v>
      </c>
      <c r="BZ231" s="528" t="s">
        <v>3618</v>
      </c>
      <c r="CA231" s="489" t="s">
        <v>11</v>
      </c>
      <c r="CB231" s="520">
        <v>2760</v>
      </c>
      <c r="CC231" s="527" t="s">
        <v>3630</v>
      </c>
      <c r="CD231" s="527">
        <v>20</v>
      </c>
      <c r="CE231" s="527" t="s">
        <v>3618</v>
      </c>
      <c r="CF231" s="528" t="s">
        <v>3631</v>
      </c>
      <c r="CG231" s="489" t="s">
        <v>11</v>
      </c>
      <c r="CH231" s="512">
        <v>1970</v>
      </c>
      <c r="CI231" s="514" t="s">
        <v>3630</v>
      </c>
      <c r="CJ231" s="514">
        <v>20</v>
      </c>
      <c r="CK231" s="514" t="s">
        <v>3618</v>
      </c>
      <c r="CL231" s="515" t="s">
        <v>3631</v>
      </c>
      <c r="CN231" s="516" t="s">
        <v>3700</v>
      </c>
    </row>
    <row r="232" spans="1:92" ht="27">
      <c r="A232" s="1205"/>
      <c r="B232" s="517"/>
      <c r="C232" s="518"/>
      <c r="D232" s="509" t="s">
        <v>3493</v>
      </c>
      <c r="F232" s="558">
        <v>30050</v>
      </c>
      <c r="G232" s="559"/>
      <c r="H232" s="489" t="s">
        <v>1</v>
      </c>
      <c r="I232" s="560">
        <v>280</v>
      </c>
      <c r="J232" s="561"/>
      <c r="K232" s="562" t="s">
        <v>3675</v>
      </c>
      <c r="M232" s="1198"/>
      <c r="N232" s="490"/>
      <c r="O232" s="490"/>
      <c r="P232" s="519"/>
      <c r="R232" s="520"/>
      <c r="S232" s="490"/>
      <c r="T232" s="490"/>
      <c r="U232" s="519"/>
      <c r="V232" s="489" t="s">
        <v>1</v>
      </c>
      <c r="W232" s="521">
        <v>6920</v>
      </c>
      <c r="X232" s="522">
        <v>60</v>
      </c>
      <c r="Y232" s="509" t="s">
        <v>3489</v>
      </c>
      <c r="Z232" s="489" t="s">
        <v>1</v>
      </c>
      <c r="AA232" s="523">
        <v>48460</v>
      </c>
      <c r="AB232" s="524" t="s">
        <v>1</v>
      </c>
      <c r="AC232" s="524">
        <v>480</v>
      </c>
      <c r="AD232" s="525" t="s">
        <v>3618</v>
      </c>
      <c r="AE232" s="489" t="s">
        <v>1</v>
      </c>
      <c r="AF232" s="526">
        <v>41540</v>
      </c>
      <c r="AG232" s="524" t="s">
        <v>1</v>
      </c>
      <c r="AH232" s="524">
        <v>410</v>
      </c>
      <c r="AI232" s="525" t="s">
        <v>3618</v>
      </c>
      <c r="AK232" s="493"/>
      <c r="AL232" s="494"/>
      <c r="AM232" s="494"/>
      <c r="AN232" s="492"/>
      <c r="AP232" s="520">
        <v>2760</v>
      </c>
      <c r="AQ232" s="490"/>
      <c r="AR232" s="490"/>
      <c r="AS232" s="519"/>
      <c r="AU232" s="520"/>
      <c r="AV232" s="490"/>
      <c r="AW232" s="490"/>
      <c r="AX232" s="519"/>
      <c r="AZ232" s="563" t="s">
        <v>3680</v>
      </c>
      <c r="BA232" s="1196"/>
      <c r="BB232" s="563" t="s">
        <v>3681</v>
      </c>
      <c r="BC232" s="1196"/>
      <c r="BD232" s="563" t="s">
        <v>3680</v>
      </c>
      <c r="BE232" s="1196"/>
      <c r="BF232" s="563" t="s">
        <v>3681</v>
      </c>
      <c r="BH232" s="567">
        <v>3660</v>
      </c>
      <c r="BU232" s="518" t="s">
        <v>3624</v>
      </c>
      <c r="BW232" s="520"/>
      <c r="BX232" s="527"/>
      <c r="BY232" s="527"/>
      <c r="BZ232" s="528"/>
      <c r="CB232" s="520"/>
      <c r="CC232" s="527"/>
      <c r="CD232" s="527"/>
      <c r="CE232" s="527"/>
      <c r="CF232" s="528"/>
      <c r="CH232" s="493"/>
      <c r="CI232" s="497"/>
      <c r="CJ232" s="497"/>
      <c r="CK232" s="497"/>
      <c r="CL232" s="498"/>
      <c r="CN232" s="516">
        <v>0.99</v>
      </c>
    </row>
    <row r="233" spans="1:92" ht="54">
      <c r="A233" s="1205"/>
      <c r="B233" s="507" t="s">
        <v>3510</v>
      </c>
      <c r="C233" s="508" t="s">
        <v>3487</v>
      </c>
      <c r="D233" s="509" t="s">
        <v>3488</v>
      </c>
      <c r="F233" s="551">
        <v>22310</v>
      </c>
      <c r="G233" s="552">
        <v>29230</v>
      </c>
      <c r="H233" s="489" t="s">
        <v>1</v>
      </c>
      <c r="I233" s="553">
        <v>200</v>
      </c>
      <c r="J233" s="554">
        <v>270</v>
      </c>
      <c r="K233" s="555" t="s">
        <v>3675</v>
      </c>
      <c r="L233" s="489" t="s">
        <v>1</v>
      </c>
      <c r="M233" s="1197">
        <v>540</v>
      </c>
      <c r="N233" s="510" t="s">
        <v>1</v>
      </c>
      <c r="O233" s="510">
        <v>5</v>
      </c>
      <c r="P233" s="511" t="s">
        <v>3618</v>
      </c>
      <c r="Q233" s="489" t="s">
        <v>1</v>
      </c>
      <c r="R233" s="512">
        <v>2300</v>
      </c>
      <c r="S233" s="510" t="s">
        <v>1</v>
      </c>
      <c r="T233" s="510">
        <v>20</v>
      </c>
      <c r="U233" s="511" t="s">
        <v>3618</v>
      </c>
      <c r="V233" s="489" t="s">
        <v>1</v>
      </c>
      <c r="W233" s="513">
        <v>6920</v>
      </c>
      <c r="X233" s="513">
        <v>60</v>
      </c>
      <c r="Y233" s="509" t="s">
        <v>3489</v>
      </c>
      <c r="AF233" s="501" t="s">
        <v>0</v>
      </c>
      <c r="AJ233" s="489" t="s">
        <v>1</v>
      </c>
      <c r="AK233" s="520">
        <v>480</v>
      </c>
      <c r="AL233" s="490" t="s">
        <v>1</v>
      </c>
      <c r="AM233" s="490">
        <v>4</v>
      </c>
      <c r="AN233" s="519" t="s">
        <v>3618</v>
      </c>
      <c r="AP233" s="520" t="s">
        <v>3245</v>
      </c>
      <c r="AQ233" s="490" t="s">
        <v>1</v>
      </c>
      <c r="AR233" s="490">
        <v>20</v>
      </c>
      <c r="AS233" s="519" t="s">
        <v>3619</v>
      </c>
      <c r="AT233" s="489" t="s">
        <v>1</v>
      </c>
      <c r="AU233" s="512">
        <v>500</v>
      </c>
      <c r="AV233" s="510" t="s">
        <v>1</v>
      </c>
      <c r="AW233" s="510">
        <v>5</v>
      </c>
      <c r="AX233" s="511" t="s">
        <v>3618</v>
      </c>
      <c r="AY233" s="489" t="s">
        <v>1</v>
      </c>
      <c r="AZ233" s="556">
        <v>300</v>
      </c>
      <c r="BA233" s="1196" t="s">
        <v>12</v>
      </c>
      <c r="BB233" s="556">
        <v>3</v>
      </c>
      <c r="BC233" s="1196" t="s">
        <v>12</v>
      </c>
      <c r="BD233" s="556">
        <v>50</v>
      </c>
      <c r="BE233" s="1196" t="s">
        <v>12</v>
      </c>
      <c r="BF233" s="556">
        <v>1</v>
      </c>
      <c r="BH233" s="566" t="s">
        <v>3694</v>
      </c>
      <c r="BT233" s="489" t="s">
        <v>1</v>
      </c>
      <c r="BU233" s="508">
        <v>225</v>
      </c>
      <c r="BV233" s="489" t="s">
        <v>11</v>
      </c>
      <c r="BW233" s="512">
        <v>620</v>
      </c>
      <c r="BX233" s="514" t="s">
        <v>3630</v>
      </c>
      <c r="BY233" s="514">
        <v>6</v>
      </c>
      <c r="BZ233" s="515" t="s">
        <v>3618</v>
      </c>
      <c r="CA233" s="489" t="s">
        <v>11</v>
      </c>
      <c r="CB233" s="512">
        <v>2300</v>
      </c>
      <c r="CC233" s="514" t="s">
        <v>3630</v>
      </c>
      <c r="CD233" s="514">
        <v>20</v>
      </c>
      <c r="CE233" s="514" t="s">
        <v>3618</v>
      </c>
      <c r="CF233" s="515" t="s">
        <v>3631</v>
      </c>
      <c r="CG233" s="489" t="s">
        <v>11</v>
      </c>
      <c r="CH233" s="520">
        <v>1640</v>
      </c>
      <c r="CI233" s="527" t="s">
        <v>3630</v>
      </c>
      <c r="CJ233" s="527">
        <v>10</v>
      </c>
      <c r="CK233" s="527" t="s">
        <v>3618</v>
      </c>
      <c r="CL233" s="528" t="s">
        <v>3631</v>
      </c>
      <c r="CN233" s="516" t="s">
        <v>3700</v>
      </c>
    </row>
    <row r="234" spans="1:92" ht="27">
      <c r="A234" s="1205"/>
      <c r="B234" s="487"/>
      <c r="C234" s="488"/>
      <c r="D234" s="509" t="s">
        <v>3493</v>
      </c>
      <c r="F234" s="558">
        <v>29230</v>
      </c>
      <c r="G234" s="559"/>
      <c r="H234" s="489" t="s">
        <v>1</v>
      </c>
      <c r="I234" s="560">
        <v>270</v>
      </c>
      <c r="J234" s="561"/>
      <c r="K234" s="562" t="s">
        <v>3675</v>
      </c>
      <c r="M234" s="1198"/>
      <c r="N234" s="494"/>
      <c r="O234" s="494"/>
      <c r="P234" s="492"/>
      <c r="R234" s="493"/>
      <c r="S234" s="494"/>
      <c r="T234" s="494"/>
      <c r="U234" s="492"/>
      <c r="V234" s="489" t="s">
        <v>1</v>
      </c>
      <c r="W234" s="521">
        <v>6920</v>
      </c>
      <c r="X234" s="522">
        <v>60</v>
      </c>
      <c r="Y234" s="509" t="s">
        <v>3489</v>
      </c>
      <c r="Z234" s="489" t="s">
        <v>1</v>
      </c>
      <c r="AA234" s="523">
        <v>48460</v>
      </c>
      <c r="AB234" s="524" t="s">
        <v>1</v>
      </c>
      <c r="AC234" s="524">
        <v>480</v>
      </c>
      <c r="AD234" s="525" t="s">
        <v>3618</v>
      </c>
      <c r="AE234" s="489" t="s">
        <v>1</v>
      </c>
      <c r="AF234" s="526">
        <v>41540</v>
      </c>
      <c r="AG234" s="524" t="s">
        <v>1</v>
      </c>
      <c r="AH234" s="524">
        <v>410</v>
      </c>
      <c r="AI234" s="525" t="s">
        <v>3618</v>
      </c>
      <c r="AK234" s="520"/>
      <c r="AL234" s="490"/>
      <c r="AM234" s="490"/>
      <c r="AN234" s="519"/>
      <c r="AP234" s="520">
        <v>2300</v>
      </c>
      <c r="AQ234" s="490"/>
      <c r="AR234" s="490"/>
      <c r="AS234" s="519"/>
      <c r="AU234" s="493"/>
      <c r="AV234" s="494"/>
      <c r="AW234" s="494"/>
      <c r="AX234" s="492"/>
      <c r="AZ234" s="563" t="s">
        <v>3680</v>
      </c>
      <c r="BA234" s="1196"/>
      <c r="BB234" s="563" t="s">
        <v>3681</v>
      </c>
      <c r="BC234" s="1196"/>
      <c r="BD234" s="563" t="s">
        <v>3680</v>
      </c>
      <c r="BE234" s="1196"/>
      <c r="BF234" s="563" t="s">
        <v>3681</v>
      </c>
      <c r="BH234" s="567">
        <v>3160</v>
      </c>
      <c r="BU234" s="488" t="s">
        <v>3624</v>
      </c>
      <c r="BW234" s="493"/>
      <c r="BX234" s="497"/>
      <c r="BY234" s="497"/>
      <c r="BZ234" s="498"/>
      <c r="CB234" s="493"/>
      <c r="CC234" s="497"/>
      <c r="CD234" s="497"/>
      <c r="CE234" s="497"/>
      <c r="CF234" s="498"/>
      <c r="CH234" s="520"/>
      <c r="CI234" s="527"/>
      <c r="CJ234" s="527"/>
      <c r="CK234" s="527"/>
      <c r="CL234" s="528"/>
      <c r="CN234" s="516">
        <v>0.92</v>
      </c>
    </row>
    <row r="235" spans="1:92" ht="54">
      <c r="A235" s="1205"/>
      <c r="B235" s="517" t="s">
        <v>3511</v>
      </c>
      <c r="C235" s="518" t="s">
        <v>3487</v>
      </c>
      <c r="D235" s="509" t="s">
        <v>3488</v>
      </c>
      <c r="F235" s="551">
        <v>21700</v>
      </c>
      <c r="G235" s="552">
        <v>28620</v>
      </c>
      <c r="H235" s="489" t="s">
        <v>1</v>
      </c>
      <c r="I235" s="553">
        <v>200</v>
      </c>
      <c r="J235" s="554">
        <v>260</v>
      </c>
      <c r="K235" s="555" t="s">
        <v>3675</v>
      </c>
      <c r="L235" s="489" t="s">
        <v>1</v>
      </c>
      <c r="M235" s="1197">
        <v>460</v>
      </c>
      <c r="N235" s="490" t="s">
        <v>1</v>
      </c>
      <c r="O235" s="490">
        <v>4</v>
      </c>
      <c r="P235" s="519" t="s">
        <v>3618</v>
      </c>
      <c r="Q235" s="489" t="s">
        <v>1</v>
      </c>
      <c r="R235" s="520">
        <v>1970</v>
      </c>
      <c r="S235" s="490" t="s">
        <v>1</v>
      </c>
      <c r="T235" s="490">
        <v>10</v>
      </c>
      <c r="U235" s="519" t="s">
        <v>3618</v>
      </c>
      <c r="V235" s="489" t="s">
        <v>1</v>
      </c>
      <c r="W235" s="513">
        <v>6920</v>
      </c>
      <c r="X235" s="513">
        <v>60</v>
      </c>
      <c r="Y235" s="509" t="s">
        <v>3489</v>
      </c>
      <c r="AF235" s="501" t="s">
        <v>0</v>
      </c>
      <c r="AJ235" s="489" t="s">
        <v>1</v>
      </c>
      <c r="AK235" s="512">
        <v>410</v>
      </c>
      <c r="AL235" s="510" t="s">
        <v>1</v>
      </c>
      <c r="AM235" s="510">
        <v>4</v>
      </c>
      <c r="AN235" s="511" t="s">
        <v>3618</v>
      </c>
      <c r="AP235" s="520" t="s">
        <v>3246</v>
      </c>
      <c r="AQ235" s="490" t="s">
        <v>1</v>
      </c>
      <c r="AR235" s="490">
        <v>10</v>
      </c>
      <c r="AS235" s="519" t="s">
        <v>3619</v>
      </c>
      <c r="AT235" s="489" t="s">
        <v>1</v>
      </c>
      <c r="AU235" s="520">
        <v>500</v>
      </c>
      <c r="AV235" s="490" t="s">
        <v>1</v>
      </c>
      <c r="AW235" s="490">
        <v>5</v>
      </c>
      <c r="AX235" s="519" t="s">
        <v>3618</v>
      </c>
      <c r="AY235" s="489" t="s">
        <v>1</v>
      </c>
      <c r="AZ235" s="556">
        <v>270</v>
      </c>
      <c r="BA235" s="1196" t="s">
        <v>12</v>
      </c>
      <c r="BB235" s="556">
        <v>2</v>
      </c>
      <c r="BC235" s="1196" t="s">
        <v>12</v>
      </c>
      <c r="BD235" s="556">
        <v>40</v>
      </c>
      <c r="BE235" s="1196" t="s">
        <v>12</v>
      </c>
      <c r="BF235" s="556">
        <v>1</v>
      </c>
      <c r="BH235" s="566" t="s">
        <v>3695</v>
      </c>
      <c r="BT235" s="489" t="s">
        <v>1</v>
      </c>
      <c r="BU235" s="518">
        <v>225</v>
      </c>
      <c r="BV235" s="489" t="s">
        <v>11</v>
      </c>
      <c r="BW235" s="520">
        <v>530</v>
      </c>
      <c r="BX235" s="527" t="s">
        <v>3630</v>
      </c>
      <c r="BY235" s="527">
        <v>5</v>
      </c>
      <c r="BZ235" s="528" t="s">
        <v>3618</v>
      </c>
      <c r="CA235" s="489" t="s">
        <v>11</v>
      </c>
      <c r="CB235" s="520">
        <v>1970</v>
      </c>
      <c r="CC235" s="527" t="s">
        <v>3630</v>
      </c>
      <c r="CD235" s="527">
        <v>20</v>
      </c>
      <c r="CE235" s="527" t="s">
        <v>3618</v>
      </c>
      <c r="CF235" s="528" t="s">
        <v>3631</v>
      </c>
      <c r="CG235" s="489" t="s">
        <v>11</v>
      </c>
      <c r="CH235" s="512">
        <v>1400</v>
      </c>
      <c r="CI235" s="514" t="s">
        <v>3630</v>
      </c>
      <c r="CJ235" s="514">
        <v>10</v>
      </c>
      <c r="CK235" s="514" t="s">
        <v>3618</v>
      </c>
      <c r="CL235" s="515" t="s">
        <v>3631</v>
      </c>
      <c r="CN235" s="516" t="s">
        <v>3700</v>
      </c>
    </row>
    <row r="236" spans="1:92" ht="27">
      <c r="A236" s="1205"/>
      <c r="B236" s="517"/>
      <c r="C236" s="518"/>
      <c r="D236" s="509" t="s">
        <v>3493</v>
      </c>
      <c r="F236" s="558">
        <v>28620</v>
      </c>
      <c r="G236" s="559"/>
      <c r="H236" s="489" t="s">
        <v>1</v>
      </c>
      <c r="I236" s="560">
        <v>260</v>
      </c>
      <c r="J236" s="561"/>
      <c r="K236" s="562" t="s">
        <v>3675</v>
      </c>
      <c r="M236" s="1198"/>
      <c r="N236" s="490"/>
      <c r="O236" s="490"/>
      <c r="P236" s="519"/>
      <c r="R236" s="520"/>
      <c r="S236" s="490"/>
      <c r="T236" s="490"/>
      <c r="U236" s="519"/>
      <c r="V236" s="489" t="s">
        <v>1</v>
      </c>
      <c r="W236" s="521">
        <v>6920</v>
      </c>
      <c r="X236" s="522">
        <v>60</v>
      </c>
      <c r="Y236" s="509" t="s">
        <v>3489</v>
      </c>
      <c r="Z236" s="489" t="s">
        <v>1</v>
      </c>
      <c r="AA236" s="523">
        <v>48460</v>
      </c>
      <c r="AB236" s="524" t="s">
        <v>1</v>
      </c>
      <c r="AC236" s="524">
        <v>480</v>
      </c>
      <c r="AD236" s="525" t="s">
        <v>3618</v>
      </c>
      <c r="AE236" s="489" t="s">
        <v>1</v>
      </c>
      <c r="AF236" s="526">
        <v>41540</v>
      </c>
      <c r="AG236" s="524" t="s">
        <v>1</v>
      </c>
      <c r="AH236" s="524">
        <v>410</v>
      </c>
      <c r="AI236" s="525" t="s">
        <v>3618</v>
      </c>
      <c r="AK236" s="493"/>
      <c r="AL236" s="494"/>
      <c r="AM236" s="494"/>
      <c r="AN236" s="492"/>
      <c r="AP236" s="520">
        <v>1970</v>
      </c>
      <c r="AQ236" s="490"/>
      <c r="AR236" s="490"/>
      <c r="AS236" s="519"/>
      <c r="AU236" s="520"/>
      <c r="AV236" s="490"/>
      <c r="AW236" s="490"/>
      <c r="AX236" s="519"/>
      <c r="AZ236" s="563" t="s">
        <v>3680</v>
      </c>
      <c r="BA236" s="1196"/>
      <c r="BB236" s="563" t="s">
        <v>3681</v>
      </c>
      <c r="BC236" s="1196"/>
      <c r="BD236" s="563" t="s">
        <v>3680</v>
      </c>
      <c r="BE236" s="1196"/>
      <c r="BF236" s="563" t="s">
        <v>3681</v>
      </c>
      <c r="BH236" s="567">
        <v>2810</v>
      </c>
      <c r="BU236" s="518" t="s">
        <v>3624</v>
      </c>
      <c r="BW236" s="520"/>
      <c r="BX236" s="527"/>
      <c r="BY236" s="527"/>
      <c r="BZ236" s="528"/>
      <c r="CB236" s="520"/>
      <c r="CC236" s="527"/>
      <c r="CD236" s="527"/>
      <c r="CE236" s="527"/>
      <c r="CF236" s="528"/>
      <c r="CH236" s="493"/>
      <c r="CI236" s="497"/>
      <c r="CJ236" s="497"/>
      <c r="CK236" s="497"/>
      <c r="CL236" s="498"/>
      <c r="CN236" s="516">
        <v>0.96</v>
      </c>
    </row>
    <row r="237" spans="1:92" ht="54">
      <c r="A237" s="1205"/>
      <c r="B237" s="507" t="s">
        <v>3513</v>
      </c>
      <c r="C237" s="508" t="s">
        <v>3487</v>
      </c>
      <c r="D237" s="509" t="s">
        <v>3488</v>
      </c>
      <c r="F237" s="551">
        <v>21260</v>
      </c>
      <c r="G237" s="552">
        <v>28180</v>
      </c>
      <c r="H237" s="489" t="s">
        <v>1</v>
      </c>
      <c r="I237" s="553">
        <v>190</v>
      </c>
      <c r="J237" s="554">
        <v>260</v>
      </c>
      <c r="K237" s="555" t="s">
        <v>3675</v>
      </c>
      <c r="L237" s="489" t="s">
        <v>1</v>
      </c>
      <c r="M237" s="1197">
        <v>400</v>
      </c>
      <c r="N237" s="510" t="s">
        <v>1</v>
      </c>
      <c r="O237" s="510">
        <v>4</v>
      </c>
      <c r="P237" s="511" t="s">
        <v>3618</v>
      </c>
      <c r="Q237" s="489" t="s">
        <v>1</v>
      </c>
      <c r="R237" s="512">
        <v>1730</v>
      </c>
      <c r="S237" s="510" t="s">
        <v>1</v>
      </c>
      <c r="T237" s="510">
        <v>10</v>
      </c>
      <c r="U237" s="511" t="s">
        <v>3618</v>
      </c>
      <c r="V237" s="489" t="s">
        <v>1</v>
      </c>
      <c r="W237" s="513">
        <v>6920</v>
      </c>
      <c r="X237" s="513">
        <v>60</v>
      </c>
      <c r="Y237" s="509" t="s">
        <v>3489</v>
      </c>
      <c r="AF237" s="501" t="s">
        <v>0</v>
      </c>
      <c r="AJ237" s="489" t="s">
        <v>1</v>
      </c>
      <c r="AK237" s="520">
        <v>360</v>
      </c>
      <c r="AL237" s="490" t="s">
        <v>1</v>
      </c>
      <c r="AM237" s="490">
        <v>3</v>
      </c>
      <c r="AN237" s="519" t="s">
        <v>3618</v>
      </c>
      <c r="AP237" s="520" t="s">
        <v>3247</v>
      </c>
      <c r="AQ237" s="490" t="s">
        <v>1</v>
      </c>
      <c r="AR237" s="490">
        <v>10</v>
      </c>
      <c r="AS237" s="519" t="s">
        <v>3619</v>
      </c>
      <c r="AT237" s="489" t="s">
        <v>1</v>
      </c>
      <c r="AU237" s="512">
        <v>500</v>
      </c>
      <c r="AV237" s="510" t="s">
        <v>1</v>
      </c>
      <c r="AW237" s="510">
        <v>5</v>
      </c>
      <c r="AX237" s="511" t="s">
        <v>3618</v>
      </c>
      <c r="AY237" s="489" t="s">
        <v>1</v>
      </c>
      <c r="AZ237" s="556">
        <v>250</v>
      </c>
      <c r="BA237" s="1196" t="s">
        <v>12</v>
      </c>
      <c r="BB237" s="556">
        <v>2</v>
      </c>
      <c r="BC237" s="1196" t="s">
        <v>12</v>
      </c>
      <c r="BD237" s="556">
        <v>40</v>
      </c>
      <c r="BE237" s="1196" t="s">
        <v>12</v>
      </c>
      <c r="BF237" s="556">
        <v>1</v>
      </c>
      <c r="BH237" s="566" t="s">
        <v>3696</v>
      </c>
      <c r="BT237" s="489" t="s">
        <v>1</v>
      </c>
      <c r="BU237" s="508">
        <v>225</v>
      </c>
      <c r="BV237" s="489" t="s">
        <v>11</v>
      </c>
      <c r="BW237" s="512">
        <v>460</v>
      </c>
      <c r="BX237" s="514" t="s">
        <v>3630</v>
      </c>
      <c r="BY237" s="514">
        <v>5</v>
      </c>
      <c r="BZ237" s="515" t="s">
        <v>3618</v>
      </c>
      <c r="CA237" s="489" t="s">
        <v>11</v>
      </c>
      <c r="CB237" s="512">
        <v>1730</v>
      </c>
      <c r="CC237" s="514" t="s">
        <v>3630</v>
      </c>
      <c r="CD237" s="514">
        <v>10</v>
      </c>
      <c r="CE237" s="514" t="s">
        <v>3618</v>
      </c>
      <c r="CF237" s="515" t="s">
        <v>3631</v>
      </c>
      <c r="CG237" s="489" t="s">
        <v>11</v>
      </c>
      <c r="CH237" s="520">
        <v>1230</v>
      </c>
      <c r="CI237" s="527" t="s">
        <v>3630</v>
      </c>
      <c r="CJ237" s="527">
        <v>10</v>
      </c>
      <c r="CK237" s="527" t="s">
        <v>3618</v>
      </c>
      <c r="CL237" s="528" t="s">
        <v>3631</v>
      </c>
      <c r="CN237" s="516" t="s">
        <v>3700</v>
      </c>
    </row>
    <row r="238" spans="1:92" ht="27">
      <c r="A238" s="1205"/>
      <c r="B238" s="487"/>
      <c r="C238" s="488"/>
      <c r="D238" s="509" t="s">
        <v>3493</v>
      </c>
      <c r="F238" s="558">
        <v>28180</v>
      </c>
      <c r="G238" s="559"/>
      <c r="H238" s="489" t="s">
        <v>1</v>
      </c>
      <c r="I238" s="560">
        <v>260</v>
      </c>
      <c r="J238" s="561"/>
      <c r="K238" s="562" t="s">
        <v>3675</v>
      </c>
      <c r="M238" s="1198"/>
      <c r="N238" s="494"/>
      <c r="O238" s="494"/>
      <c r="P238" s="492"/>
      <c r="R238" s="493"/>
      <c r="S238" s="494"/>
      <c r="T238" s="494"/>
      <c r="U238" s="492"/>
      <c r="V238" s="489" t="s">
        <v>1</v>
      </c>
      <c r="W238" s="521">
        <v>6920</v>
      </c>
      <c r="X238" s="522">
        <v>60</v>
      </c>
      <c r="Y238" s="509" t="s">
        <v>3489</v>
      </c>
      <c r="Z238" s="489" t="s">
        <v>1</v>
      </c>
      <c r="AA238" s="523">
        <v>48460</v>
      </c>
      <c r="AB238" s="524" t="s">
        <v>1</v>
      </c>
      <c r="AC238" s="524">
        <v>480</v>
      </c>
      <c r="AD238" s="525" t="s">
        <v>3618</v>
      </c>
      <c r="AE238" s="489" t="s">
        <v>1</v>
      </c>
      <c r="AF238" s="526">
        <v>41540</v>
      </c>
      <c r="AG238" s="524" t="s">
        <v>1</v>
      </c>
      <c r="AH238" s="524">
        <v>410</v>
      </c>
      <c r="AI238" s="525" t="s">
        <v>3618</v>
      </c>
      <c r="AK238" s="520"/>
      <c r="AL238" s="490"/>
      <c r="AM238" s="490"/>
      <c r="AN238" s="519"/>
      <c r="AP238" s="520">
        <v>1730</v>
      </c>
      <c r="AQ238" s="490"/>
      <c r="AR238" s="490"/>
      <c r="AS238" s="519"/>
      <c r="AU238" s="493"/>
      <c r="AV238" s="494"/>
      <c r="AW238" s="494"/>
      <c r="AX238" s="492"/>
      <c r="AZ238" s="563" t="s">
        <v>3680</v>
      </c>
      <c r="BA238" s="1196"/>
      <c r="BB238" s="563" t="s">
        <v>3681</v>
      </c>
      <c r="BC238" s="1196"/>
      <c r="BD238" s="563" t="s">
        <v>3680</v>
      </c>
      <c r="BE238" s="1196"/>
      <c r="BF238" s="563" t="s">
        <v>3681</v>
      </c>
      <c r="BH238" s="567">
        <v>2540</v>
      </c>
      <c r="BU238" s="488" t="s">
        <v>3624</v>
      </c>
      <c r="BW238" s="493"/>
      <c r="BX238" s="497"/>
      <c r="BY238" s="497"/>
      <c r="BZ238" s="498"/>
      <c r="CB238" s="493"/>
      <c r="CC238" s="497"/>
      <c r="CD238" s="497"/>
      <c r="CE238" s="497"/>
      <c r="CF238" s="498"/>
      <c r="CH238" s="520"/>
      <c r="CI238" s="527"/>
      <c r="CJ238" s="527"/>
      <c r="CK238" s="527"/>
      <c r="CL238" s="528"/>
      <c r="CN238" s="516">
        <v>0.99</v>
      </c>
    </row>
    <row r="239" spans="1:92" ht="54">
      <c r="A239" s="1205"/>
      <c r="B239" s="517" t="s">
        <v>3514</v>
      </c>
      <c r="C239" s="518" t="s">
        <v>3487</v>
      </c>
      <c r="D239" s="509" t="s">
        <v>3488</v>
      </c>
      <c r="F239" s="551">
        <v>20920</v>
      </c>
      <c r="G239" s="552">
        <v>27840</v>
      </c>
      <c r="H239" s="489" t="s">
        <v>1</v>
      </c>
      <c r="I239" s="553">
        <v>190</v>
      </c>
      <c r="J239" s="554">
        <v>260</v>
      </c>
      <c r="K239" s="555" t="s">
        <v>3675</v>
      </c>
      <c r="L239" s="489" t="s">
        <v>1</v>
      </c>
      <c r="M239" s="1197">
        <v>360</v>
      </c>
      <c r="N239" s="490" t="s">
        <v>1</v>
      </c>
      <c r="O239" s="490">
        <v>3</v>
      </c>
      <c r="P239" s="519" t="s">
        <v>3618</v>
      </c>
      <c r="Q239" s="489" t="s">
        <v>1</v>
      </c>
      <c r="R239" s="520">
        <v>1530</v>
      </c>
      <c r="S239" s="490" t="s">
        <v>1</v>
      </c>
      <c r="T239" s="490">
        <v>10</v>
      </c>
      <c r="U239" s="519" t="s">
        <v>3618</v>
      </c>
      <c r="V239" s="489" t="s">
        <v>1</v>
      </c>
      <c r="W239" s="513">
        <v>6920</v>
      </c>
      <c r="X239" s="513">
        <v>60</v>
      </c>
      <c r="Y239" s="509" t="s">
        <v>3489</v>
      </c>
      <c r="AF239" s="501" t="s">
        <v>0</v>
      </c>
      <c r="AJ239" s="489" t="s">
        <v>1</v>
      </c>
      <c r="AK239" s="512">
        <v>320</v>
      </c>
      <c r="AL239" s="510" t="s">
        <v>1</v>
      </c>
      <c r="AM239" s="510">
        <v>3</v>
      </c>
      <c r="AN239" s="511" t="s">
        <v>3618</v>
      </c>
      <c r="AP239" s="520" t="s">
        <v>3248</v>
      </c>
      <c r="AQ239" s="490" t="s">
        <v>1</v>
      </c>
      <c r="AR239" s="490">
        <v>10</v>
      </c>
      <c r="AS239" s="519" t="s">
        <v>3619</v>
      </c>
      <c r="AT239" s="489" t="s">
        <v>1</v>
      </c>
      <c r="AU239" s="520">
        <v>500</v>
      </c>
      <c r="AV239" s="490" t="s">
        <v>1</v>
      </c>
      <c r="AW239" s="490">
        <v>5</v>
      </c>
      <c r="AX239" s="519" t="s">
        <v>3618</v>
      </c>
      <c r="AY239" s="489" t="s">
        <v>1</v>
      </c>
      <c r="AZ239" s="556">
        <v>220</v>
      </c>
      <c r="BA239" s="1196" t="s">
        <v>12</v>
      </c>
      <c r="BB239" s="556">
        <v>2</v>
      </c>
      <c r="BC239" s="1196" t="s">
        <v>12</v>
      </c>
      <c r="BD239" s="556">
        <v>40</v>
      </c>
      <c r="BE239" s="1196" t="s">
        <v>12</v>
      </c>
      <c r="BF239" s="556">
        <v>1</v>
      </c>
      <c r="BH239" s="566" t="s">
        <v>3697</v>
      </c>
      <c r="BT239" s="489" t="s">
        <v>1</v>
      </c>
      <c r="BU239" s="518">
        <v>225</v>
      </c>
      <c r="BV239" s="489" t="s">
        <v>11</v>
      </c>
      <c r="BW239" s="520">
        <v>410</v>
      </c>
      <c r="BX239" s="527" t="s">
        <v>3630</v>
      </c>
      <c r="BY239" s="527">
        <v>4</v>
      </c>
      <c r="BZ239" s="528" t="s">
        <v>3618</v>
      </c>
      <c r="CA239" s="489" t="s">
        <v>11</v>
      </c>
      <c r="CB239" s="520">
        <v>1530</v>
      </c>
      <c r="CC239" s="527" t="s">
        <v>3630</v>
      </c>
      <c r="CD239" s="527">
        <v>10</v>
      </c>
      <c r="CE239" s="527" t="s">
        <v>3618</v>
      </c>
      <c r="CF239" s="528" t="s">
        <v>3631</v>
      </c>
      <c r="CG239" s="489" t="s">
        <v>11</v>
      </c>
      <c r="CH239" s="512">
        <v>1090</v>
      </c>
      <c r="CI239" s="514" t="s">
        <v>3630</v>
      </c>
      <c r="CJ239" s="514">
        <v>10</v>
      </c>
      <c r="CK239" s="514" t="s">
        <v>3618</v>
      </c>
      <c r="CL239" s="515" t="s">
        <v>3631</v>
      </c>
      <c r="CN239" s="516" t="s">
        <v>3700</v>
      </c>
    </row>
    <row r="240" spans="1:92" ht="27">
      <c r="A240" s="1205"/>
      <c r="B240" s="517"/>
      <c r="C240" s="518"/>
      <c r="D240" s="509" t="s">
        <v>3493</v>
      </c>
      <c r="F240" s="558">
        <v>27840</v>
      </c>
      <c r="G240" s="559"/>
      <c r="H240" s="489" t="s">
        <v>1</v>
      </c>
      <c r="I240" s="560">
        <v>260</v>
      </c>
      <c r="J240" s="561"/>
      <c r="K240" s="562" t="s">
        <v>3675</v>
      </c>
      <c r="M240" s="1198"/>
      <c r="N240" s="490"/>
      <c r="O240" s="490"/>
      <c r="P240" s="519"/>
      <c r="R240" s="520"/>
      <c r="S240" s="490"/>
      <c r="T240" s="490"/>
      <c r="U240" s="519"/>
      <c r="V240" s="489" t="s">
        <v>1</v>
      </c>
      <c r="W240" s="521">
        <v>6920</v>
      </c>
      <c r="X240" s="522">
        <v>60</v>
      </c>
      <c r="Y240" s="509" t="s">
        <v>3489</v>
      </c>
      <c r="Z240" s="489" t="s">
        <v>1</v>
      </c>
      <c r="AA240" s="523">
        <v>48460</v>
      </c>
      <c r="AB240" s="524" t="s">
        <v>1</v>
      </c>
      <c r="AC240" s="524">
        <v>480</v>
      </c>
      <c r="AD240" s="525" t="s">
        <v>3618</v>
      </c>
      <c r="AE240" s="489" t="s">
        <v>1</v>
      </c>
      <c r="AF240" s="526">
        <v>41540</v>
      </c>
      <c r="AG240" s="524" t="s">
        <v>1</v>
      </c>
      <c r="AH240" s="524">
        <v>410</v>
      </c>
      <c r="AI240" s="525" t="s">
        <v>3618</v>
      </c>
      <c r="AK240" s="493"/>
      <c r="AL240" s="494"/>
      <c r="AM240" s="494"/>
      <c r="AN240" s="492"/>
      <c r="AP240" s="520">
        <v>1530</v>
      </c>
      <c r="AQ240" s="490"/>
      <c r="AR240" s="490"/>
      <c r="AS240" s="519"/>
      <c r="AU240" s="520"/>
      <c r="AV240" s="490"/>
      <c r="AW240" s="490"/>
      <c r="AX240" s="519"/>
      <c r="AZ240" s="563" t="s">
        <v>3680</v>
      </c>
      <c r="BA240" s="1196"/>
      <c r="BB240" s="563" t="s">
        <v>3681</v>
      </c>
      <c r="BC240" s="1196"/>
      <c r="BD240" s="563" t="s">
        <v>3680</v>
      </c>
      <c r="BE240" s="1196"/>
      <c r="BF240" s="563" t="s">
        <v>3681</v>
      </c>
      <c r="BH240" s="567">
        <v>2440</v>
      </c>
      <c r="BU240" s="518" t="s">
        <v>3624</v>
      </c>
      <c r="BW240" s="520"/>
      <c r="BX240" s="527"/>
      <c r="BY240" s="527"/>
      <c r="BZ240" s="528"/>
      <c r="CB240" s="520"/>
      <c r="CC240" s="527"/>
      <c r="CD240" s="527"/>
      <c r="CE240" s="527"/>
      <c r="CF240" s="528"/>
      <c r="CH240" s="493"/>
      <c r="CI240" s="497"/>
      <c r="CJ240" s="497"/>
      <c r="CK240" s="497"/>
      <c r="CL240" s="498"/>
      <c r="CN240" s="516">
        <v>0.99</v>
      </c>
    </row>
    <row r="241" spans="1:92" ht="54">
      <c r="A241" s="1205"/>
      <c r="B241" s="507" t="s">
        <v>3515</v>
      </c>
      <c r="C241" s="508" t="s">
        <v>3487</v>
      </c>
      <c r="D241" s="509" t="s">
        <v>3488</v>
      </c>
      <c r="F241" s="551">
        <v>20640</v>
      </c>
      <c r="G241" s="552">
        <v>27560</v>
      </c>
      <c r="H241" s="489" t="s">
        <v>1</v>
      </c>
      <c r="I241" s="553">
        <v>180</v>
      </c>
      <c r="J241" s="554">
        <v>250</v>
      </c>
      <c r="K241" s="555" t="s">
        <v>3675</v>
      </c>
      <c r="L241" s="489" t="s">
        <v>1</v>
      </c>
      <c r="M241" s="1197">
        <v>320</v>
      </c>
      <c r="N241" s="510" t="s">
        <v>1</v>
      </c>
      <c r="O241" s="510">
        <v>3</v>
      </c>
      <c r="P241" s="511" t="s">
        <v>3618</v>
      </c>
      <c r="Q241" s="489" t="s">
        <v>1</v>
      </c>
      <c r="R241" s="512">
        <v>1380</v>
      </c>
      <c r="S241" s="510" t="s">
        <v>1</v>
      </c>
      <c r="T241" s="510">
        <v>10</v>
      </c>
      <c r="U241" s="511" t="s">
        <v>3618</v>
      </c>
      <c r="V241" s="489" t="s">
        <v>1</v>
      </c>
      <c r="W241" s="513">
        <v>6920</v>
      </c>
      <c r="X241" s="513">
        <v>60</v>
      </c>
      <c r="Y241" s="509" t="s">
        <v>3489</v>
      </c>
      <c r="AF241" s="501" t="s">
        <v>0</v>
      </c>
      <c r="AJ241" s="489" t="s">
        <v>1</v>
      </c>
      <c r="AK241" s="520">
        <v>280</v>
      </c>
      <c r="AL241" s="490" t="s">
        <v>1</v>
      </c>
      <c r="AM241" s="490">
        <v>2</v>
      </c>
      <c r="AN241" s="519" t="s">
        <v>3618</v>
      </c>
      <c r="AP241" s="520" t="s">
        <v>3249</v>
      </c>
      <c r="AQ241" s="490" t="s">
        <v>1</v>
      </c>
      <c r="AR241" s="490">
        <v>10</v>
      </c>
      <c r="AS241" s="519" t="s">
        <v>3619</v>
      </c>
      <c r="AT241" s="489" t="s">
        <v>1</v>
      </c>
      <c r="AU241" s="512">
        <v>500</v>
      </c>
      <c r="AV241" s="510" t="s">
        <v>1</v>
      </c>
      <c r="AW241" s="510">
        <v>5</v>
      </c>
      <c r="AX241" s="511" t="s">
        <v>3618</v>
      </c>
      <c r="AY241" s="489" t="s">
        <v>1</v>
      </c>
      <c r="AZ241" s="556">
        <v>200</v>
      </c>
      <c r="BA241" s="1196" t="s">
        <v>12</v>
      </c>
      <c r="BB241" s="556">
        <v>2</v>
      </c>
      <c r="BC241" s="1196" t="s">
        <v>12</v>
      </c>
      <c r="BD241" s="556">
        <v>30</v>
      </c>
      <c r="BE241" s="1196" t="s">
        <v>12</v>
      </c>
      <c r="BF241" s="556">
        <v>1</v>
      </c>
      <c r="BH241" s="566" t="s">
        <v>3698</v>
      </c>
      <c r="BT241" s="489" t="s">
        <v>1</v>
      </c>
      <c r="BU241" s="508">
        <v>225</v>
      </c>
      <c r="BV241" s="489" t="s">
        <v>11</v>
      </c>
      <c r="BW241" s="512">
        <v>370</v>
      </c>
      <c r="BX241" s="514" t="s">
        <v>3630</v>
      </c>
      <c r="BY241" s="514">
        <v>4</v>
      </c>
      <c r="BZ241" s="515" t="s">
        <v>3618</v>
      </c>
      <c r="CA241" s="489" t="s">
        <v>11</v>
      </c>
      <c r="CB241" s="512">
        <v>1380</v>
      </c>
      <c r="CC241" s="514" t="s">
        <v>3630</v>
      </c>
      <c r="CD241" s="514">
        <v>10</v>
      </c>
      <c r="CE241" s="514" t="s">
        <v>3618</v>
      </c>
      <c r="CF241" s="515" t="s">
        <v>3631</v>
      </c>
      <c r="CG241" s="489" t="s">
        <v>11</v>
      </c>
      <c r="CH241" s="520">
        <v>980</v>
      </c>
      <c r="CI241" s="527" t="s">
        <v>3630</v>
      </c>
      <c r="CJ241" s="527">
        <v>10</v>
      </c>
      <c r="CK241" s="527" t="s">
        <v>3618</v>
      </c>
      <c r="CL241" s="528" t="s">
        <v>3631</v>
      </c>
      <c r="CN241" s="516" t="s">
        <v>3700</v>
      </c>
    </row>
    <row r="242" spans="1:92" ht="27">
      <c r="A242" s="1205"/>
      <c r="B242" s="487"/>
      <c r="C242" s="488"/>
      <c r="D242" s="509" t="s">
        <v>3493</v>
      </c>
      <c r="F242" s="558">
        <v>27560</v>
      </c>
      <c r="G242" s="559"/>
      <c r="H242" s="489" t="s">
        <v>1</v>
      </c>
      <c r="I242" s="560">
        <v>250</v>
      </c>
      <c r="J242" s="561"/>
      <c r="K242" s="562" t="s">
        <v>3675</v>
      </c>
      <c r="M242" s="1198"/>
      <c r="N242" s="494"/>
      <c r="O242" s="494"/>
      <c r="P242" s="492"/>
      <c r="R242" s="493"/>
      <c r="S242" s="494"/>
      <c r="T242" s="494"/>
      <c r="U242" s="492"/>
      <c r="V242" s="489" t="s">
        <v>1</v>
      </c>
      <c r="W242" s="521">
        <v>6920</v>
      </c>
      <c r="X242" s="522">
        <v>60</v>
      </c>
      <c r="Y242" s="509" t="s">
        <v>3489</v>
      </c>
      <c r="Z242" s="489" t="s">
        <v>1</v>
      </c>
      <c r="AA242" s="523">
        <v>48460</v>
      </c>
      <c r="AB242" s="524" t="s">
        <v>1</v>
      </c>
      <c r="AC242" s="524">
        <v>480</v>
      </c>
      <c r="AD242" s="525" t="s">
        <v>3618</v>
      </c>
      <c r="AE242" s="489" t="s">
        <v>1</v>
      </c>
      <c r="AF242" s="526">
        <v>41540</v>
      </c>
      <c r="AG242" s="524" t="s">
        <v>1</v>
      </c>
      <c r="AH242" s="524">
        <v>410</v>
      </c>
      <c r="AI242" s="525" t="s">
        <v>3618</v>
      </c>
      <c r="AK242" s="520"/>
      <c r="AL242" s="490"/>
      <c r="AM242" s="490"/>
      <c r="AN242" s="519"/>
      <c r="AP242" s="520">
        <v>1380</v>
      </c>
      <c r="AQ242" s="490"/>
      <c r="AR242" s="490"/>
      <c r="AS242" s="519"/>
      <c r="AU242" s="493"/>
      <c r="AV242" s="494"/>
      <c r="AW242" s="494"/>
      <c r="AX242" s="492"/>
      <c r="AZ242" s="563" t="s">
        <v>3680</v>
      </c>
      <c r="BA242" s="1196"/>
      <c r="BB242" s="563" t="s">
        <v>3681</v>
      </c>
      <c r="BC242" s="1196"/>
      <c r="BD242" s="563" t="s">
        <v>3680</v>
      </c>
      <c r="BE242" s="1196"/>
      <c r="BF242" s="563" t="s">
        <v>3681</v>
      </c>
      <c r="BH242" s="567">
        <v>2360</v>
      </c>
      <c r="BU242" s="488" t="s">
        <v>3628</v>
      </c>
      <c r="BW242" s="493"/>
      <c r="BX242" s="497"/>
      <c r="BY242" s="497"/>
      <c r="BZ242" s="498"/>
      <c r="CB242" s="493"/>
      <c r="CC242" s="497"/>
      <c r="CD242" s="497"/>
      <c r="CE242" s="497"/>
      <c r="CF242" s="498"/>
      <c r="CH242" s="520"/>
      <c r="CI242" s="527"/>
      <c r="CJ242" s="527"/>
      <c r="CK242" s="527"/>
      <c r="CL242" s="528"/>
      <c r="CN242" s="516">
        <v>0.99</v>
      </c>
    </row>
    <row r="243" spans="1:92" ht="27">
      <c r="A243" s="1205"/>
      <c r="B243" s="507" t="s">
        <v>3516</v>
      </c>
      <c r="C243" s="508" t="s">
        <v>3487</v>
      </c>
      <c r="D243" s="509" t="s">
        <v>3488</v>
      </c>
      <c r="F243" s="551">
        <v>20420</v>
      </c>
      <c r="G243" s="552">
        <v>27340</v>
      </c>
      <c r="H243" s="489" t="s">
        <v>1</v>
      </c>
      <c r="I243" s="553">
        <v>180</v>
      </c>
      <c r="J243" s="554">
        <v>250</v>
      </c>
      <c r="K243" s="555" t="s">
        <v>3675</v>
      </c>
      <c r="L243" s="489" t="s">
        <v>1</v>
      </c>
      <c r="M243" s="1197">
        <v>290</v>
      </c>
      <c r="N243" s="490" t="s">
        <v>1</v>
      </c>
      <c r="O243" s="490">
        <v>2</v>
      </c>
      <c r="P243" s="519" t="s">
        <v>3618</v>
      </c>
      <c r="R243" s="520"/>
      <c r="S243" s="490"/>
      <c r="T243" s="490"/>
      <c r="U243" s="519"/>
      <c r="V243" s="489" t="s">
        <v>1</v>
      </c>
      <c r="W243" s="513">
        <v>6920</v>
      </c>
      <c r="X243" s="513">
        <v>60</v>
      </c>
      <c r="Y243" s="509" t="s">
        <v>3489</v>
      </c>
      <c r="AF243" s="501" t="s">
        <v>0</v>
      </c>
      <c r="AJ243" s="489" t="s">
        <v>1</v>
      </c>
      <c r="AK243" s="512">
        <v>260</v>
      </c>
      <c r="AL243" s="510" t="s">
        <v>1</v>
      </c>
      <c r="AM243" s="510">
        <v>2</v>
      </c>
      <c r="AN243" s="511" t="s">
        <v>3618</v>
      </c>
      <c r="AP243" s="520" t="s">
        <v>3250</v>
      </c>
      <c r="AQ243" s="490" t="s">
        <v>1</v>
      </c>
      <c r="AR243" s="490">
        <v>10</v>
      </c>
      <c r="AS243" s="519" t="s">
        <v>3619</v>
      </c>
      <c r="AT243" s="489" t="s">
        <v>1</v>
      </c>
      <c r="AU243" s="520">
        <v>500</v>
      </c>
      <c r="AV243" s="490" t="s">
        <v>1</v>
      </c>
      <c r="AW243" s="490">
        <v>5</v>
      </c>
      <c r="AX243" s="519" t="s">
        <v>3618</v>
      </c>
      <c r="AY243" s="489" t="s">
        <v>1</v>
      </c>
      <c r="AZ243" s="556">
        <v>180</v>
      </c>
      <c r="BA243" s="1196" t="s">
        <v>12</v>
      </c>
      <c r="BB243" s="556">
        <v>1</v>
      </c>
      <c r="BC243" s="1196" t="s">
        <v>12</v>
      </c>
      <c r="BD243" s="556">
        <v>30</v>
      </c>
      <c r="BE243" s="1196" t="s">
        <v>12</v>
      </c>
      <c r="BF243" s="556">
        <v>1</v>
      </c>
      <c r="BH243" s="566" t="s">
        <v>3699</v>
      </c>
      <c r="BT243" s="489" t="s">
        <v>1</v>
      </c>
      <c r="BU243" s="518">
        <v>225</v>
      </c>
      <c r="BV243" s="489" t="s">
        <v>11</v>
      </c>
      <c r="BW243" s="520">
        <v>340</v>
      </c>
      <c r="BX243" s="527" t="s">
        <v>3630</v>
      </c>
      <c r="BY243" s="527">
        <v>3</v>
      </c>
      <c r="BZ243" s="528" t="s">
        <v>3618</v>
      </c>
      <c r="CA243" s="489" t="s">
        <v>11</v>
      </c>
      <c r="CB243" s="520">
        <v>1250</v>
      </c>
      <c r="CC243" s="527" t="s">
        <v>3630</v>
      </c>
      <c r="CD243" s="527">
        <v>10</v>
      </c>
      <c r="CE243" s="527" t="s">
        <v>3618</v>
      </c>
      <c r="CF243" s="528" t="s">
        <v>3631</v>
      </c>
      <c r="CG243" s="489" t="s">
        <v>11</v>
      </c>
      <c r="CH243" s="512">
        <v>890</v>
      </c>
      <c r="CI243" s="514" t="s">
        <v>3630</v>
      </c>
      <c r="CJ243" s="514">
        <v>8</v>
      </c>
      <c r="CK243" s="514" t="s">
        <v>3618</v>
      </c>
      <c r="CL243" s="515" t="s">
        <v>3631</v>
      </c>
      <c r="CN243" s="516" t="s">
        <v>3700</v>
      </c>
    </row>
    <row r="244" spans="1:92" ht="27">
      <c r="A244" s="1205"/>
      <c r="B244" s="487"/>
      <c r="C244" s="488"/>
      <c r="D244" s="509" t="s">
        <v>3493</v>
      </c>
      <c r="F244" s="558">
        <v>27340</v>
      </c>
      <c r="G244" s="559"/>
      <c r="H244" s="489" t="s">
        <v>1</v>
      </c>
      <c r="I244" s="560">
        <v>250</v>
      </c>
      <c r="J244" s="561"/>
      <c r="K244" s="562" t="s">
        <v>3675</v>
      </c>
      <c r="M244" s="1198"/>
      <c r="N244" s="490"/>
      <c r="O244" s="490"/>
      <c r="P244" s="519"/>
      <c r="R244" s="520"/>
      <c r="S244" s="490"/>
      <c r="T244" s="490"/>
      <c r="U244" s="519"/>
      <c r="V244" s="489" t="s">
        <v>1</v>
      </c>
      <c r="W244" s="521">
        <v>6920</v>
      </c>
      <c r="X244" s="522">
        <v>60</v>
      </c>
      <c r="Y244" s="509" t="s">
        <v>3489</v>
      </c>
      <c r="Z244" s="489" t="s">
        <v>1</v>
      </c>
      <c r="AA244" s="523">
        <v>48460</v>
      </c>
      <c r="AB244" s="524" t="s">
        <v>1</v>
      </c>
      <c r="AC244" s="524">
        <v>480</v>
      </c>
      <c r="AD244" s="525" t="s">
        <v>3618</v>
      </c>
      <c r="AE244" s="489" t="s">
        <v>1</v>
      </c>
      <c r="AF244" s="526">
        <v>41540</v>
      </c>
      <c r="AG244" s="524" t="s">
        <v>1</v>
      </c>
      <c r="AH244" s="524">
        <v>410</v>
      </c>
      <c r="AI244" s="525" t="s">
        <v>3618</v>
      </c>
      <c r="AK244" s="493"/>
      <c r="AL244" s="494"/>
      <c r="AM244" s="494"/>
      <c r="AN244" s="492"/>
      <c r="AP244" s="493">
        <v>1250</v>
      </c>
      <c r="AQ244" s="494"/>
      <c r="AR244" s="494"/>
      <c r="AS244" s="492"/>
      <c r="AU244" s="520"/>
      <c r="AV244" s="490"/>
      <c r="AW244" s="490"/>
      <c r="AX244" s="519"/>
      <c r="AZ244" s="563" t="s">
        <v>3680</v>
      </c>
      <c r="BA244" s="1196"/>
      <c r="BB244" s="563" t="s">
        <v>3681</v>
      </c>
      <c r="BC244" s="1196"/>
      <c r="BD244" s="563" t="s">
        <v>3680</v>
      </c>
      <c r="BE244" s="1196"/>
      <c r="BF244" s="563" t="s">
        <v>3681</v>
      </c>
      <c r="BH244" s="568">
        <v>2150</v>
      </c>
      <c r="BU244" s="518" t="s">
        <v>3624</v>
      </c>
      <c r="BW244" s="520"/>
      <c r="BX244" s="527"/>
      <c r="BY244" s="527"/>
      <c r="BZ244" s="528"/>
      <c r="CB244" s="520"/>
      <c r="CC244" s="527"/>
      <c r="CD244" s="527"/>
      <c r="CE244" s="527"/>
      <c r="CF244" s="528"/>
      <c r="CH244" s="493"/>
      <c r="CI244" s="497"/>
      <c r="CJ244" s="497"/>
      <c r="CK244" s="497"/>
      <c r="CL244" s="498"/>
      <c r="CN244" s="516">
        <v>0.99</v>
      </c>
    </row>
    <row r="245" spans="1:92" ht="27">
      <c r="A245" s="1205" t="s">
        <v>3536</v>
      </c>
      <c r="B245" s="517" t="s">
        <v>3486</v>
      </c>
      <c r="C245" s="518" t="s">
        <v>3487</v>
      </c>
      <c r="D245" s="509" t="s">
        <v>3488</v>
      </c>
      <c r="F245" s="551">
        <v>75150</v>
      </c>
      <c r="G245" s="552">
        <v>81890</v>
      </c>
      <c r="H245" s="489" t="s">
        <v>1</v>
      </c>
      <c r="I245" s="553">
        <v>730</v>
      </c>
      <c r="J245" s="554">
        <v>800</v>
      </c>
      <c r="K245" s="555" t="s">
        <v>3675</v>
      </c>
      <c r="L245" s="489" t="s">
        <v>1</v>
      </c>
      <c r="M245" s="1197">
        <v>6330</v>
      </c>
      <c r="N245" s="510" t="s">
        <v>1</v>
      </c>
      <c r="O245" s="510">
        <v>60</v>
      </c>
      <c r="P245" s="511" t="s">
        <v>3618</v>
      </c>
      <c r="Q245" s="489" t="s">
        <v>1</v>
      </c>
      <c r="R245" s="512">
        <v>26960</v>
      </c>
      <c r="S245" s="510" t="s">
        <v>1</v>
      </c>
      <c r="T245" s="510">
        <v>260</v>
      </c>
      <c r="U245" s="511" t="s">
        <v>3618</v>
      </c>
      <c r="V245" s="489" t="s">
        <v>1</v>
      </c>
      <c r="W245" s="513">
        <v>6740</v>
      </c>
      <c r="X245" s="513">
        <v>60</v>
      </c>
      <c r="Y245" s="509" t="s">
        <v>3489</v>
      </c>
      <c r="AF245" s="501" t="s">
        <v>0</v>
      </c>
      <c r="AJ245" s="489" t="s">
        <v>1</v>
      </c>
      <c r="AK245" s="520">
        <v>5780</v>
      </c>
      <c r="AL245" s="490" t="s">
        <v>1</v>
      </c>
      <c r="AM245" s="490">
        <v>50</v>
      </c>
      <c r="AN245" s="519" t="s">
        <v>3618</v>
      </c>
      <c r="AO245" s="489" t="s">
        <v>1</v>
      </c>
      <c r="AP245" s="512" t="s">
        <v>3234</v>
      </c>
      <c r="AQ245" s="510" t="s">
        <v>1</v>
      </c>
      <c r="AR245" s="510">
        <v>260</v>
      </c>
      <c r="AS245" s="511" t="s">
        <v>3619</v>
      </c>
      <c r="AT245" s="489" t="s">
        <v>1</v>
      </c>
      <c r="AU245" s="512">
        <v>3640</v>
      </c>
      <c r="AV245" s="510" t="s">
        <v>1</v>
      </c>
      <c r="AW245" s="510">
        <v>30</v>
      </c>
      <c r="AX245" s="511" t="s">
        <v>3618</v>
      </c>
      <c r="AY245" s="489" t="s">
        <v>1</v>
      </c>
      <c r="AZ245" s="556">
        <v>2730</v>
      </c>
      <c r="BA245" s="1196" t="s">
        <v>12</v>
      </c>
      <c r="BB245" s="556">
        <v>20</v>
      </c>
      <c r="BC245" s="1196" t="s">
        <v>12</v>
      </c>
      <c r="BD245" s="556">
        <v>480</v>
      </c>
      <c r="BE245" s="1196" t="s">
        <v>12</v>
      </c>
      <c r="BF245" s="556">
        <v>4</v>
      </c>
      <c r="BG245" s="489" t="s">
        <v>1</v>
      </c>
      <c r="BH245" s="569" t="s">
        <v>3683</v>
      </c>
      <c r="BI245" s="489" t="s">
        <v>3490</v>
      </c>
      <c r="BJ245" s="489" t="s">
        <v>3491</v>
      </c>
      <c r="BK245" s="489" t="s">
        <v>3492</v>
      </c>
      <c r="BN245" s="489" t="s">
        <v>3490</v>
      </c>
      <c r="BO245" s="489" t="s">
        <v>3491</v>
      </c>
      <c r="BP245" s="489" t="s">
        <v>3492</v>
      </c>
      <c r="BT245" s="489" t="s">
        <v>1</v>
      </c>
      <c r="BU245" s="508">
        <v>225</v>
      </c>
      <c r="BV245" s="489" t="s">
        <v>11</v>
      </c>
      <c r="BW245" s="512">
        <v>7500</v>
      </c>
      <c r="BX245" s="514" t="s">
        <v>3630</v>
      </c>
      <c r="BY245" s="514">
        <v>70</v>
      </c>
      <c r="BZ245" s="515" t="s">
        <v>3618</v>
      </c>
      <c r="CA245" s="489" t="s">
        <v>11</v>
      </c>
      <c r="CB245" s="512">
        <v>26960</v>
      </c>
      <c r="CC245" s="514" t="s">
        <v>3630</v>
      </c>
      <c r="CD245" s="514">
        <v>270</v>
      </c>
      <c r="CE245" s="514" t="s">
        <v>3618</v>
      </c>
      <c r="CF245" s="515" t="s">
        <v>3631</v>
      </c>
      <c r="CG245" s="489" t="s">
        <v>11</v>
      </c>
      <c r="CH245" s="520">
        <v>18980</v>
      </c>
      <c r="CI245" s="527" t="s">
        <v>3630</v>
      </c>
      <c r="CJ245" s="527">
        <v>190</v>
      </c>
      <c r="CK245" s="527" t="s">
        <v>3618</v>
      </c>
      <c r="CL245" s="528" t="s">
        <v>3631</v>
      </c>
      <c r="CN245" s="516" t="s">
        <v>3700</v>
      </c>
    </row>
    <row r="246" spans="1:92" ht="27">
      <c r="A246" s="1205"/>
      <c r="B246" s="517"/>
      <c r="C246" s="518"/>
      <c r="D246" s="509" t="s">
        <v>3493</v>
      </c>
      <c r="F246" s="558">
        <v>81890</v>
      </c>
      <c r="G246" s="559"/>
      <c r="H246" s="489" t="s">
        <v>1</v>
      </c>
      <c r="I246" s="560">
        <v>800</v>
      </c>
      <c r="J246" s="561"/>
      <c r="K246" s="562" t="s">
        <v>3675</v>
      </c>
      <c r="M246" s="1198"/>
      <c r="N246" s="494"/>
      <c r="O246" s="494"/>
      <c r="P246" s="492"/>
      <c r="R246" s="493"/>
      <c r="S246" s="494"/>
      <c r="T246" s="494"/>
      <c r="U246" s="492"/>
      <c r="V246" s="489" t="s">
        <v>1</v>
      </c>
      <c r="W246" s="521">
        <v>6740</v>
      </c>
      <c r="X246" s="522">
        <v>60</v>
      </c>
      <c r="Y246" s="509" t="s">
        <v>3489</v>
      </c>
      <c r="Z246" s="489" t="s">
        <v>1</v>
      </c>
      <c r="AA246" s="523">
        <v>47190</v>
      </c>
      <c r="AB246" s="524" t="s">
        <v>1</v>
      </c>
      <c r="AC246" s="524">
        <v>470</v>
      </c>
      <c r="AD246" s="525" t="s">
        <v>3618</v>
      </c>
      <c r="AE246" s="489" t="s">
        <v>1</v>
      </c>
      <c r="AF246" s="526">
        <v>40450</v>
      </c>
      <c r="AG246" s="524" t="s">
        <v>1</v>
      </c>
      <c r="AH246" s="524">
        <v>400</v>
      </c>
      <c r="AI246" s="525" t="s">
        <v>3618</v>
      </c>
      <c r="AK246" s="520"/>
      <c r="AL246" s="490"/>
      <c r="AM246" s="490"/>
      <c r="AN246" s="519"/>
      <c r="AP246" s="520">
        <v>26960</v>
      </c>
      <c r="AQ246" s="490"/>
      <c r="AR246" s="490"/>
      <c r="AS246" s="519"/>
      <c r="AU246" s="493"/>
      <c r="AV246" s="494"/>
      <c r="AW246" s="494"/>
      <c r="AX246" s="492"/>
      <c r="AZ246" s="563" t="s">
        <v>3680</v>
      </c>
      <c r="BA246" s="1196"/>
      <c r="BB246" s="563" t="s">
        <v>3681</v>
      </c>
      <c r="BC246" s="1196"/>
      <c r="BD246" s="563" t="s">
        <v>3680</v>
      </c>
      <c r="BE246" s="1196"/>
      <c r="BF246" s="563" t="s">
        <v>3681</v>
      </c>
      <c r="BH246" s="567">
        <v>27330</v>
      </c>
      <c r="BK246" s="489" t="s">
        <v>3494</v>
      </c>
      <c r="BP246" s="489" t="s">
        <v>3494</v>
      </c>
      <c r="BU246" s="488" t="s">
        <v>3624</v>
      </c>
      <c r="BW246" s="493"/>
      <c r="BX246" s="497"/>
      <c r="BY246" s="497"/>
      <c r="BZ246" s="498"/>
      <c r="CB246" s="493"/>
      <c r="CC246" s="497"/>
      <c r="CD246" s="497"/>
      <c r="CE246" s="497"/>
      <c r="CF246" s="498"/>
      <c r="CH246" s="520"/>
      <c r="CI246" s="527"/>
      <c r="CJ246" s="527"/>
      <c r="CK246" s="527"/>
      <c r="CL246" s="528"/>
      <c r="CN246" s="516">
        <v>0.63</v>
      </c>
    </row>
    <row r="247" spans="1:92" ht="54">
      <c r="A247" s="1205"/>
      <c r="B247" s="507" t="s">
        <v>3495</v>
      </c>
      <c r="C247" s="508" t="s">
        <v>3487</v>
      </c>
      <c r="D247" s="509" t="s">
        <v>3488</v>
      </c>
      <c r="F247" s="551">
        <v>46800</v>
      </c>
      <c r="G247" s="552">
        <v>53540</v>
      </c>
      <c r="H247" s="489" t="s">
        <v>1</v>
      </c>
      <c r="I247" s="553">
        <v>450</v>
      </c>
      <c r="J247" s="554">
        <v>510</v>
      </c>
      <c r="K247" s="555" t="s">
        <v>3675</v>
      </c>
      <c r="L247" s="489" t="s">
        <v>1</v>
      </c>
      <c r="M247" s="1197">
        <v>3790</v>
      </c>
      <c r="N247" s="490" t="s">
        <v>1</v>
      </c>
      <c r="O247" s="490">
        <v>30</v>
      </c>
      <c r="P247" s="519" t="s">
        <v>3618</v>
      </c>
      <c r="Q247" s="489" t="s">
        <v>1</v>
      </c>
      <c r="R247" s="520">
        <v>16180</v>
      </c>
      <c r="S247" s="490" t="s">
        <v>1</v>
      </c>
      <c r="T247" s="490">
        <v>160</v>
      </c>
      <c r="U247" s="519" t="s">
        <v>3618</v>
      </c>
      <c r="V247" s="489" t="s">
        <v>1</v>
      </c>
      <c r="W247" s="513">
        <v>6740</v>
      </c>
      <c r="X247" s="513">
        <v>60</v>
      </c>
      <c r="Y247" s="509" t="s">
        <v>3489</v>
      </c>
      <c r="AF247" s="501" t="s">
        <v>0</v>
      </c>
      <c r="AJ247" s="489" t="s">
        <v>1</v>
      </c>
      <c r="AK247" s="512">
        <v>3470</v>
      </c>
      <c r="AL247" s="510" t="s">
        <v>1</v>
      </c>
      <c r="AM247" s="510">
        <v>30</v>
      </c>
      <c r="AN247" s="511" t="s">
        <v>3618</v>
      </c>
      <c r="AP247" s="520" t="s">
        <v>3235</v>
      </c>
      <c r="AQ247" s="490" t="s">
        <v>1</v>
      </c>
      <c r="AR247" s="490">
        <v>160</v>
      </c>
      <c r="AS247" s="519" t="s">
        <v>3619</v>
      </c>
      <c r="AT247" s="489" t="s">
        <v>1</v>
      </c>
      <c r="AU247" s="520">
        <v>2490</v>
      </c>
      <c r="AV247" s="490" t="s">
        <v>1</v>
      </c>
      <c r="AW247" s="490">
        <v>20</v>
      </c>
      <c r="AX247" s="519" t="s">
        <v>3618</v>
      </c>
      <c r="AY247" s="489" t="s">
        <v>1</v>
      </c>
      <c r="AZ247" s="556">
        <v>1630</v>
      </c>
      <c r="BA247" s="1196" t="s">
        <v>12</v>
      </c>
      <c r="BB247" s="556">
        <v>10</v>
      </c>
      <c r="BC247" s="1196" t="s">
        <v>12</v>
      </c>
      <c r="BD247" s="556">
        <v>290</v>
      </c>
      <c r="BE247" s="1196" t="s">
        <v>12</v>
      </c>
      <c r="BF247" s="556">
        <v>2</v>
      </c>
      <c r="BH247" s="566" t="s">
        <v>3684</v>
      </c>
      <c r="BJ247" s="489" t="s">
        <v>3496</v>
      </c>
      <c r="BK247" s="489" t="s">
        <v>3492</v>
      </c>
      <c r="BO247" s="489" t="s">
        <v>3496</v>
      </c>
      <c r="BP247" s="489" t="s">
        <v>3492</v>
      </c>
      <c r="BT247" s="489" t="s">
        <v>1</v>
      </c>
      <c r="BU247" s="518">
        <v>225</v>
      </c>
      <c r="BV247" s="489" t="s">
        <v>11</v>
      </c>
      <c r="BW247" s="520">
        <v>4500</v>
      </c>
      <c r="BX247" s="527" t="s">
        <v>3630</v>
      </c>
      <c r="BY247" s="527">
        <v>40</v>
      </c>
      <c r="BZ247" s="528" t="s">
        <v>3618</v>
      </c>
      <c r="CA247" s="489" t="s">
        <v>11</v>
      </c>
      <c r="CB247" s="520">
        <v>16180</v>
      </c>
      <c r="CC247" s="527" t="s">
        <v>3630</v>
      </c>
      <c r="CD247" s="527">
        <v>160</v>
      </c>
      <c r="CE247" s="527" t="s">
        <v>3618</v>
      </c>
      <c r="CF247" s="528" t="s">
        <v>3631</v>
      </c>
      <c r="CG247" s="489" t="s">
        <v>11</v>
      </c>
      <c r="CH247" s="512">
        <v>11390</v>
      </c>
      <c r="CI247" s="514" t="s">
        <v>3630</v>
      </c>
      <c r="CJ247" s="514">
        <v>110</v>
      </c>
      <c r="CK247" s="514" t="s">
        <v>3618</v>
      </c>
      <c r="CL247" s="515" t="s">
        <v>3631</v>
      </c>
      <c r="CN247" s="516" t="s">
        <v>3700</v>
      </c>
    </row>
    <row r="248" spans="1:92" ht="27">
      <c r="A248" s="1205"/>
      <c r="B248" s="487"/>
      <c r="C248" s="488"/>
      <c r="D248" s="509" t="s">
        <v>3493</v>
      </c>
      <c r="F248" s="558">
        <v>53540</v>
      </c>
      <c r="G248" s="559"/>
      <c r="H248" s="489" t="s">
        <v>1</v>
      </c>
      <c r="I248" s="560">
        <v>510</v>
      </c>
      <c r="J248" s="561"/>
      <c r="K248" s="562" t="s">
        <v>3675</v>
      </c>
      <c r="M248" s="1198"/>
      <c r="N248" s="490"/>
      <c r="O248" s="490"/>
      <c r="P248" s="519"/>
      <c r="R248" s="520"/>
      <c r="S248" s="490"/>
      <c r="T248" s="490"/>
      <c r="U248" s="519"/>
      <c r="V248" s="489" t="s">
        <v>1</v>
      </c>
      <c r="W248" s="521">
        <v>6740</v>
      </c>
      <c r="X248" s="522">
        <v>60</v>
      </c>
      <c r="Y248" s="509" t="s">
        <v>3489</v>
      </c>
      <c r="Z248" s="489" t="s">
        <v>1</v>
      </c>
      <c r="AA248" s="523">
        <v>47190</v>
      </c>
      <c r="AB248" s="524" t="s">
        <v>1</v>
      </c>
      <c r="AC248" s="524">
        <v>470</v>
      </c>
      <c r="AD248" s="525" t="s">
        <v>3618</v>
      </c>
      <c r="AE248" s="489" t="s">
        <v>1</v>
      </c>
      <c r="AF248" s="526">
        <v>40450</v>
      </c>
      <c r="AG248" s="524" t="s">
        <v>1</v>
      </c>
      <c r="AH248" s="524">
        <v>400</v>
      </c>
      <c r="AI248" s="525" t="s">
        <v>3618</v>
      </c>
      <c r="AK248" s="493"/>
      <c r="AL248" s="494"/>
      <c r="AM248" s="494"/>
      <c r="AN248" s="492"/>
      <c r="AP248" s="520">
        <v>16180</v>
      </c>
      <c r="AQ248" s="490"/>
      <c r="AR248" s="490"/>
      <c r="AS248" s="519"/>
      <c r="AU248" s="520"/>
      <c r="AV248" s="490"/>
      <c r="AW248" s="490"/>
      <c r="AX248" s="519"/>
      <c r="AZ248" s="563" t="s">
        <v>3680</v>
      </c>
      <c r="BA248" s="1196"/>
      <c r="BB248" s="563" t="s">
        <v>3681</v>
      </c>
      <c r="BC248" s="1196"/>
      <c r="BD248" s="563" t="s">
        <v>3680</v>
      </c>
      <c r="BE248" s="1196"/>
      <c r="BF248" s="563" t="s">
        <v>3681</v>
      </c>
      <c r="BH248" s="567">
        <v>16800</v>
      </c>
      <c r="BK248" s="489" t="s">
        <v>3494</v>
      </c>
      <c r="BP248" s="489" t="s">
        <v>3494</v>
      </c>
      <c r="BU248" s="518" t="s">
        <v>3624</v>
      </c>
      <c r="BW248" s="520"/>
      <c r="BX248" s="527"/>
      <c r="BY248" s="527"/>
      <c r="BZ248" s="528"/>
      <c r="CB248" s="520"/>
      <c r="CC248" s="527"/>
      <c r="CD248" s="527"/>
      <c r="CE248" s="527"/>
      <c r="CF248" s="528"/>
      <c r="CH248" s="493"/>
      <c r="CI248" s="497"/>
      <c r="CJ248" s="497"/>
      <c r="CK248" s="497"/>
      <c r="CL248" s="498"/>
      <c r="CN248" s="516">
        <v>0.78</v>
      </c>
    </row>
    <row r="249" spans="1:92" ht="54">
      <c r="A249" s="1205"/>
      <c r="B249" s="517" t="s">
        <v>3497</v>
      </c>
      <c r="C249" s="518" t="s">
        <v>3487</v>
      </c>
      <c r="D249" s="509" t="s">
        <v>3488</v>
      </c>
      <c r="F249" s="551">
        <v>36610</v>
      </c>
      <c r="G249" s="552">
        <v>43350</v>
      </c>
      <c r="H249" s="489" t="s">
        <v>1</v>
      </c>
      <c r="I249" s="553">
        <v>340</v>
      </c>
      <c r="J249" s="554">
        <v>410</v>
      </c>
      <c r="K249" s="555" t="s">
        <v>3675</v>
      </c>
      <c r="L249" s="489" t="s">
        <v>1</v>
      </c>
      <c r="M249" s="1197">
        <v>2710</v>
      </c>
      <c r="N249" s="510" t="s">
        <v>1</v>
      </c>
      <c r="O249" s="510">
        <v>20</v>
      </c>
      <c r="P249" s="511" t="s">
        <v>3618</v>
      </c>
      <c r="Q249" s="489" t="s">
        <v>1</v>
      </c>
      <c r="R249" s="512">
        <v>11550</v>
      </c>
      <c r="S249" s="510" t="s">
        <v>1</v>
      </c>
      <c r="T249" s="510">
        <v>110</v>
      </c>
      <c r="U249" s="511" t="s">
        <v>3618</v>
      </c>
      <c r="V249" s="489" t="s">
        <v>1</v>
      </c>
      <c r="W249" s="513">
        <v>6740</v>
      </c>
      <c r="X249" s="513">
        <v>60</v>
      </c>
      <c r="Y249" s="509" t="s">
        <v>3489</v>
      </c>
      <c r="AF249" s="501" t="s">
        <v>0</v>
      </c>
      <c r="AJ249" s="489" t="s">
        <v>1</v>
      </c>
      <c r="AK249" s="520">
        <v>2480</v>
      </c>
      <c r="AL249" s="490" t="s">
        <v>1</v>
      </c>
      <c r="AM249" s="490">
        <v>20</v>
      </c>
      <c r="AN249" s="519" t="s">
        <v>3618</v>
      </c>
      <c r="AP249" s="520" t="s">
        <v>3236</v>
      </c>
      <c r="AQ249" s="490" t="s">
        <v>1</v>
      </c>
      <c r="AR249" s="490">
        <v>110</v>
      </c>
      <c r="AS249" s="519" t="s">
        <v>3619</v>
      </c>
      <c r="AT249" s="489" t="s">
        <v>1</v>
      </c>
      <c r="AU249" s="512">
        <v>2000</v>
      </c>
      <c r="AV249" s="510" t="s">
        <v>1</v>
      </c>
      <c r="AW249" s="510">
        <v>20</v>
      </c>
      <c r="AX249" s="511" t="s">
        <v>3618</v>
      </c>
      <c r="AY249" s="489" t="s">
        <v>1</v>
      </c>
      <c r="AZ249" s="556">
        <v>1170</v>
      </c>
      <c r="BA249" s="1196" t="s">
        <v>12</v>
      </c>
      <c r="BB249" s="556">
        <v>10</v>
      </c>
      <c r="BC249" s="1196" t="s">
        <v>12</v>
      </c>
      <c r="BD249" s="556">
        <v>200</v>
      </c>
      <c r="BE249" s="1196" t="s">
        <v>12</v>
      </c>
      <c r="BF249" s="556">
        <v>2</v>
      </c>
      <c r="BH249" s="566" t="s">
        <v>3685</v>
      </c>
      <c r="BJ249" s="489" t="s">
        <v>3498</v>
      </c>
      <c r="BK249" s="489" t="s">
        <v>3492</v>
      </c>
      <c r="BO249" s="489" t="s">
        <v>3498</v>
      </c>
      <c r="BP249" s="489" t="s">
        <v>3492</v>
      </c>
      <c r="BT249" s="489" t="s">
        <v>1</v>
      </c>
      <c r="BU249" s="508">
        <v>225</v>
      </c>
      <c r="BV249" s="489" t="s">
        <v>11</v>
      </c>
      <c r="BW249" s="512">
        <v>3210</v>
      </c>
      <c r="BX249" s="514" t="s">
        <v>3630</v>
      </c>
      <c r="BY249" s="514">
        <v>30</v>
      </c>
      <c r="BZ249" s="515" t="s">
        <v>3618</v>
      </c>
      <c r="CA249" s="489" t="s">
        <v>11</v>
      </c>
      <c r="CB249" s="512">
        <v>11550</v>
      </c>
      <c r="CC249" s="514" t="s">
        <v>3630</v>
      </c>
      <c r="CD249" s="514">
        <v>110</v>
      </c>
      <c r="CE249" s="514" t="s">
        <v>3618</v>
      </c>
      <c r="CF249" s="515" t="s">
        <v>3631</v>
      </c>
      <c r="CG249" s="489" t="s">
        <v>11</v>
      </c>
      <c r="CH249" s="520">
        <v>8130</v>
      </c>
      <c r="CI249" s="527" t="s">
        <v>3630</v>
      </c>
      <c r="CJ249" s="527">
        <v>80</v>
      </c>
      <c r="CK249" s="527" t="s">
        <v>3618</v>
      </c>
      <c r="CL249" s="528" t="s">
        <v>3631</v>
      </c>
      <c r="CN249" s="516" t="s">
        <v>3700</v>
      </c>
    </row>
    <row r="250" spans="1:92" ht="27">
      <c r="A250" s="1205"/>
      <c r="B250" s="517"/>
      <c r="C250" s="518"/>
      <c r="D250" s="509" t="s">
        <v>3493</v>
      </c>
      <c r="F250" s="558">
        <v>43350</v>
      </c>
      <c r="G250" s="559"/>
      <c r="H250" s="489" t="s">
        <v>1</v>
      </c>
      <c r="I250" s="560">
        <v>410</v>
      </c>
      <c r="J250" s="561"/>
      <c r="K250" s="562" t="s">
        <v>3675</v>
      </c>
      <c r="M250" s="1198"/>
      <c r="N250" s="494"/>
      <c r="O250" s="494"/>
      <c r="P250" s="492"/>
      <c r="R250" s="493"/>
      <c r="S250" s="494"/>
      <c r="T250" s="494"/>
      <c r="U250" s="492"/>
      <c r="V250" s="489" t="s">
        <v>1</v>
      </c>
      <c r="W250" s="521">
        <v>6740</v>
      </c>
      <c r="X250" s="522">
        <v>60</v>
      </c>
      <c r="Y250" s="509" t="s">
        <v>3489</v>
      </c>
      <c r="Z250" s="489" t="s">
        <v>1</v>
      </c>
      <c r="AA250" s="523">
        <v>47190</v>
      </c>
      <c r="AB250" s="524" t="s">
        <v>1</v>
      </c>
      <c r="AC250" s="524">
        <v>470</v>
      </c>
      <c r="AD250" s="525" t="s">
        <v>3618</v>
      </c>
      <c r="AE250" s="489" t="s">
        <v>1</v>
      </c>
      <c r="AF250" s="526">
        <v>40450</v>
      </c>
      <c r="AG250" s="524" t="s">
        <v>1</v>
      </c>
      <c r="AH250" s="524">
        <v>400</v>
      </c>
      <c r="AI250" s="525" t="s">
        <v>3618</v>
      </c>
      <c r="AK250" s="520"/>
      <c r="AL250" s="490"/>
      <c r="AM250" s="490"/>
      <c r="AN250" s="519"/>
      <c r="AP250" s="520">
        <v>11550</v>
      </c>
      <c r="AQ250" s="490"/>
      <c r="AR250" s="490"/>
      <c r="AS250" s="519"/>
      <c r="AU250" s="493"/>
      <c r="AV250" s="494"/>
      <c r="AW250" s="494"/>
      <c r="AX250" s="492"/>
      <c r="AZ250" s="563" t="s">
        <v>3680</v>
      </c>
      <c r="BA250" s="1196"/>
      <c r="BB250" s="563" t="s">
        <v>3681</v>
      </c>
      <c r="BC250" s="1196"/>
      <c r="BD250" s="563" t="s">
        <v>3680</v>
      </c>
      <c r="BE250" s="1196"/>
      <c r="BF250" s="563" t="s">
        <v>3681</v>
      </c>
      <c r="BH250" s="567">
        <v>12280</v>
      </c>
      <c r="BK250" s="489" t="s">
        <v>3494</v>
      </c>
      <c r="BP250" s="489" t="s">
        <v>3494</v>
      </c>
      <c r="BU250" s="488" t="s">
        <v>3624</v>
      </c>
      <c r="BW250" s="493"/>
      <c r="BX250" s="497"/>
      <c r="BY250" s="497"/>
      <c r="BZ250" s="498"/>
      <c r="CB250" s="493"/>
      <c r="CC250" s="497"/>
      <c r="CD250" s="497"/>
      <c r="CE250" s="497"/>
      <c r="CF250" s="498"/>
      <c r="CH250" s="520"/>
      <c r="CI250" s="527"/>
      <c r="CJ250" s="527"/>
      <c r="CK250" s="527"/>
      <c r="CL250" s="528"/>
      <c r="CN250" s="516">
        <v>0.86</v>
      </c>
    </row>
    <row r="251" spans="1:92" ht="54">
      <c r="A251" s="1205"/>
      <c r="B251" s="507" t="s">
        <v>3499</v>
      </c>
      <c r="C251" s="508" t="s">
        <v>3487</v>
      </c>
      <c r="D251" s="509" t="s">
        <v>3488</v>
      </c>
      <c r="F251" s="551">
        <v>32480</v>
      </c>
      <c r="G251" s="552">
        <v>39220</v>
      </c>
      <c r="H251" s="489" t="s">
        <v>1</v>
      </c>
      <c r="I251" s="553">
        <v>300</v>
      </c>
      <c r="J251" s="554">
        <v>370</v>
      </c>
      <c r="K251" s="555" t="s">
        <v>3675</v>
      </c>
      <c r="L251" s="489" t="s">
        <v>1</v>
      </c>
      <c r="M251" s="1197">
        <v>2110</v>
      </c>
      <c r="N251" s="490" t="s">
        <v>1</v>
      </c>
      <c r="O251" s="490">
        <v>20</v>
      </c>
      <c r="P251" s="519" t="s">
        <v>3618</v>
      </c>
      <c r="Q251" s="489" t="s">
        <v>1</v>
      </c>
      <c r="R251" s="520">
        <v>8980</v>
      </c>
      <c r="S251" s="490" t="s">
        <v>1</v>
      </c>
      <c r="T251" s="490">
        <v>80</v>
      </c>
      <c r="U251" s="519" t="s">
        <v>3618</v>
      </c>
      <c r="V251" s="489" t="s">
        <v>1</v>
      </c>
      <c r="W251" s="513">
        <v>6740</v>
      </c>
      <c r="X251" s="513">
        <v>60</v>
      </c>
      <c r="Y251" s="509" t="s">
        <v>3489</v>
      </c>
      <c r="AF251" s="501" t="s">
        <v>0</v>
      </c>
      <c r="AJ251" s="489" t="s">
        <v>1</v>
      </c>
      <c r="AK251" s="512" t="s">
        <v>11</v>
      </c>
      <c r="AL251" s="510" t="s">
        <v>1</v>
      </c>
      <c r="AM251" s="510" t="s">
        <v>11</v>
      </c>
      <c r="AN251" s="511"/>
      <c r="AP251" s="520" t="s">
        <v>3237</v>
      </c>
      <c r="AQ251" s="490" t="s">
        <v>1</v>
      </c>
      <c r="AR251" s="490">
        <v>80</v>
      </c>
      <c r="AS251" s="519" t="s">
        <v>3619</v>
      </c>
      <c r="AT251" s="489" t="s">
        <v>1</v>
      </c>
      <c r="AU251" s="520">
        <v>1730</v>
      </c>
      <c r="AV251" s="490" t="s">
        <v>1</v>
      </c>
      <c r="AW251" s="490">
        <v>10</v>
      </c>
      <c r="AX251" s="519" t="s">
        <v>3618</v>
      </c>
      <c r="AY251" s="489" t="s">
        <v>1</v>
      </c>
      <c r="AZ251" s="556">
        <v>910</v>
      </c>
      <c r="BA251" s="1196" t="s">
        <v>12</v>
      </c>
      <c r="BB251" s="556">
        <v>9</v>
      </c>
      <c r="BC251" s="1196" t="s">
        <v>12</v>
      </c>
      <c r="BD251" s="556">
        <v>160</v>
      </c>
      <c r="BE251" s="1196" t="s">
        <v>12</v>
      </c>
      <c r="BF251" s="556">
        <v>1</v>
      </c>
      <c r="BH251" s="566" t="s">
        <v>3686</v>
      </c>
      <c r="BJ251" s="489" t="s">
        <v>3500</v>
      </c>
      <c r="BK251" s="489" t="s">
        <v>3492</v>
      </c>
      <c r="BO251" s="489" t="s">
        <v>3500</v>
      </c>
      <c r="BP251" s="489" t="s">
        <v>3492</v>
      </c>
      <c r="BT251" s="489" t="s">
        <v>1</v>
      </c>
      <c r="BU251" s="518">
        <v>225</v>
      </c>
      <c r="BV251" s="489" t="s">
        <v>11</v>
      </c>
      <c r="BW251" s="520">
        <v>2500</v>
      </c>
      <c r="BX251" s="527" t="s">
        <v>3630</v>
      </c>
      <c r="BY251" s="527">
        <v>20</v>
      </c>
      <c r="BZ251" s="528" t="s">
        <v>3618</v>
      </c>
      <c r="CA251" s="489" t="s">
        <v>11</v>
      </c>
      <c r="CB251" s="520">
        <v>8990</v>
      </c>
      <c r="CC251" s="527" t="s">
        <v>3630</v>
      </c>
      <c r="CD251" s="527">
        <v>90</v>
      </c>
      <c r="CE251" s="527" t="s">
        <v>3618</v>
      </c>
      <c r="CF251" s="528" t="s">
        <v>3631</v>
      </c>
      <c r="CG251" s="489" t="s">
        <v>11</v>
      </c>
      <c r="CH251" s="512">
        <v>6320</v>
      </c>
      <c r="CI251" s="514" t="s">
        <v>3630</v>
      </c>
      <c r="CJ251" s="514">
        <v>60</v>
      </c>
      <c r="CK251" s="514" t="s">
        <v>3618</v>
      </c>
      <c r="CL251" s="515" t="s">
        <v>3631</v>
      </c>
      <c r="CN251" s="516" t="s">
        <v>3700</v>
      </c>
    </row>
    <row r="252" spans="1:92" ht="27">
      <c r="A252" s="1205"/>
      <c r="B252" s="487"/>
      <c r="C252" s="488"/>
      <c r="D252" s="509" t="s">
        <v>3493</v>
      </c>
      <c r="F252" s="558">
        <v>39220</v>
      </c>
      <c r="G252" s="559"/>
      <c r="H252" s="489" t="s">
        <v>1</v>
      </c>
      <c r="I252" s="560">
        <v>370</v>
      </c>
      <c r="J252" s="561"/>
      <c r="K252" s="562" t="s">
        <v>3675</v>
      </c>
      <c r="M252" s="1198"/>
      <c r="N252" s="490"/>
      <c r="O252" s="490"/>
      <c r="P252" s="519"/>
      <c r="R252" s="520"/>
      <c r="S252" s="490"/>
      <c r="T252" s="490"/>
      <c r="U252" s="519"/>
      <c r="V252" s="489" t="s">
        <v>1</v>
      </c>
      <c r="W252" s="521">
        <v>6740</v>
      </c>
      <c r="X252" s="522">
        <v>60</v>
      </c>
      <c r="Y252" s="509" t="s">
        <v>3489</v>
      </c>
      <c r="Z252" s="489" t="s">
        <v>1</v>
      </c>
      <c r="AA252" s="523">
        <v>47190</v>
      </c>
      <c r="AB252" s="524" t="s">
        <v>1</v>
      </c>
      <c r="AC252" s="524">
        <v>470</v>
      </c>
      <c r="AD252" s="525" t="s">
        <v>3618</v>
      </c>
      <c r="AE252" s="489" t="s">
        <v>1</v>
      </c>
      <c r="AF252" s="526">
        <v>40450</v>
      </c>
      <c r="AG252" s="524" t="s">
        <v>1</v>
      </c>
      <c r="AH252" s="524">
        <v>400</v>
      </c>
      <c r="AI252" s="525" t="s">
        <v>3618</v>
      </c>
      <c r="AK252" s="520"/>
      <c r="AL252" s="490"/>
      <c r="AM252" s="490"/>
      <c r="AN252" s="519"/>
      <c r="AP252" s="520">
        <v>8980</v>
      </c>
      <c r="AQ252" s="490"/>
      <c r="AR252" s="490"/>
      <c r="AS252" s="519"/>
      <c r="AU252" s="520"/>
      <c r="AV252" s="490"/>
      <c r="AW252" s="490"/>
      <c r="AX252" s="519"/>
      <c r="AZ252" s="563" t="s">
        <v>3680</v>
      </c>
      <c r="BA252" s="1196"/>
      <c r="BB252" s="563" t="s">
        <v>3681</v>
      </c>
      <c r="BC252" s="1196"/>
      <c r="BD252" s="563" t="s">
        <v>3680</v>
      </c>
      <c r="BE252" s="1196"/>
      <c r="BF252" s="563" t="s">
        <v>3681</v>
      </c>
      <c r="BH252" s="567">
        <v>9770</v>
      </c>
      <c r="BK252" s="489" t="s">
        <v>3494</v>
      </c>
      <c r="BP252" s="489" t="s">
        <v>3494</v>
      </c>
      <c r="BU252" s="518" t="s">
        <v>3628</v>
      </c>
      <c r="BW252" s="520"/>
      <c r="BX252" s="527"/>
      <c r="BY252" s="527"/>
      <c r="BZ252" s="528"/>
      <c r="CB252" s="520"/>
      <c r="CC252" s="527"/>
      <c r="CD252" s="527"/>
      <c r="CE252" s="527"/>
      <c r="CF252" s="528"/>
      <c r="CH252" s="493"/>
      <c r="CI252" s="497"/>
      <c r="CJ252" s="497"/>
      <c r="CK252" s="497"/>
      <c r="CL252" s="498"/>
      <c r="CN252" s="516">
        <v>0.95</v>
      </c>
    </row>
    <row r="253" spans="1:92" ht="54">
      <c r="A253" s="1205"/>
      <c r="B253" s="517" t="s">
        <v>3501</v>
      </c>
      <c r="C253" s="518" t="s">
        <v>3487</v>
      </c>
      <c r="D253" s="509" t="s">
        <v>3488</v>
      </c>
      <c r="F253" s="551">
        <v>28790</v>
      </c>
      <c r="G253" s="552">
        <v>35530</v>
      </c>
      <c r="H253" s="489" t="s">
        <v>1</v>
      </c>
      <c r="I253" s="553">
        <v>270</v>
      </c>
      <c r="J253" s="554">
        <v>330</v>
      </c>
      <c r="K253" s="555" t="s">
        <v>3675</v>
      </c>
      <c r="L253" s="489" t="s">
        <v>1</v>
      </c>
      <c r="M253" s="1197">
        <v>1580</v>
      </c>
      <c r="N253" s="510" t="s">
        <v>1</v>
      </c>
      <c r="O253" s="510">
        <v>10</v>
      </c>
      <c r="P253" s="511" t="s">
        <v>3618</v>
      </c>
      <c r="Q253" s="489" t="s">
        <v>1</v>
      </c>
      <c r="R253" s="512">
        <v>6740</v>
      </c>
      <c r="S253" s="510" t="s">
        <v>1</v>
      </c>
      <c r="T253" s="510">
        <v>60</v>
      </c>
      <c r="U253" s="511" t="s">
        <v>3618</v>
      </c>
      <c r="V253" s="489" t="s">
        <v>1</v>
      </c>
      <c r="W253" s="513">
        <v>6740</v>
      </c>
      <c r="X253" s="513">
        <v>60</v>
      </c>
      <c r="Y253" s="509" t="s">
        <v>3489</v>
      </c>
      <c r="AF253" s="501" t="s">
        <v>0</v>
      </c>
      <c r="AJ253" s="489" t="s">
        <v>1</v>
      </c>
      <c r="AK253" s="520" t="s">
        <v>11</v>
      </c>
      <c r="AL253" s="490" t="s">
        <v>1</v>
      </c>
      <c r="AM253" s="490" t="s">
        <v>11</v>
      </c>
      <c r="AN253" s="519"/>
      <c r="AP253" s="520" t="s">
        <v>3238</v>
      </c>
      <c r="AQ253" s="490" t="s">
        <v>1</v>
      </c>
      <c r="AR253" s="490">
        <v>60</v>
      </c>
      <c r="AS253" s="519" t="s">
        <v>3619</v>
      </c>
      <c r="AT253" s="489" t="s">
        <v>1</v>
      </c>
      <c r="AU253" s="512">
        <v>1300</v>
      </c>
      <c r="AV253" s="510" t="s">
        <v>1</v>
      </c>
      <c r="AW253" s="510">
        <v>10</v>
      </c>
      <c r="AX253" s="511" t="s">
        <v>3618</v>
      </c>
      <c r="AY253" s="489" t="s">
        <v>1</v>
      </c>
      <c r="AZ253" s="556">
        <v>680</v>
      </c>
      <c r="BA253" s="1196" t="s">
        <v>12</v>
      </c>
      <c r="BB253" s="556">
        <v>6</v>
      </c>
      <c r="BC253" s="1196" t="s">
        <v>12</v>
      </c>
      <c r="BD253" s="556">
        <v>120</v>
      </c>
      <c r="BE253" s="1196" t="s">
        <v>12</v>
      </c>
      <c r="BF253" s="556">
        <v>1</v>
      </c>
      <c r="BH253" s="566" t="s">
        <v>3687</v>
      </c>
      <c r="BI253" s="489" t="s">
        <v>3502</v>
      </c>
      <c r="BJ253" s="489" t="s">
        <v>3491</v>
      </c>
      <c r="BK253" s="489" t="s">
        <v>3492</v>
      </c>
      <c r="BN253" s="489" t="s">
        <v>3502</v>
      </c>
      <c r="BO253" s="489" t="s">
        <v>3491</v>
      </c>
      <c r="BP253" s="489" t="s">
        <v>3492</v>
      </c>
      <c r="BT253" s="489" t="s">
        <v>1</v>
      </c>
      <c r="BU253" s="508">
        <v>225</v>
      </c>
      <c r="BV253" s="489" t="s">
        <v>11</v>
      </c>
      <c r="BW253" s="512">
        <v>1870</v>
      </c>
      <c r="BX253" s="514" t="s">
        <v>3630</v>
      </c>
      <c r="BY253" s="514">
        <v>10</v>
      </c>
      <c r="BZ253" s="515" t="s">
        <v>3618</v>
      </c>
      <c r="CA253" s="489" t="s">
        <v>11</v>
      </c>
      <c r="CB253" s="512">
        <v>6740</v>
      </c>
      <c r="CC253" s="514" t="s">
        <v>3630</v>
      </c>
      <c r="CD253" s="514">
        <v>60</v>
      </c>
      <c r="CE253" s="514" t="s">
        <v>3618</v>
      </c>
      <c r="CF253" s="515" t="s">
        <v>3631</v>
      </c>
      <c r="CG253" s="489" t="s">
        <v>11</v>
      </c>
      <c r="CH253" s="520">
        <v>4740</v>
      </c>
      <c r="CI253" s="527" t="s">
        <v>3630</v>
      </c>
      <c r="CJ253" s="527">
        <v>40</v>
      </c>
      <c r="CK253" s="527" t="s">
        <v>3618</v>
      </c>
      <c r="CL253" s="528" t="s">
        <v>3631</v>
      </c>
      <c r="CN253" s="516" t="s">
        <v>3700</v>
      </c>
    </row>
    <row r="254" spans="1:92" ht="27">
      <c r="A254" s="1205"/>
      <c r="B254" s="517"/>
      <c r="C254" s="518"/>
      <c r="D254" s="509" t="s">
        <v>3493</v>
      </c>
      <c r="F254" s="558">
        <v>35530</v>
      </c>
      <c r="G254" s="559"/>
      <c r="H254" s="489" t="s">
        <v>1</v>
      </c>
      <c r="I254" s="560">
        <v>330</v>
      </c>
      <c r="J254" s="561"/>
      <c r="K254" s="562" t="s">
        <v>3675</v>
      </c>
      <c r="M254" s="1198"/>
      <c r="N254" s="494"/>
      <c r="O254" s="494"/>
      <c r="P254" s="492"/>
      <c r="R254" s="493"/>
      <c r="S254" s="494"/>
      <c r="T254" s="494"/>
      <c r="U254" s="492"/>
      <c r="V254" s="489" t="s">
        <v>1</v>
      </c>
      <c r="W254" s="521">
        <v>6740</v>
      </c>
      <c r="X254" s="522">
        <v>60</v>
      </c>
      <c r="Y254" s="509" t="s">
        <v>3489</v>
      </c>
      <c r="Z254" s="489" t="s">
        <v>1</v>
      </c>
      <c r="AA254" s="523">
        <v>47190</v>
      </c>
      <c r="AB254" s="524" t="s">
        <v>1</v>
      </c>
      <c r="AC254" s="524">
        <v>470</v>
      </c>
      <c r="AD254" s="525" t="s">
        <v>3618</v>
      </c>
      <c r="AE254" s="489" t="s">
        <v>1</v>
      </c>
      <c r="AF254" s="526">
        <v>40450</v>
      </c>
      <c r="AG254" s="524" t="s">
        <v>1</v>
      </c>
      <c r="AH254" s="524">
        <v>400</v>
      </c>
      <c r="AI254" s="525" t="s">
        <v>3618</v>
      </c>
      <c r="AK254" s="520"/>
      <c r="AL254" s="490"/>
      <c r="AM254" s="490"/>
      <c r="AN254" s="519"/>
      <c r="AP254" s="520">
        <v>6740</v>
      </c>
      <c r="AQ254" s="490"/>
      <c r="AR254" s="490"/>
      <c r="AS254" s="519"/>
      <c r="AU254" s="493"/>
      <c r="AV254" s="494"/>
      <c r="AW254" s="494"/>
      <c r="AX254" s="492"/>
      <c r="AZ254" s="563" t="s">
        <v>3680</v>
      </c>
      <c r="BA254" s="1196"/>
      <c r="BB254" s="563" t="s">
        <v>3681</v>
      </c>
      <c r="BC254" s="1196"/>
      <c r="BD254" s="563" t="s">
        <v>3680</v>
      </c>
      <c r="BE254" s="1196"/>
      <c r="BF254" s="563" t="s">
        <v>3681</v>
      </c>
      <c r="BH254" s="567">
        <v>7500</v>
      </c>
      <c r="BK254" s="489" t="s">
        <v>3494</v>
      </c>
      <c r="BP254" s="489" t="s">
        <v>3494</v>
      </c>
      <c r="BU254" s="488" t="s">
        <v>3624</v>
      </c>
      <c r="BW254" s="493"/>
      <c r="BX254" s="497"/>
      <c r="BY254" s="497"/>
      <c r="BZ254" s="498"/>
      <c r="CB254" s="493"/>
      <c r="CC254" s="497"/>
      <c r="CD254" s="497"/>
      <c r="CE254" s="497"/>
      <c r="CF254" s="498"/>
      <c r="CH254" s="520"/>
      <c r="CI254" s="527"/>
      <c r="CJ254" s="527"/>
      <c r="CK254" s="527"/>
      <c r="CL254" s="528"/>
      <c r="CN254" s="516">
        <v>0.89</v>
      </c>
    </row>
    <row r="255" spans="1:92" ht="54">
      <c r="A255" s="1205"/>
      <c r="B255" s="507" t="s">
        <v>3503</v>
      </c>
      <c r="C255" s="508" t="s">
        <v>3487</v>
      </c>
      <c r="D255" s="509" t="s">
        <v>3488</v>
      </c>
      <c r="F255" s="551">
        <v>26610</v>
      </c>
      <c r="G255" s="552">
        <v>33350</v>
      </c>
      <c r="H255" s="489" t="s">
        <v>1</v>
      </c>
      <c r="I255" s="553">
        <v>240</v>
      </c>
      <c r="J255" s="554">
        <v>310</v>
      </c>
      <c r="K255" s="555" t="s">
        <v>3675</v>
      </c>
      <c r="L255" s="489" t="s">
        <v>1</v>
      </c>
      <c r="M255" s="1197">
        <v>1260</v>
      </c>
      <c r="N255" s="490" t="s">
        <v>1</v>
      </c>
      <c r="O255" s="490">
        <v>10</v>
      </c>
      <c r="P255" s="519" t="s">
        <v>3618</v>
      </c>
      <c r="Q255" s="489" t="s">
        <v>1</v>
      </c>
      <c r="R255" s="520">
        <v>5390</v>
      </c>
      <c r="S255" s="490" t="s">
        <v>1</v>
      </c>
      <c r="T255" s="490">
        <v>50</v>
      </c>
      <c r="U255" s="519" t="s">
        <v>3618</v>
      </c>
      <c r="V255" s="489" t="s">
        <v>1</v>
      </c>
      <c r="W255" s="513">
        <v>6740</v>
      </c>
      <c r="X255" s="513">
        <v>60</v>
      </c>
      <c r="Y255" s="509" t="s">
        <v>3489</v>
      </c>
      <c r="AF255" s="501" t="s">
        <v>0</v>
      </c>
      <c r="AJ255" s="489" t="s">
        <v>1</v>
      </c>
      <c r="AK255" s="520" t="s">
        <v>11</v>
      </c>
      <c r="AL255" s="490" t="s">
        <v>1</v>
      </c>
      <c r="AM255" s="490" t="s">
        <v>11</v>
      </c>
      <c r="AN255" s="519"/>
      <c r="AP255" s="520" t="s">
        <v>3239</v>
      </c>
      <c r="AQ255" s="490" t="s">
        <v>1</v>
      </c>
      <c r="AR255" s="490">
        <v>50</v>
      </c>
      <c r="AS255" s="519" t="s">
        <v>3619</v>
      </c>
      <c r="AT255" s="489" t="s">
        <v>1</v>
      </c>
      <c r="AU255" s="520">
        <v>1040</v>
      </c>
      <c r="AV255" s="490" t="s">
        <v>1</v>
      </c>
      <c r="AW255" s="490">
        <v>10</v>
      </c>
      <c r="AX255" s="519" t="s">
        <v>3618</v>
      </c>
      <c r="AY255" s="489" t="s">
        <v>1</v>
      </c>
      <c r="AZ255" s="556">
        <v>570</v>
      </c>
      <c r="BA255" s="1196" t="s">
        <v>12</v>
      </c>
      <c r="BB255" s="556">
        <v>5</v>
      </c>
      <c r="BC255" s="1196" t="s">
        <v>12</v>
      </c>
      <c r="BD255" s="556">
        <v>100</v>
      </c>
      <c r="BE255" s="1196" t="s">
        <v>12</v>
      </c>
      <c r="BF255" s="556">
        <v>1</v>
      </c>
      <c r="BH255" s="566" t="s">
        <v>3688</v>
      </c>
      <c r="BJ255" s="489" t="s">
        <v>3496</v>
      </c>
      <c r="BK255" s="489" t="s">
        <v>3492</v>
      </c>
      <c r="BO255" s="489" t="s">
        <v>3496</v>
      </c>
      <c r="BP255" s="489" t="s">
        <v>3492</v>
      </c>
      <c r="BT255" s="489" t="s">
        <v>1</v>
      </c>
      <c r="BU255" s="518">
        <v>225</v>
      </c>
      <c r="BV255" s="489" t="s">
        <v>11</v>
      </c>
      <c r="BW255" s="520">
        <v>1500</v>
      </c>
      <c r="BX255" s="527" t="s">
        <v>3630</v>
      </c>
      <c r="BY255" s="527">
        <v>10</v>
      </c>
      <c r="BZ255" s="528" t="s">
        <v>3618</v>
      </c>
      <c r="CA255" s="489" t="s">
        <v>11</v>
      </c>
      <c r="CB255" s="520">
        <v>5390</v>
      </c>
      <c r="CC255" s="527" t="s">
        <v>3630</v>
      </c>
      <c r="CD255" s="527">
        <v>50</v>
      </c>
      <c r="CE255" s="527" t="s">
        <v>3618</v>
      </c>
      <c r="CF255" s="528" t="s">
        <v>3631</v>
      </c>
      <c r="CG255" s="489" t="s">
        <v>11</v>
      </c>
      <c r="CH255" s="512">
        <v>3790</v>
      </c>
      <c r="CI255" s="514" t="s">
        <v>3630</v>
      </c>
      <c r="CJ255" s="514">
        <v>30</v>
      </c>
      <c r="CK255" s="514" t="s">
        <v>3618</v>
      </c>
      <c r="CL255" s="515" t="s">
        <v>3631</v>
      </c>
      <c r="CN255" s="516" t="s">
        <v>3700</v>
      </c>
    </row>
    <row r="256" spans="1:92" ht="27">
      <c r="A256" s="1205"/>
      <c r="B256" s="487"/>
      <c r="C256" s="488"/>
      <c r="D256" s="509" t="s">
        <v>3493</v>
      </c>
      <c r="F256" s="558">
        <v>33350</v>
      </c>
      <c r="G256" s="559"/>
      <c r="H256" s="489" t="s">
        <v>1</v>
      </c>
      <c r="I256" s="560">
        <v>310</v>
      </c>
      <c r="J256" s="561"/>
      <c r="K256" s="562" t="s">
        <v>3675</v>
      </c>
      <c r="M256" s="1198"/>
      <c r="N256" s="490"/>
      <c r="O256" s="490"/>
      <c r="P256" s="519"/>
      <c r="R256" s="520"/>
      <c r="S256" s="490"/>
      <c r="T256" s="490"/>
      <c r="U256" s="519"/>
      <c r="V256" s="489" t="s">
        <v>1</v>
      </c>
      <c r="W256" s="521">
        <v>6740</v>
      </c>
      <c r="X256" s="522">
        <v>60</v>
      </c>
      <c r="Y256" s="509" t="s">
        <v>3489</v>
      </c>
      <c r="Z256" s="489" t="s">
        <v>1</v>
      </c>
      <c r="AA256" s="523">
        <v>47190</v>
      </c>
      <c r="AB256" s="524" t="s">
        <v>1</v>
      </c>
      <c r="AC256" s="524">
        <v>470</v>
      </c>
      <c r="AD256" s="525" t="s">
        <v>3618</v>
      </c>
      <c r="AE256" s="489" t="s">
        <v>1</v>
      </c>
      <c r="AF256" s="526">
        <v>40450</v>
      </c>
      <c r="AG256" s="524" t="s">
        <v>1</v>
      </c>
      <c r="AH256" s="524">
        <v>400</v>
      </c>
      <c r="AI256" s="525" t="s">
        <v>3618</v>
      </c>
      <c r="AK256" s="520"/>
      <c r="AL256" s="490"/>
      <c r="AM256" s="490"/>
      <c r="AN256" s="519"/>
      <c r="AP256" s="520">
        <v>5390</v>
      </c>
      <c r="AQ256" s="490"/>
      <c r="AR256" s="490"/>
      <c r="AS256" s="519"/>
      <c r="AU256" s="520"/>
      <c r="AV256" s="490"/>
      <c r="AW256" s="490"/>
      <c r="AX256" s="519"/>
      <c r="AZ256" s="563" t="s">
        <v>3680</v>
      </c>
      <c r="BA256" s="1196"/>
      <c r="BB256" s="563" t="s">
        <v>3681</v>
      </c>
      <c r="BC256" s="1196"/>
      <c r="BD256" s="563" t="s">
        <v>3680</v>
      </c>
      <c r="BE256" s="1196"/>
      <c r="BF256" s="563" t="s">
        <v>3681</v>
      </c>
      <c r="BH256" s="567">
        <v>6130</v>
      </c>
      <c r="BK256" s="489" t="s">
        <v>3494</v>
      </c>
      <c r="BP256" s="489" t="s">
        <v>3494</v>
      </c>
      <c r="BU256" s="518" t="s">
        <v>3624</v>
      </c>
      <c r="BW256" s="520"/>
      <c r="BX256" s="527"/>
      <c r="BY256" s="527"/>
      <c r="BZ256" s="528"/>
      <c r="CB256" s="520"/>
      <c r="CC256" s="527"/>
      <c r="CD256" s="527"/>
      <c r="CE256" s="527"/>
      <c r="CF256" s="528"/>
      <c r="CH256" s="493"/>
      <c r="CI256" s="497"/>
      <c r="CJ256" s="497"/>
      <c r="CK256" s="497"/>
      <c r="CL256" s="498"/>
      <c r="CN256" s="516">
        <v>0.92</v>
      </c>
    </row>
    <row r="257" spans="1:92" ht="54">
      <c r="A257" s="1205"/>
      <c r="B257" s="517" t="s">
        <v>3504</v>
      </c>
      <c r="C257" s="518" t="s">
        <v>3487</v>
      </c>
      <c r="D257" s="509" t="s">
        <v>3488</v>
      </c>
      <c r="F257" s="551">
        <v>25130</v>
      </c>
      <c r="G257" s="552">
        <v>31870</v>
      </c>
      <c r="H257" s="489" t="s">
        <v>1</v>
      </c>
      <c r="I257" s="553">
        <v>230</v>
      </c>
      <c r="J257" s="554">
        <v>300</v>
      </c>
      <c r="K257" s="555" t="s">
        <v>3675</v>
      </c>
      <c r="L257" s="489" t="s">
        <v>1</v>
      </c>
      <c r="M257" s="1197">
        <v>1050</v>
      </c>
      <c r="N257" s="510" t="s">
        <v>1</v>
      </c>
      <c r="O257" s="510">
        <v>10</v>
      </c>
      <c r="P257" s="511" t="s">
        <v>3618</v>
      </c>
      <c r="Q257" s="489" t="s">
        <v>1</v>
      </c>
      <c r="R257" s="512">
        <v>4490</v>
      </c>
      <c r="S257" s="510" t="s">
        <v>1</v>
      </c>
      <c r="T257" s="510">
        <v>40</v>
      </c>
      <c r="U257" s="511" t="s">
        <v>3618</v>
      </c>
      <c r="V257" s="489" t="s">
        <v>1</v>
      </c>
      <c r="W257" s="513">
        <v>6740</v>
      </c>
      <c r="X257" s="513">
        <v>60</v>
      </c>
      <c r="Y257" s="509" t="s">
        <v>3489</v>
      </c>
      <c r="AF257" s="501" t="s">
        <v>0</v>
      </c>
      <c r="AJ257" s="489" t="s">
        <v>1</v>
      </c>
      <c r="AK257" s="520" t="s">
        <v>11</v>
      </c>
      <c r="AL257" s="490" t="s">
        <v>1</v>
      </c>
      <c r="AM257" s="490" t="s">
        <v>11</v>
      </c>
      <c r="AN257" s="519"/>
      <c r="AP257" s="520" t="s">
        <v>3240</v>
      </c>
      <c r="AQ257" s="490" t="s">
        <v>1</v>
      </c>
      <c r="AR257" s="490">
        <v>40</v>
      </c>
      <c r="AS257" s="519" t="s">
        <v>3619</v>
      </c>
      <c r="AT257" s="489" t="s">
        <v>1</v>
      </c>
      <c r="AU257" s="512">
        <v>860</v>
      </c>
      <c r="AV257" s="510" t="s">
        <v>1</v>
      </c>
      <c r="AW257" s="510">
        <v>8</v>
      </c>
      <c r="AX257" s="511" t="s">
        <v>3618</v>
      </c>
      <c r="AY257" s="489" t="s">
        <v>1</v>
      </c>
      <c r="AZ257" s="556">
        <v>500</v>
      </c>
      <c r="BA257" s="1196" t="s">
        <v>12</v>
      </c>
      <c r="BB257" s="556">
        <v>5</v>
      </c>
      <c r="BC257" s="1196" t="s">
        <v>12</v>
      </c>
      <c r="BD257" s="556">
        <v>80</v>
      </c>
      <c r="BE257" s="1196" t="s">
        <v>12</v>
      </c>
      <c r="BF257" s="556">
        <v>1</v>
      </c>
      <c r="BH257" s="566" t="s">
        <v>3689</v>
      </c>
      <c r="BJ257" s="489" t="s">
        <v>3498</v>
      </c>
      <c r="BK257" s="489" t="s">
        <v>3492</v>
      </c>
      <c r="BO257" s="489" t="s">
        <v>3498</v>
      </c>
      <c r="BP257" s="489" t="s">
        <v>3492</v>
      </c>
      <c r="BT257" s="489" t="s">
        <v>1</v>
      </c>
      <c r="BU257" s="508">
        <v>225</v>
      </c>
      <c r="BV257" s="489" t="s">
        <v>11</v>
      </c>
      <c r="BW257" s="512">
        <v>1250</v>
      </c>
      <c r="BX257" s="514" t="s">
        <v>3630</v>
      </c>
      <c r="BY257" s="514">
        <v>10</v>
      </c>
      <c r="BZ257" s="515" t="s">
        <v>3618</v>
      </c>
      <c r="CA257" s="489" t="s">
        <v>11</v>
      </c>
      <c r="CB257" s="512">
        <v>4490</v>
      </c>
      <c r="CC257" s="514" t="s">
        <v>3630</v>
      </c>
      <c r="CD257" s="514">
        <v>40</v>
      </c>
      <c r="CE257" s="514" t="s">
        <v>3618</v>
      </c>
      <c r="CF257" s="515" t="s">
        <v>3631</v>
      </c>
      <c r="CG257" s="489" t="s">
        <v>11</v>
      </c>
      <c r="CH257" s="520">
        <v>3160</v>
      </c>
      <c r="CI257" s="527" t="s">
        <v>3630</v>
      </c>
      <c r="CJ257" s="527">
        <v>30</v>
      </c>
      <c r="CK257" s="527" t="s">
        <v>3618</v>
      </c>
      <c r="CL257" s="528" t="s">
        <v>3631</v>
      </c>
      <c r="CN257" s="516" t="s">
        <v>3700</v>
      </c>
    </row>
    <row r="258" spans="1:92" ht="27">
      <c r="A258" s="1205"/>
      <c r="B258" s="517"/>
      <c r="C258" s="518"/>
      <c r="D258" s="509" t="s">
        <v>3493</v>
      </c>
      <c r="F258" s="558">
        <v>31870</v>
      </c>
      <c r="G258" s="559"/>
      <c r="H258" s="489" t="s">
        <v>1</v>
      </c>
      <c r="I258" s="560">
        <v>300</v>
      </c>
      <c r="J258" s="561"/>
      <c r="K258" s="562" t="s">
        <v>3675</v>
      </c>
      <c r="M258" s="1198"/>
      <c r="N258" s="494"/>
      <c r="O258" s="494"/>
      <c r="P258" s="492"/>
      <c r="R258" s="493"/>
      <c r="S258" s="494"/>
      <c r="T258" s="494"/>
      <c r="U258" s="492"/>
      <c r="V258" s="489" t="s">
        <v>1</v>
      </c>
      <c r="W258" s="521">
        <v>6740</v>
      </c>
      <c r="X258" s="522">
        <v>60</v>
      </c>
      <c r="Y258" s="509" t="s">
        <v>3489</v>
      </c>
      <c r="Z258" s="489" t="s">
        <v>1</v>
      </c>
      <c r="AA258" s="523">
        <v>47190</v>
      </c>
      <c r="AB258" s="524" t="s">
        <v>1</v>
      </c>
      <c r="AC258" s="524">
        <v>470</v>
      </c>
      <c r="AD258" s="525" t="s">
        <v>3618</v>
      </c>
      <c r="AE258" s="489" t="s">
        <v>1</v>
      </c>
      <c r="AF258" s="526">
        <v>40450</v>
      </c>
      <c r="AG258" s="524" t="s">
        <v>1</v>
      </c>
      <c r="AH258" s="524">
        <v>400</v>
      </c>
      <c r="AI258" s="525" t="s">
        <v>3618</v>
      </c>
      <c r="AK258" s="520"/>
      <c r="AL258" s="490"/>
      <c r="AM258" s="490"/>
      <c r="AN258" s="519"/>
      <c r="AP258" s="520">
        <v>4490</v>
      </c>
      <c r="AQ258" s="490"/>
      <c r="AR258" s="490"/>
      <c r="AS258" s="519"/>
      <c r="AU258" s="493"/>
      <c r="AV258" s="494"/>
      <c r="AW258" s="494"/>
      <c r="AX258" s="492"/>
      <c r="AZ258" s="563" t="s">
        <v>3680</v>
      </c>
      <c r="BA258" s="1196"/>
      <c r="BB258" s="563" t="s">
        <v>3681</v>
      </c>
      <c r="BC258" s="1196"/>
      <c r="BD258" s="563" t="s">
        <v>3680</v>
      </c>
      <c r="BE258" s="1196"/>
      <c r="BF258" s="563" t="s">
        <v>3681</v>
      </c>
      <c r="BH258" s="567">
        <v>5220</v>
      </c>
      <c r="BK258" s="489" t="s">
        <v>3494</v>
      </c>
      <c r="BP258" s="489" t="s">
        <v>3494</v>
      </c>
      <c r="BU258" s="488" t="s">
        <v>3629</v>
      </c>
      <c r="BW258" s="493"/>
      <c r="BX258" s="497"/>
      <c r="BY258" s="497"/>
      <c r="BZ258" s="498"/>
      <c r="CB258" s="493"/>
      <c r="CC258" s="497"/>
      <c r="CD258" s="497"/>
      <c r="CE258" s="497"/>
      <c r="CF258" s="498"/>
      <c r="CH258" s="520"/>
      <c r="CI258" s="527"/>
      <c r="CJ258" s="527"/>
      <c r="CK258" s="527"/>
      <c r="CL258" s="528"/>
      <c r="CN258" s="516">
        <v>0.9</v>
      </c>
    </row>
    <row r="259" spans="1:92" ht="54">
      <c r="A259" s="1205"/>
      <c r="B259" s="507" t="s">
        <v>3505</v>
      </c>
      <c r="C259" s="508" t="s">
        <v>3487</v>
      </c>
      <c r="D259" s="509" t="s">
        <v>3488</v>
      </c>
      <c r="F259" s="551">
        <v>24740</v>
      </c>
      <c r="G259" s="552">
        <v>31480</v>
      </c>
      <c r="H259" s="489" t="s">
        <v>1</v>
      </c>
      <c r="I259" s="553">
        <v>230</v>
      </c>
      <c r="J259" s="554">
        <v>290</v>
      </c>
      <c r="K259" s="555" t="s">
        <v>3675</v>
      </c>
      <c r="L259" s="489" t="s">
        <v>1</v>
      </c>
      <c r="M259" s="1197">
        <v>900</v>
      </c>
      <c r="N259" s="490" t="s">
        <v>1</v>
      </c>
      <c r="O259" s="490">
        <v>9</v>
      </c>
      <c r="P259" s="519" t="s">
        <v>3618</v>
      </c>
      <c r="Q259" s="489" t="s">
        <v>1</v>
      </c>
      <c r="R259" s="520">
        <v>3850</v>
      </c>
      <c r="S259" s="490" t="s">
        <v>1</v>
      </c>
      <c r="T259" s="490">
        <v>30</v>
      </c>
      <c r="U259" s="519" t="s">
        <v>3618</v>
      </c>
      <c r="V259" s="489" t="s">
        <v>1</v>
      </c>
      <c r="W259" s="513">
        <v>6740</v>
      </c>
      <c r="X259" s="513">
        <v>60</v>
      </c>
      <c r="Y259" s="509" t="s">
        <v>3489</v>
      </c>
      <c r="AF259" s="501" t="s">
        <v>0</v>
      </c>
      <c r="AJ259" s="489" t="s">
        <v>1</v>
      </c>
      <c r="AK259" s="520" t="s">
        <v>11</v>
      </c>
      <c r="AL259" s="490" t="s">
        <v>1</v>
      </c>
      <c r="AM259" s="490" t="s">
        <v>11</v>
      </c>
      <c r="AN259" s="519"/>
      <c r="AP259" s="520" t="s">
        <v>3241</v>
      </c>
      <c r="AQ259" s="490" t="s">
        <v>1</v>
      </c>
      <c r="AR259" s="490">
        <v>30</v>
      </c>
      <c r="AS259" s="519" t="s">
        <v>3619</v>
      </c>
      <c r="AT259" s="489" t="s">
        <v>1</v>
      </c>
      <c r="AU259" s="520">
        <v>740</v>
      </c>
      <c r="AV259" s="490" t="s">
        <v>1</v>
      </c>
      <c r="AW259" s="490">
        <v>7</v>
      </c>
      <c r="AX259" s="519" t="s">
        <v>3618</v>
      </c>
      <c r="AY259" s="489" t="s">
        <v>1</v>
      </c>
      <c r="AZ259" s="556">
        <v>440</v>
      </c>
      <c r="BA259" s="1196" t="s">
        <v>12</v>
      </c>
      <c r="BB259" s="556">
        <v>4</v>
      </c>
      <c r="BC259" s="1196" t="s">
        <v>12</v>
      </c>
      <c r="BD259" s="556">
        <v>80</v>
      </c>
      <c r="BE259" s="1196" t="s">
        <v>12</v>
      </c>
      <c r="BF259" s="556">
        <v>1</v>
      </c>
      <c r="BH259" s="566" t="s">
        <v>3690</v>
      </c>
      <c r="BJ259" s="489" t="s">
        <v>3500</v>
      </c>
      <c r="BK259" s="489" t="s">
        <v>3492</v>
      </c>
      <c r="BO259" s="489" t="s">
        <v>3500</v>
      </c>
      <c r="BP259" s="489" t="s">
        <v>3492</v>
      </c>
      <c r="BT259" s="489" t="s">
        <v>1</v>
      </c>
      <c r="BU259" s="518">
        <v>225</v>
      </c>
      <c r="BV259" s="489" t="s">
        <v>11</v>
      </c>
      <c r="BW259" s="520">
        <v>1070</v>
      </c>
      <c r="BX259" s="527" t="s">
        <v>3630</v>
      </c>
      <c r="BY259" s="527">
        <v>10</v>
      </c>
      <c r="BZ259" s="528" t="s">
        <v>3618</v>
      </c>
      <c r="CA259" s="489" t="s">
        <v>11</v>
      </c>
      <c r="CB259" s="520">
        <v>3850</v>
      </c>
      <c r="CC259" s="527" t="s">
        <v>3630</v>
      </c>
      <c r="CD259" s="527">
        <v>30</v>
      </c>
      <c r="CE259" s="527" t="s">
        <v>3618</v>
      </c>
      <c r="CF259" s="528" t="s">
        <v>3631</v>
      </c>
      <c r="CG259" s="489" t="s">
        <v>11</v>
      </c>
      <c r="CH259" s="512">
        <v>2710</v>
      </c>
      <c r="CI259" s="514" t="s">
        <v>3630</v>
      </c>
      <c r="CJ259" s="514">
        <v>20</v>
      </c>
      <c r="CK259" s="514" t="s">
        <v>3618</v>
      </c>
      <c r="CL259" s="515" t="s">
        <v>3631</v>
      </c>
      <c r="CN259" s="516" t="s">
        <v>3700</v>
      </c>
    </row>
    <row r="260" spans="1:92" ht="27">
      <c r="A260" s="1205"/>
      <c r="B260" s="487"/>
      <c r="C260" s="488"/>
      <c r="D260" s="509" t="s">
        <v>3493</v>
      </c>
      <c r="F260" s="558">
        <v>31480</v>
      </c>
      <c r="G260" s="559"/>
      <c r="H260" s="489" t="s">
        <v>1</v>
      </c>
      <c r="I260" s="560">
        <v>290</v>
      </c>
      <c r="J260" s="561"/>
      <c r="K260" s="562" t="s">
        <v>3675</v>
      </c>
      <c r="M260" s="1198"/>
      <c r="N260" s="490"/>
      <c r="O260" s="490"/>
      <c r="P260" s="519"/>
      <c r="R260" s="520"/>
      <c r="S260" s="490"/>
      <c r="T260" s="490"/>
      <c r="U260" s="519"/>
      <c r="V260" s="489" t="s">
        <v>1</v>
      </c>
      <c r="W260" s="521">
        <v>6740</v>
      </c>
      <c r="X260" s="522">
        <v>60</v>
      </c>
      <c r="Y260" s="509" t="s">
        <v>3489</v>
      </c>
      <c r="Z260" s="489" t="s">
        <v>1</v>
      </c>
      <c r="AA260" s="523">
        <v>47190</v>
      </c>
      <c r="AB260" s="524" t="s">
        <v>1</v>
      </c>
      <c r="AC260" s="524">
        <v>470</v>
      </c>
      <c r="AD260" s="525" t="s">
        <v>3618</v>
      </c>
      <c r="AE260" s="489" t="s">
        <v>1</v>
      </c>
      <c r="AF260" s="526">
        <v>40450</v>
      </c>
      <c r="AG260" s="524" t="s">
        <v>1</v>
      </c>
      <c r="AH260" s="524">
        <v>400</v>
      </c>
      <c r="AI260" s="525" t="s">
        <v>3618</v>
      </c>
      <c r="AK260" s="520"/>
      <c r="AL260" s="490"/>
      <c r="AM260" s="490"/>
      <c r="AN260" s="519"/>
      <c r="AP260" s="520">
        <v>3850</v>
      </c>
      <c r="AQ260" s="490"/>
      <c r="AR260" s="490"/>
      <c r="AS260" s="519"/>
      <c r="AU260" s="520"/>
      <c r="AV260" s="490"/>
      <c r="AW260" s="490"/>
      <c r="AX260" s="519"/>
      <c r="AZ260" s="563" t="s">
        <v>3680</v>
      </c>
      <c r="BA260" s="1196"/>
      <c r="BB260" s="563" t="s">
        <v>3681</v>
      </c>
      <c r="BC260" s="1196"/>
      <c r="BD260" s="563" t="s">
        <v>3680</v>
      </c>
      <c r="BE260" s="1196"/>
      <c r="BF260" s="563" t="s">
        <v>3681</v>
      </c>
      <c r="BH260" s="567">
        <v>4660</v>
      </c>
      <c r="BK260" s="489" t="s">
        <v>3494</v>
      </c>
      <c r="BP260" s="489" t="s">
        <v>3494</v>
      </c>
      <c r="BU260" s="518" t="s">
        <v>3624</v>
      </c>
      <c r="BW260" s="520"/>
      <c r="BX260" s="527"/>
      <c r="BY260" s="527"/>
      <c r="BZ260" s="528"/>
      <c r="CB260" s="520"/>
      <c r="CC260" s="527"/>
      <c r="CD260" s="527"/>
      <c r="CE260" s="527"/>
      <c r="CF260" s="528"/>
      <c r="CH260" s="493"/>
      <c r="CI260" s="497"/>
      <c r="CJ260" s="497"/>
      <c r="CK260" s="497"/>
      <c r="CL260" s="498"/>
      <c r="CN260" s="516">
        <v>0.91</v>
      </c>
    </row>
    <row r="261" spans="1:92" ht="54">
      <c r="A261" s="1205"/>
      <c r="B261" s="517" t="s">
        <v>3506</v>
      </c>
      <c r="C261" s="518" t="s">
        <v>3487</v>
      </c>
      <c r="D261" s="509" t="s">
        <v>3488</v>
      </c>
      <c r="F261" s="551">
        <v>23890</v>
      </c>
      <c r="G261" s="552">
        <v>30630</v>
      </c>
      <c r="H261" s="489" t="s">
        <v>1</v>
      </c>
      <c r="I261" s="553">
        <v>220</v>
      </c>
      <c r="J261" s="554">
        <v>280</v>
      </c>
      <c r="K261" s="555" t="s">
        <v>3675</v>
      </c>
      <c r="L261" s="489" t="s">
        <v>1</v>
      </c>
      <c r="M261" s="1197">
        <v>790</v>
      </c>
      <c r="N261" s="510" t="s">
        <v>1</v>
      </c>
      <c r="O261" s="510">
        <v>7</v>
      </c>
      <c r="P261" s="511" t="s">
        <v>3618</v>
      </c>
      <c r="Q261" s="489" t="s">
        <v>1</v>
      </c>
      <c r="R261" s="512">
        <v>3370</v>
      </c>
      <c r="S261" s="510" t="s">
        <v>1</v>
      </c>
      <c r="T261" s="510">
        <v>30</v>
      </c>
      <c r="U261" s="511" t="s">
        <v>3618</v>
      </c>
      <c r="V261" s="489" t="s">
        <v>1</v>
      </c>
      <c r="W261" s="513">
        <v>6740</v>
      </c>
      <c r="X261" s="513">
        <v>60</v>
      </c>
      <c r="Y261" s="509" t="s">
        <v>3489</v>
      </c>
      <c r="AF261" s="501" t="s">
        <v>0</v>
      </c>
      <c r="AJ261" s="489" t="s">
        <v>1</v>
      </c>
      <c r="AK261" s="520" t="s">
        <v>11</v>
      </c>
      <c r="AL261" s="490" t="s">
        <v>1</v>
      </c>
      <c r="AM261" s="490" t="s">
        <v>11</v>
      </c>
      <c r="AN261" s="519"/>
      <c r="AP261" s="520" t="s">
        <v>3242</v>
      </c>
      <c r="AQ261" s="490" t="s">
        <v>1</v>
      </c>
      <c r="AR261" s="490">
        <v>30</v>
      </c>
      <c r="AS261" s="519" t="s">
        <v>3619</v>
      </c>
      <c r="AT261" s="489" t="s">
        <v>1</v>
      </c>
      <c r="AU261" s="512">
        <v>650</v>
      </c>
      <c r="AV261" s="510" t="s">
        <v>1</v>
      </c>
      <c r="AW261" s="510">
        <v>6</v>
      </c>
      <c r="AX261" s="511" t="s">
        <v>3618</v>
      </c>
      <c r="AY261" s="489" t="s">
        <v>1</v>
      </c>
      <c r="AZ261" s="556">
        <v>410</v>
      </c>
      <c r="BA261" s="1196" t="s">
        <v>12</v>
      </c>
      <c r="BB261" s="556">
        <v>4</v>
      </c>
      <c r="BC261" s="1196" t="s">
        <v>12</v>
      </c>
      <c r="BD261" s="556">
        <v>70</v>
      </c>
      <c r="BE261" s="1196" t="s">
        <v>12</v>
      </c>
      <c r="BF261" s="556">
        <v>1</v>
      </c>
      <c r="BH261" s="566" t="s">
        <v>3691</v>
      </c>
      <c r="BI261" s="489" t="s">
        <v>3507</v>
      </c>
      <c r="BJ261" s="489" t="s">
        <v>3491</v>
      </c>
      <c r="BK261" s="489" t="s">
        <v>3492</v>
      </c>
      <c r="BN261" s="489" t="s">
        <v>3507</v>
      </c>
      <c r="BO261" s="489" t="s">
        <v>3491</v>
      </c>
      <c r="BP261" s="489" t="s">
        <v>3492</v>
      </c>
      <c r="BT261" s="489" t="s">
        <v>1</v>
      </c>
      <c r="BU261" s="508">
        <v>225</v>
      </c>
      <c r="BV261" s="489" t="s">
        <v>11</v>
      </c>
      <c r="BW261" s="512">
        <v>930</v>
      </c>
      <c r="BX261" s="514" t="s">
        <v>3630</v>
      </c>
      <c r="BY261" s="514">
        <v>9</v>
      </c>
      <c r="BZ261" s="515" t="s">
        <v>3618</v>
      </c>
      <c r="CA261" s="489" t="s">
        <v>11</v>
      </c>
      <c r="CB261" s="512">
        <v>3370</v>
      </c>
      <c r="CC261" s="514" t="s">
        <v>3630</v>
      </c>
      <c r="CD261" s="514">
        <v>30</v>
      </c>
      <c r="CE261" s="514" t="s">
        <v>3618</v>
      </c>
      <c r="CF261" s="515" t="s">
        <v>3631</v>
      </c>
      <c r="CG261" s="489" t="s">
        <v>11</v>
      </c>
      <c r="CH261" s="520">
        <v>2370</v>
      </c>
      <c r="CI261" s="527" t="s">
        <v>3630</v>
      </c>
      <c r="CJ261" s="527">
        <v>20</v>
      </c>
      <c r="CK261" s="527" t="s">
        <v>3618</v>
      </c>
      <c r="CL261" s="528" t="s">
        <v>3631</v>
      </c>
      <c r="CN261" s="516" t="s">
        <v>3700</v>
      </c>
    </row>
    <row r="262" spans="1:92" ht="27">
      <c r="A262" s="1205"/>
      <c r="B262" s="517"/>
      <c r="C262" s="518"/>
      <c r="D262" s="509" t="s">
        <v>3493</v>
      </c>
      <c r="F262" s="558">
        <v>30630</v>
      </c>
      <c r="G262" s="559"/>
      <c r="H262" s="489" t="s">
        <v>1</v>
      </c>
      <c r="I262" s="560">
        <v>280</v>
      </c>
      <c r="J262" s="561"/>
      <c r="K262" s="562" t="s">
        <v>3675</v>
      </c>
      <c r="M262" s="1198"/>
      <c r="N262" s="494"/>
      <c r="O262" s="494"/>
      <c r="P262" s="492"/>
      <c r="R262" s="493"/>
      <c r="S262" s="494"/>
      <c r="T262" s="494"/>
      <c r="U262" s="492"/>
      <c r="V262" s="489" t="s">
        <v>1</v>
      </c>
      <c r="W262" s="521">
        <v>6740</v>
      </c>
      <c r="X262" s="522">
        <v>60</v>
      </c>
      <c r="Y262" s="509" t="s">
        <v>3489</v>
      </c>
      <c r="Z262" s="489" t="s">
        <v>1</v>
      </c>
      <c r="AA262" s="523">
        <v>47190</v>
      </c>
      <c r="AB262" s="524" t="s">
        <v>1</v>
      </c>
      <c r="AC262" s="524">
        <v>470</v>
      </c>
      <c r="AD262" s="525" t="s">
        <v>3618</v>
      </c>
      <c r="AE262" s="489" t="s">
        <v>1</v>
      </c>
      <c r="AF262" s="526">
        <v>40450</v>
      </c>
      <c r="AG262" s="524" t="s">
        <v>1</v>
      </c>
      <c r="AH262" s="524">
        <v>400</v>
      </c>
      <c r="AI262" s="525" t="s">
        <v>3618</v>
      </c>
      <c r="AK262" s="493"/>
      <c r="AL262" s="494"/>
      <c r="AM262" s="494"/>
      <c r="AN262" s="492"/>
      <c r="AP262" s="520">
        <v>3370</v>
      </c>
      <c r="AQ262" s="490"/>
      <c r="AR262" s="490"/>
      <c r="AS262" s="519"/>
      <c r="AU262" s="493"/>
      <c r="AV262" s="494"/>
      <c r="AW262" s="494"/>
      <c r="AX262" s="492"/>
      <c r="AZ262" s="563" t="s">
        <v>3680</v>
      </c>
      <c r="BA262" s="1196"/>
      <c r="BB262" s="563" t="s">
        <v>3681</v>
      </c>
      <c r="BC262" s="1196"/>
      <c r="BD262" s="563" t="s">
        <v>3680</v>
      </c>
      <c r="BE262" s="1196"/>
      <c r="BF262" s="563" t="s">
        <v>3681</v>
      </c>
      <c r="BH262" s="567">
        <v>4250</v>
      </c>
      <c r="BK262" s="489" t="s">
        <v>3494</v>
      </c>
      <c r="BP262" s="489" t="s">
        <v>3494</v>
      </c>
      <c r="BU262" s="488" t="s">
        <v>3624</v>
      </c>
      <c r="BW262" s="493"/>
      <c r="BX262" s="497"/>
      <c r="BY262" s="497"/>
      <c r="BZ262" s="498"/>
      <c r="CB262" s="493"/>
      <c r="CC262" s="497"/>
      <c r="CD262" s="497"/>
      <c r="CE262" s="497"/>
      <c r="CF262" s="498"/>
      <c r="CH262" s="520"/>
      <c r="CI262" s="527"/>
      <c r="CJ262" s="527"/>
      <c r="CK262" s="527"/>
      <c r="CL262" s="528"/>
      <c r="CN262" s="516">
        <v>0.92</v>
      </c>
    </row>
    <row r="263" spans="1:92" ht="54">
      <c r="A263" s="1205"/>
      <c r="B263" s="507" t="s">
        <v>3508</v>
      </c>
      <c r="C263" s="508" t="s">
        <v>3487</v>
      </c>
      <c r="D263" s="509" t="s">
        <v>3488</v>
      </c>
      <c r="F263" s="551">
        <v>23200</v>
      </c>
      <c r="G263" s="552">
        <v>29940</v>
      </c>
      <c r="H263" s="489" t="s">
        <v>1</v>
      </c>
      <c r="I263" s="553">
        <v>210</v>
      </c>
      <c r="J263" s="554">
        <v>280</v>
      </c>
      <c r="K263" s="555" t="s">
        <v>3675</v>
      </c>
      <c r="L263" s="489" t="s">
        <v>1</v>
      </c>
      <c r="M263" s="1197">
        <v>700</v>
      </c>
      <c r="N263" s="490" t="s">
        <v>1</v>
      </c>
      <c r="O263" s="490">
        <v>7</v>
      </c>
      <c r="P263" s="519" t="s">
        <v>3618</v>
      </c>
      <c r="Q263" s="489" t="s">
        <v>1</v>
      </c>
      <c r="R263" s="520">
        <v>2990</v>
      </c>
      <c r="S263" s="490" t="s">
        <v>1</v>
      </c>
      <c r="T263" s="490">
        <v>20</v>
      </c>
      <c r="U263" s="519" t="s">
        <v>3618</v>
      </c>
      <c r="V263" s="489" t="s">
        <v>1</v>
      </c>
      <c r="W263" s="513">
        <v>6740</v>
      </c>
      <c r="X263" s="513">
        <v>60</v>
      </c>
      <c r="Y263" s="509" t="s">
        <v>3489</v>
      </c>
      <c r="AF263" s="501" t="s">
        <v>0</v>
      </c>
      <c r="AJ263" s="489" t="s">
        <v>1</v>
      </c>
      <c r="AK263" s="520">
        <v>640</v>
      </c>
      <c r="AL263" s="490" t="s">
        <v>1</v>
      </c>
      <c r="AM263" s="490">
        <v>6</v>
      </c>
      <c r="AN263" s="519" t="s">
        <v>3618</v>
      </c>
      <c r="AP263" s="520" t="s">
        <v>3243</v>
      </c>
      <c r="AQ263" s="490" t="s">
        <v>1</v>
      </c>
      <c r="AR263" s="490">
        <v>20</v>
      </c>
      <c r="AS263" s="519" t="s">
        <v>3619</v>
      </c>
      <c r="AT263" s="489" t="s">
        <v>1</v>
      </c>
      <c r="AU263" s="520">
        <v>570</v>
      </c>
      <c r="AV263" s="490" t="s">
        <v>1</v>
      </c>
      <c r="AW263" s="490">
        <v>5</v>
      </c>
      <c r="AX263" s="519" t="s">
        <v>3618</v>
      </c>
      <c r="AY263" s="489" t="s">
        <v>1</v>
      </c>
      <c r="AZ263" s="556">
        <v>370</v>
      </c>
      <c r="BA263" s="1196" t="s">
        <v>12</v>
      </c>
      <c r="BB263" s="556">
        <v>3</v>
      </c>
      <c r="BC263" s="1196" t="s">
        <v>12</v>
      </c>
      <c r="BD263" s="556">
        <v>60</v>
      </c>
      <c r="BE263" s="1196" t="s">
        <v>12</v>
      </c>
      <c r="BF263" s="556">
        <v>1</v>
      </c>
      <c r="BH263" s="566" t="s">
        <v>3692</v>
      </c>
      <c r="BJ263" s="489" t="s">
        <v>3496</v>
      </c>
      <c r="BK263" s="489" t="s">
        <v>3492</v>
      </c>
      <c r="BO263" s="489" t="s">
        <v>3496</v>
      </c>
      <c r="BP263" s="489" t="s">
        <v>3492</v>
      </c>
      <c r="BT263" s="489" t="s">
        <v>1</v>
      </c>
      <c r="BU263" s="518">
        <v>225</v>
      </c>
      <c r="BV263" s="489" t="s">
        <v>11</v>
      </c>
      <c r="BW263" s="520">
        <v>830</v>
      </c>
      <c r="BX263" s="527" t="s">
        <v>3630</v>
      </c>
      <c r="BY263" s="527">
        <v>8</v>
      </c>
      <c r="BZ263" s="528" t="s">
        <v>3618</v>
      </c>
      <c r="CA263" s="489" t="s">
        <v>11</v>
      </c>
      <c r="CB263" s="520">
        <v>2990</v>
      </c>
      <c r="CC263" s="527" t="s">
        <v>3630</v>
      </c>
      <c r="CD263" s="527">
        <v>30</v>
      </c>
      <c r="CE263" s="527" t="s">
        <v>3618</v>
      </c>
      <c r="CF263" s="528" t="s">
        <v>3631</v>
      </c>
      <c r="CG263" s="489" t="s">
        <v>11</v>
      </c>
      <c r="CH263" s="512">
        <v>2110</v>
      </c>
      <c r="CI263" s="514" t="s">
        <v>3630</v>
      </c>
      <c r="CJ263" s="514">
        <v>20</v>
      </c>
      <c r="CK263" s="514" t="s">
        <v>3618</v>
      </c>
      <c r="CL263" s="515" t="s">
        <v>3631</v>
      </c>
      <c r="CN263" s="516" t="s">
        <v>3700</v>
      </c>
    </row>
    <row r="264" spans="1:92" ht="27">
      <c r="A264" s="1205"/>
      <c r="B264" s="487"/>
      <c r="C264" s="488"/>
      <c r="D264" s="509" t="s">
        <v>3493</v>
      </c>
      <c r="F264" s="558">
        <v>29940</v>
      </c>
      <c r="G264" s="559"/>
      <c r="H264" s="489" t="s">
        <v>1</v>
      </c>
      <c r="I264" s="560">
        <v>280</v>
      </c>
      <c r="J264" s="561"/>
      <c r="K264" s="562" t="s">
        <v>3675</v>
      </c>
      <c r="M264" s="1198"/>
      <c r="N264" s="490"/>
      <c r="O264" s="490"/>
      <c r="P264" s="519"/>
      <c r="R264" s="520"/>
      <c r="S264" s="490"/>
      <c r="T264" s="490"/>
      <c r="U264" s="519"/>
      <c r="V264" s="489" t="s">
        <v>1</v>
      </c>
      <c r="W264" s="521">
        <v>6740</v>
      </c>
      <c r="X264" s="522">
        <v>60</v>
      </c>
      <c r="Y264" s="509" t="s">
        <v>3489</v>
      </c>
      <c r="Z264" s="489" t="s">
        <v>1</v>
      </c>
      <c r="AA264" s="523">
        <v>47190</v>
      </c>
      <c r="AB264" s="524" t="s">
        <v>1</v>
      </c>
      <c r="AC264" s="524">
        <v>470</v>
      </c>
      <c r="AD264" s="525" t="s">
        <v>3618</v>
      </c>
      <c r="AE264" s="489" t="s">
        <v>1</v>
      </c>
      <c r="AF264" s="526">
        <v>40450</v>
      </c>
      <c r="AG264" s="524" t="s">
        <v>1</v>
      </c>
      <c r="AH264" s="524">
        <v>400</v>
      </c>
      <c r="AI264" s="525" t="s">
        <v>3618</v>
      </c>
      <c r="AK264" s="520"/>
      <c r="AL264" s="490"/>
      <c r="AM264" s="490"/>
      <c r="AN264" s="519"/>
      <c r="AP264" s="520">
        <v>2990</v>
      </c>
      <c r="AQ264" s="490"/>
      <c r="AR264" s="490"/>
      <c r="AS264" s="519"/>
      <c r="AU264" s="520"/>
      <c r="AV264" s="490"/>
      <c r="AW264" s="490"/>
      <c r="AX264" s="519"/>
      <c r="AZ264" s="563" t="s">
        <v>3680</v>
      </c>
      <c r="BA264" s="1196"/>
      <c r="BB264" s="563" t="s">
        <v>3681</v>
      </c>
      <c r="BC264" s="1196"/>
      <c r="BD264" s="563" t="s">
        <v>3680</v>
      </c>
      <c r="BE264" s="1196"/>
      <c r="BF264" s="563" t="s">
        <v>3681</v>
      </c>
      <c r="BH264" s="567">
        <v>3920</v>
      </c>
      <c r="BK264" s="489" t="s">
        <v>3494</v>
      </c>
      <c r="BP264" s="489" t="s">
        <v>3494</v>
      </c>
      <c r="BU264" s="518" t="s">
        <v>3624</v>
      </c>
      <c r="BW264" s="520"/>
      <c r="BX264" s="527"/>
      <c r="BY264" s="527"/>
      <c r="BZ264" s="528"/>
      <c r="CB264" s="520"/>
      <c r="CC264" s="527"/>
      <c r="CD264" s="527"/>
      <c r="CE264" s="527"/>
      <c r="CF264" s="528"/>
      <c r="CH264" s="493"/>
      <c r="CI264" s="497"/>
      <c r="CJ264" s="497"/>
      <c r="CK264" s="497"/>
      <c r="CL264" s="498"/>
      <c r="CN264" s="516">
        <v>0.96</v>
      </c>
    </row>
    <row r="265" spans="1:92" ht="54">
      <c r="A265" s="1205"/>
      <c r="B265" s="517" t="s">
        <v>3509</v>
      </c>
      <c r="C265" s="518" t="s">
        <v>3487</v>
      </c>
      <c r="D265" s="509" t="s">
        <v>3488</v>
      </c>
      <c r="F265" s="551">
        <v>22670</v>
      </c>
      <c r="G265" s="552">
        <v>29410</v>
      </c>
      <c r="H265" s="489" t="s">
        <v>1</v>
      </c>
      <c r="I265" s="553">
        <v>200</v>
      </c>
      <c r="J265" s="554">
        <v>270</v>
      </c>
      <c r="K265" s="555" t="s">
        <v>3675</v>
      </c>
      <c r="L265" s="489" t="s">
        <v>1</v>
      </c>
      <c r="M265" s="1197">
        <v>630</v>
      </c>
      <c r="N265" s="510" t="s">
        <v>1</v>
      </c>
      <c r="O265" s="510">
        <v>6</v>
      </c>
      <c r="P265" s="511" t="s">
        <v>3618</v>
      </c>
      <c r="Q265" s="489" t="s">
        <v>1</v>
      </c>
      <c r="R265" s="512">
        <v>2690</v>
      </c>
      <c r="S265" s="510" t="s">
        <v>1</v>
      </c>
      <c r="T265" s="510">
        <v>20</v>
      </c>
      <c r="U265" s="511" t="s">
        <v>3618</v>
      </c>
      <c r="V265" s="489" t="s">
        <v>1</v>
      </c>
      <c r="W265" s="513">
        <v>6740</v>
      </c>
      <c r="X265" s="513">
        <v>60</v>
      </c>
      <c r="Y265" s="509" t="s">
        <v>3489</v>
      </c>
      <c r="AF265" s="501" t="s">
        <v>0</v>
      </c>
      <c r="AJ265" s="489" t="s">
        <v>1</v>
      </c>
      <c r="AK265" s="512">
        <v>570</v>
      </c>
      <c r="AL265" s="510" t="s">
        <v>1</v>
      </c>
      <c r="AM265" s="510">
        <v>5</v>
      </c>
      <c r="AN265" s="511" t="s">
        <v>3618</v>
      </c>
      <c r="AP265" s="520" t="s">
        <v>3244</v>
      </c>
      <c r="AQ265" s="490" t="s">
        <v>1</v>
      </c>
      <c r="AR265" s="490">
        <v>20</v>
      </c>
      <c r="AS265" s="519" t="s">
        <v>3619</v>
      </c>
      <c r="AT265" s="489" t="s">
        <v>1</v>
      </c>
      <c r="AU265" s="512">
        <v>520</v>
      </c>
      <c r="AV265" s="510" t="s">
        <v>1</v>
      </c>
      <c r="AW265" s="510">
        <v>5</v>
      </c>
      <c r="AX265" s="511" t="s">
        <v>3618</v>
      </c>
      <c r="AY265" s="489" t="s">
        <v>1</v>
      </c>
      <c r="AZ265" s="556">
        <v>350</v>
      </c>
      <c r="BA265" s="1196" t="s">
        <v>12</v>
      </c>
      <c r="BB265" s="556">
        <v>3</v>
      </c>
      <c r="BC265" s="1196" t="s">
        <v>12</v>
      </c>
      <c r="BD265" s="556">
        <v>60</v>
      </c>
      <c r="BE265" s="1196" t="s">
        <v>12</v>
      </c>
      <c r="BF265" s="556">
        <v>1</v>
      </c>
      <c r="BH265" s="566" t="s">
        <v>3693</v>
      </c>
      <c r="BJ265" s="489" t="s">
        <v>3498</v>
      </c>
      <c r="BK265" s="489" t="s">
        <v>3492</v>
      </c>
      <c r="BO265" s="489" t="s">
        <v>3498</v>
      </c>
      <c r="BP265" s="489" t="s">
        <v>3492</v>
      </c>
      <c r="BT265" s="489" t="s">
        <v>1</v>
      </c>
      <c r="BU265" s="508">
        <v>225</v>
      </c>
      <c r="BV265" s="489" t="s">
        <v>11</v>
      </c>
      <c r="BW265" s="512">
        <v>750</v>
      </c>
      <c r="BX265" s="514" t="s">
        <v>3630</v>
      </c>
      <c r="BY265" s="514">
        <v>8</v>
      </c>
      <c r="BZ265" s="515" t="s">
        <v>3618</v>
      </c>
      <c r="CA265" s="489" t="s">
        <v>11</v>
      </c>
      <c r="CB265" s="512">
        <v>2690</v>
      </c>
      <c r="CC265" s="514" t="s">
        <v>3630</v>
      </c>
      <c r="CD265" s="514">
        <v>20</v>
      </c>
      <c r="CE265" s="514" t="s">
        <v>3618</v>
      </c>
      <c r="CF265" s="515" t="s">
        <v>3631</v>
      </c>
      <c r="CG265" s="489" t="s">
        <v>11</v>
      </c>
      <c r="CH265" s="520">
        <v>1890</v>
      </c>
      <c r="CI265" s="527" t="s">
        <v>3630</v>
      </c>
      <c r="CJ265" s="527">
        <v>10</v>
      </c>
      <c r="CK265" s="527" t="s">
        <v>3618</v>
      </c>
      <c r="CL265" s="528" t="s">
        <v>3631</v>
      </c>
      <c r="CN265" s="516" t="s">
        <v>3700</v>
      </c>
    </row>
    <row r="266" spans="1:92" ht="27">
      <c r="A266" s="1205"/>
      <c r="B266" s="517"/>
      <c r="C266" s="518"/>
      <c r="D266" s="509" t="s">
        <v>3493</v>
      </c>
      <c r="F266" s="558">
        <v>29410</v>
      </c>
      <c r="G266" s="559"/>
      <c r="H266" s="489" t="s">
        <v>1</v>
      </c>
      <c r="I266" s="560">
        <v>270</v>
      </c>
      <c r="J266" s="561"/>
      <c r="K266" s="562" t="s">
        <v>3675</v>
      </c>
      <c r="M266" s="1198"/>
      <c r="N266" s="494"/>
      <c r="O266" s="494"/>
      <c r="P266" s="492"/>
      <c r="R266" s="493"/>
      <c r="S266" s="494"/>
      <c r="T266" s="494"/>
      <c r="U266" s="492"/>
      <c r="V266" s="489" t="s">
        <v>1</v>
      </c>
      <c r="W266" s="521">
        <v>6740</v>
      </c>
      <c r="X266" s="522">
        <v>60</v>
      </c>
      <c r="Y266" s="509" t="s">
        <v>3489</v>
      </c>
      <c r="Z266" s="489" t="s">
        <v>1</v>
      </c>
      <c r="AA266" s="523">
        <v>47190</v>
      </c>
      <c r="AB266" s="524" t="s">
        <v>1</v>
      </c>
      <c r="AC266" s="524">
        <v>470</v>
      </c>
      <c r="AD266" s="525" t="s">
        <v>3618</v>
      </c>
      <c r="AE266" s="489" t="s">
        <v>1</v>
      </c>
      <c r="AF266" s="526">
        <v>40450</v>
      </c>
      <c r="AG266" s="524" t="s">
        <v>1</v>
      </c>
      <c r="AH266" s="524">
        <v>400</v>
      </c>
      <c r="AI266" s="525" t="s">
        <v>3618</v>
      </c>
      <c r="AK266" s="493"/>
      <c r="AL266" s="494"/>
      <c r="AM266" s="494"/>
      <c r="AN266" s="492"/>
      <c r="AP266" s="520">
        <v>2690</v>
      </c>
      <c r="AQ266" s="490"/>
      <c r="AR266" s="490"/>
      <c r="AS266" s="519"/>
      <c r="AU266" s="493"/>
      <c r="AV266" s="494"/>
      <c r="AW266" s="494"/>
      <c r="AX266" s="492"/>
      <c r="AZ266" s="563" t="s">
        <v>3680</v>
      </c>
      <c r="BA266" s="1196"/>
      <c r="BB266" s="563" t="s">
        <v>3681</v>
      </c>
      <c r="BC266" s="1196"/>
      <c r="BD266" s="563" t="s">
        <v>3680</v>
      </c>
      <c r="BE266" s="1196"/>
      <c r="BF266" s="563" t="s">
        <v>3681</v>
      </c>
      <c r="BH266" s="567">
        <v>3660</v>
      </c>
      <c r="BK266" s="489" t="s">
        <v>3494</v>
      </c>
      <c r="BP266" s="489" t="s">
        <v>3494</v>
      </c>
      <c r="BU266" s="488" t="s">
        <v>3624</v>
      </c>
      <c r="BW266" s="493"/>
      <c r="BX266" s="497"/>
      <c r="BY266" s="497"/>
      <c r="BZ266" s="498"/>
      <c r="CB266" s="493"/>
      <c r="CC266" s="497"/>
      <c r="CD266" s="497"/>
      <c r="CE266" s="497"/>
      <c r="CF266" s="498"/>
      <c r="CH266" s="520"/>
      <c r="CI266" s="527"/>
      <c r="CJ266" s="527"/>
      <c r="CK266" s="527"/>
      <c r="CL266" s="528"/>
      <c r="CN266" s="516">
        <v>0.99</v>
      </c>
    </row>
    <row r="267" spans="1:92" ht="54">
      <c r="A267" s="1205"/>
      <c r="B267" s="507" t="s">
        <v>3510</v>
      </c>
      <c r="C267" s="508" t="s">
        <v>3487</v>
      </c>
      <c r="D267" s="509" t="s">
        <v>3488</v>
      </c>
      <c r="F267" s="551">
        <v>21860</v>
      </c>
      <c r="G267" s="552">
        <v>28600</v>
      </c>
      <c r="H267" s="489" t="s">
        <v>1</v>
      </c>
      <c r="I267" s="553">
        <v>200</v>
      </c>
      <c r="J267" s="554">
        <v>260</v>
      </c>
      <c r="K267" s="555" t="s">
        <v>3675</v>
      </c>
      <c r="L267" s="489" t="s">
        <v>1</v>
      </c>
      <c r="M267" s="1197">
        <v>520</v>
      </c>
      <c r="N267" s="490" t="s">
        <v>1</v>
      </c>
      <c r="O267" s="490">
        <v>5</v>
      </c>
      <c r="P267" s="519" t="s">
        <v>3618</v>
      </c>
      <c r="Q267" s="489" t="s">
        <v>1</v>
      </c>
      <c r="R267" s="520">
        <v>2240</v>
      </c>
      <c r="S267" s="490" t="s">
        <v>1</v>
      </c>
      <c r="T267" s="490">
        <v>20</v>
      </c>
      <c r="U267" s="519" t="s">
        <v>3618</v>
      </c>
      <c r="V267" s="489" t="s">
        <v>1</v>
      </c>
      <c r="W267" s="513">
        <v>6740</v>
      </c>
      <c r="X267" s="513">
        <v>60</v>
      </c>
      <c r="Y267" s="509" t="s">
        <v>3489</v>
      </c>
      <c r="AF267" s="501" t="s">
        <v>0</v>
      </c>
      <c r="AJ267" s="489" t="s">
        <v>1</v>
      </c>
      <c r="AK267" s="520">
        <v>480</v>
      </c>
      <c r="AL267" s="490" t="s">
        <v>1</v>
      </c>
      <c r="AM267" s="490">
        <v>4</v>
      </c>
      <c r="AN267" s="519" t="s">
        <v>3618</v>
      </c>
      <c r="AP267" s="520" t="s">
        <v>3245</v>
      </c>
      <c r="AQ267" s="490" t="s">
        <v>1</v>
      </c>
      <c r="AR267" s="490">
        <v>20</v>
      </c>
      <c r="AS267" s="519" t="s">
        <v>3619</v>
      </c>
      <c r="AT267" s="489" t="s">
        <v>1</v>
      </c>
      <c r="AU267" s="520">
        <v>500</v>
      </c>
      <c r="AV267" s="490" t="s">
        <v>1</v>
      </c>
      <c r="AW267" s="490">
        <v>5</v>
      </c>
      <c r="AX267" s="519" t="s">
        <v>3618</v>
      </c>
      <c r="AY267" s="489" t="s">
        <v>1</v>
      </c>
      <c r="AZ267" s="556">
        <v>300</v>
      </c>
      <c r="BA267" s="1196" t="s">
        <v>12</v>
      </c>
      <c r="BB267" s="556">
        <v>3</v>
      </c>
      <c r="BC267" s="1196" t="s">
        <v>12</v>
      </c>
      <c r="BD267" s="556">
        <v>50</v>
      </c>
      <c r="BE267" s="1196" t="s">
        <v>12</v>
      </c>
      <c r="BF267" s="556">
        <v>1</v>
      </c>
      <c r="BH267" s="566" t="s">
        <v>3694</v>
      </c>
      <c r="BJ267" s="489" t="s">
        <v>3500</v>
      </c>
      <c r="BK267" s="489" t="s">
        <v>3492</v>
      </c>
      <c r="BO267" s="489" t="s">
        <v>3500</v>
      </c>
      <c r="BP267" s="489" t="s">
        <v>3492</v>
      </c>
      <c r="BT267" s="489" t="s">
        <v>1</v>
      </c>
      <c r="BU267" s="518">
        <v>225</v>
      </c>
      <c r="BV267" s="489" t="s">
        <v>11</v>
      </c>
      <c r="BW267" s="520">
        <v>620</v>
      </c>
      <c r="BX267" s="527" t="s">
        <v>3630</v>
      </c>
      <c r="BY267" s="527">
        <v>6</v>
      </c>
      <c r="BZ267" s="528" t="s">
        <v>3618</v>
      </c>
      <c r="CA267" s="489" t="s">
        <v>11</v>
      </c>
      <c r="CB267" s="520">
        <v>2240</v>
      </c>
      <c r="CC267" s="527" t="s">
        <v>3630</v>
      </c>
      <c r="CD267" s="527">
        <v>20</v>
      </c>
      <c r="CE267" s="527" t="s">
        <v>3618</v>
      </c>
      <c r="CF267" s="528" t="s">
        <v>3631</v>
      </c>
      <c r="CG267" s="489" t="s">
        <v>11</v>
      </c>
      <c r="CH267" s="512">
        <v>1580</v>
      </c>
      <c r="CI267" s="514" t="s">
        <v>3630</v>
      </c>
      <c r="CJ267" s="514">
        <v>10</v>
      </c>
      <c r="CK267" s="514" t="s">
        <v>3618</v>
      </c>
      <c r="CL267" s="515" t="s">
        <v>3631</v>
      </c>
      <c r="CN267" s="516" t="s">
        <v>3700</v>
      </c>
    </row>
    <row r="268" spans="1:92" ht="27">
      <c r="A268" s="1205"/>
      <c r="B268" s="487"/>
      <c r="C268" s="488"/>
      <c r="D268" s="509" t="s">
        <v>3493</v>
      </c>
      <c r="F268" s="558">
        <v>28600</v>
      </c>
      <c r="G268" s="559"/>
      <c r="H268" s="489" t="s">
        <v>1</v>
      </c>
      <c r="I268" s="560">
        <v>260</v>
      </c>
      <c r="J268" s="561"/>
      <c r="K268" s="562" t="s">
        <v>3675</v>
      </c>
      <c r="M268" s="1198"/>
      <c r="N268" s="490"/>
      <c r="O268" s="490"/>
      <c r="P268" s="519"/>
      <c r="R268" s="520"/>
      <c r="S268" s="490"/>
      <c r="T268" s="490"/>
      <c r="U268" s="519"/>
      <c r="V268" s="489" t="s">
        <v>1</v>
      </c>
      <c r="W268" s="521">
        <v>6740</v>
      </c>
      <c r="X268" s="522">
        <v>60</v>
      </c>
      <c r="Y268" s="509" t="s">
        <v>3489</v>
      </c>
      <c r="Z268" s="489" t="s">
        <v>1</v>
      </c>
      <c r="AA268" s="523">
        <v>47190</v>
      </c>
      <c r="AB268" s="524" t="s">
        <v>1</v>
      </c>
      <c r="AC268" s="524">
        <v>470</v>
      </c>
      <c r="AD268" s="525" t="s">
        <v>3618</v>
      </c>
      <c r="AE268" s="489" t="s">
        <v>1</v>
      </c>
      <c r="AF268" s="526">
        <v>40450</v>
      </c>
      <c r="AG268" s="524" t="s">
        <v>1</v>
      </c>
      <c r="AH268" s="524">
        <v>400</v>
      </c>
      <c r="AI268" s="525" t="s">
        <v>3618</v>
      </c>
      <c r="AK268" s="520"/>
      <c r="AL268" s="490"/>
      <c r="AM268" s="490"/>
      <c r="AN268" s="519"/>
      <c r="AP268" s="520">
        <v>2240</v>
      </c>
      <c r="AQ268" s="490"/>
      <c r="AR268" s="490"/>
      <c r="AS268" s="519"/>
      <c r="AU268" s="520"/>
      <c r="AV268" s="490"/>
      <c r="AW268" s="490"/>
      <c r="AX268" s="519"/>
      <c r="AZ268" s="563" t="s">
        <v>3680</v>
      </c>
      <c r="BA268" s="1196"/>
      <c r="BB268" s="563" t="s">
        <v>3681</v>
      </c>
      <c r="BC268" s="1196"/>
      <c r="BD268" s="563" t="s">
        <v>3680</v>
      </c>
      <c r="BE268" s="1196"/>
      <c r="BF268" s="563" t="s">
        <v>3681</v>
      </c>
      <c r="BH268" s="567">
        <v>3160</v>
      </c>
      <c r="BK268" s="489" t="s">
        <v>3494</v>
      </c>
      <c r="BP268" s="489" t="s">
        <v>3494</v>
      </c>
      <c r="BU268" s="518" t="s">
        <v>3628</v>
      </c>
      <c r="BW268" s="520"/>
      <c r="BX268" s="527"/>
      <c r="BY268" s="527"/>
      <c r="BZ268" s="528"/>
      <c r="CB268" s="520"/>
      <c r="CC268" s="527"/>
      <c r="CD268" s="527"/>
      <c r="CE268" s="527"/>
      <c r="CF268" s="528"/>
      <c r="CH268" s="493"/>
      <c r="CI268" s="497"/>
      <c r="CJ268" s="497"/>
      <c r="CK268" s="497"/>
      <c r="CL268" s="498"/>
      <c r="CN268" s="516">
        <v>0.92</v>
      </c>
    </row>
    <row r="269" spans="1:92" ht="54">
      <c r="A269" s="1205"/>
      <c r="B269" s="517" t="s">
        <v>3511</v>
      </c>
      <c r="C269" s="518" t="s">
        <v>3487</v>
      </c>
      <c r="D269" s="509" t="s">
        <v>3488</v>
      </c>
      <c r="F269" s="551">
        <v>21270</v>
      </c>
      <c r="G269" s="552">
        <v>28010</v>
      </c>
      <c r="H269" s="489" t="s">
        <v>1</v>
      </c>
      <c r="I269" s="553">
        <v>190</v>
      </c>
      <c r="J269" s="554">
        <v>260</v>
      </c>
      <c r="K269" s="555" t="s">
        <v>3675</v>
      </c>
      <c r="L269" s="489" t="s">
        <v>1</v>
      </c>
      <c r="M269" s="1197">
        <v>450</v>
      </c>
      <c r="N269" s="510" t="s">
        <v>1</v>
      </c>
      <c r="O269" s="510">
        <v>4</v>
      </c>
      <c r="P269" s="511" t="s">
        <v>3618</v>
      </c>
      <c r="Q269" s="489" t="s">
        <v>1</v>
      </c>
      <c r="R269" s="512">
        <v>1920</v>
      </c>
      <c r="S269" s="510" t="s">
        <v>1</v>
      </c>
      <c r="T269" s="510">
        <v>10</v>
      </c>
      <c r="U269" s="511" t="s">
        <v>3618</v>
      </c>
      <c r="V269" s="489" t="s">
        <v>1</v>
      </c>
      <c r="W269" s="513">
        <v>6740</v>
      </c>
      <c r="X269" s="513">
        <v>60</v>
      </c>
      <c r="Y269" s="509" t="s">
        <v>3489</v>
      </c>
      <c r="AF269" s="501" t="s">
        <v>0</v>
      </c>
      <c r="AJ269" s="489" t="s">
        <v>1</v>
      </c>
      <c r="AK269" s="512">
        <v>410</v>
      </c>
      <c r="AL269" s="510" t="s">
        <v>1</v>
      </c>
      <c r="AM269" s="510">
        <v>4</v>
      </c>
      <c r="AN269" s="511" t="s">
        <v>3618</v>
      </c>
      <c r="AP269" s="520" t="s">
        <v>3246</v>
      </c>
      <c r="AQ269" s="490" t="s">
        <v>1</v>
      </c>
      <c r="AR269" s="490">
        <v>10</v>
      </c>
      <c r="AS269" s="519" t="s">
        <v>3619</v>
      </c>
      <c r="AT269" s="489" t="s">
        <v>1</v>
      </c>
      <c r="AU269" s="512">
        <v>500</v>
      </c>
      <c r="AV269" s="510" t="s">
        <v>1</v>
      </c>
      <c r="AW269" s="510">
        <v>5</v>
      </c>
      <c r="AX269" s="511" t="s">
        <v>3618</v>
      </c>
      <c r="AY269" s="489" t="s">
        <v>1</v>
      </c>
      <c r="AZ269" s="556">
        <v>270</v>
      </c>
      <c r="BA269" s="1196" t="s">
        <v>12</v>
      </c>
      <c r="BB269" s="556">
        <v>2</v>
      </c>
      <c r="BC269" s="1196" t="s">
        <v>12</v>
      </c>
      <c r="BD269" s="556">
        <v>40</v>
      </c>
      <c r="BE269" s="1196" t="s">
        <v>12</v>
      </c>
      <c r="BF269" s="556">
        <v>1</v>
      </c>
      <c r="BH269" s="566" t="s">
        <v>3695</v>
      </c>
      <c r="BI269" s="489" t="s">
        <v>3512</v>
      </c>
      <c r="BJ269" s="489" t="s">
        <v>3491</v>
      </c>
      <c r="BK269" s="489" t="s">
        <v>3492</v>
      </c>
      <c r="BN269" s="489" t="s">
        <v>3512</v>
      </c>
      <c r="BO269" s="489" t="s">
        <v>3491</v>
      </c>
      <c r="BP269" s="489" t="s">
        <v>3492</v>
      </c>
      <c r="BT269" s="489" t="s">
        <v>1</v>
      </c>
      <c r="BU269" s="508">
        <v>225</v>
      </c>
      <c r="BV269" s="489" t="s">
        <v>11</v>
      </c>
      <c r="BW269" s="512">
        <v>530</v>
      </c>
      <c r="BX269" s="514" t="s">
        <v>3630</v>
      </c>
      <c r="BY269" s="514">
        <v>5</v>
      </c>
      <c r="BZ269" s="515" t="s">
        <v>3618</v>
      </c>
      <c r="CA269" s="489" t="s">
        <v>11</v>
      </c>
      <c r="CB269" s="512">
        <v>1920</v>
      </c>
      <c r="CC269" s="514" t="s">
        <v>3630</v>
      </c>
      <c r="CD269" s="514">
        <v>10</v>
      </c>
      <c r="CE269" s="514" t="s">
        <v>3618</v>
      </c>
      <c r="CF269" s="515" t="s">
        <v>3631</v>
      </c>
      <c r="CG269" s="489" t="s">
        <v>11</v>
      </c>
      <c r="CH269" s="520">
        <v>1350</v>
      </c>
      <c r="CI269" s="527" t="s">
        <v>3630</v>
      </c>
      <c r="CJ269" s="527">
        <v>10</v>
      </c>
      <c r="CK269" s="527" t="s">
        <v>3618</v>
      </c>
      <c r="CL269" s="528" t="s">
        <v>3631</v>
      </c>
      <c r="CN269" s="516" t="s">
        <v>3700</v>
      </c>
    </row>
    <row r="270" spans="1:92" ht="27">
      <c r="A270" s="1205"/>
      <c r="B270" s="517"/>
      <c r="C270" s="518"/>
      <c r="D270" s="509" t="s">
        <v>3493</v>
      </c>
      <c r="F270" s="558">
        <v>28010</v>
      </c>
      <c r="G270" s="559"/>
      <c r="H270" s="489" t="s">
        <v>1</v>
      </c>
      <c r="I270" s="560">
        <v>260</v>
      </c>
      <c r="J270" s="561"/>
      <c r="K270" s="562" t="s">
        <v>3675</v>
      </c>
      <c r="M270" s="1198"/>
      <c r="N270" s="494"/>
      <c r="O270" s="494"/>
      <c r="P270" s="492"/>
      <c r="R270" s="493"/>
      <c r="S270" s="494"/>
      <c r="T270" s="494"/>
      <c r="U270" s="492"/>
      <c r="V270" s="489" t="s">
        <v>1</v>
      </c>
      <c r="W270" s="521">
        <v>6740</v>
      </c>
      <c r="X270" s="522">
        <v>60</v>
      </c>
      <c r="Y270" s="509" t="s">
        <v>3489</v>
      </c>
      <c r="Z270" s="489" t="s">
        <v>1</v>
      </c>
      <c r="AA270" s="523">
        <v>47190</v>
      </c>
      <c r="AB270" s="524" t="s">
        <v>1</v>
      </c>
      <c r="AC270" s="524">
        <v>470</v>
      </c>
      <c r="AD270" s="525" t="s">
        <v>3618</v>
      </c>
      <c r="AE270" s="489" t="s">
        <v>1</v>
      </c>
      <c r="AF270" s="526">
        <v>40450</v>
      </c>
      <c r="AG270" s="524" t="s">
        <v>1</v>
      </c>
      <c r="AH270" s="524">
        <v>400</v>
      </c>
      <c r="AI270" s="525" t="s">
        <v>3618</v>
      </c>
      <c r="AK270" s="493"/>
      <c r="AL270" s="494"/>
      <c r="AM270" s="494"/>
      <c r="AN270" s="492"/>
      <c r="AP270" s="520">
        <v>1920</v>
      </c>
      <c r="AQ270" s="490"/>
      <c r="AR270" s="490"/>
      <c r="AS270" s="519"/>
      <c r="AU270" s="493"/>
      <c r="AV270" s="494"/>
      <c r="AW270" s="494"/>
      <c r="AX270" s="492"/>
      <c r="AZ270" s="563" t="s">
        <v>3680</v>
      </c>
      <c r="BA270" s="1196"/>
      <c r="BB270" s="563" t="s">
        <v>3681</v>
      </c>
      <c r="BC270" s="1196"/>
      <c r="BD270" s="563" t="s">
        <v>3680</v>
      </c>
      <c r="BE270" s="1196"/>
      <c r="BF270" s="563" t="s">
        <v>3681</v>
      </c>
      <c r="BH270" s="567">
        <v>2810</v>
      </c>
      <c r="BK270" s="489" t="s">
        <v>3494</v>
      </c>
      <c r="BP270" s="489" t="s">
        <v>3494</v>
      </c>
      <c r="BU270" s="488" t="s">
        <v>3628</v>
      </c>
      <c r="BW270" s="493"/>
      <c r="BX270" s="497"/>
      <c r="BY270" s="497"/>
      <c r="BZ270" s="498"/>
      <c r="CB270" s="493"/>
      <c r="CC270" s="497"/>
      <c r="CD270" s="497"/>
      <c r="CE270" s="497"/>
      <c r="CF270" s="498"/>
      <c r="CH270" s="520"/>
      <c r="CI270" s="527"/>
      <c r="CJ270" s="527"/>
      <c r="CK270" s="527"/>
      <c r="CL270" s="528"/>
      <c r="CN270" s="516">
        <v>0.95</v>
      </c>
    </row>
    <row r="271" spans="1:92" ht="54">
      <c r="A271" s="1205"/>
      <c r="B271" s="507" t="s">
        <v>3513</v>
      </c>
      <c r="C271" s="508" t="s">
        <v>3487</v>
      </c>
      <c r="D271" s="509" t="s">
        <v>3488</v>
      </c>
      <c r="F271" s="551">
        <v>20840</v>
      </c>
      <c r="G271" s="552">
        <v>27580</v>
      </c>
      <c r="H271" s="489" t="s">
        <v>1</v>
      </c>
      <c r="I271" s="553">
        <v>190</v>
      </c>
      <c r="J271" s="554">
        <v>250</v>
      </c>
      <c r="K271" s="555" t="s">
        <v>3675</v>
      </c>
      <c r="L271" s="489" t="s">
        <v>1</v>
      </c>
      <c r="M271" s="1197">
        <v>390</v>
      </c>
      <c r="N271" s="490" t="s">
        <v>1</v>
      </c>
      <c r="O271" s="490">
        <v>3</v>
      </c>
      <c r="P271" s="519" t="s">
        <v>3618</v>
      </c>
      <c r="Q271" s="489" t="s">
        <v>1</v>
      </c>
      <c r="R271" s="520">
        <v>1680</v>
      </c>
      <c r="S271" s="490" t="s">
        <v>1</v>
      </c>
      <c r="T271" s="490">
        <v>10</v>
      </c>
      <c r="U271" s="519" t="s">
        <v>3618</v>
      </c>
      <c r="V271" s="489" t="s">
        <v>1</v>
      </c>
      <c r="W271" s="513">
        <v>6740</v>
      </c>
      <c r="X271" s="513">
        <v>60</v>
      </c>
      <c r="Y271" s="509" t="s">
        <v>3489</v>
      </c>
      <c r="AF271" s="501" t="s">
        <v>0</v>
      </c>
      <c r="AJ271" s="489" t="s">
        <v>1</v>
      </c>
      <c r="AK271" s="520">
        <v>360</v>
      </c>
      <c r="AL271" s="490" t="s">
        <v>1</v>
      </c>
      <c r="AM271" s="490">
        <v>3</v>
      </c>
      <c r="AN271" s="519" t="s">
        <v>3618</v>
      </c>
      <c r="AP271" s="520" t="s">
        <v>3247</v>
      </c>
      <c r="AQ271" s="490" t="s">
        <v>1</v>
      </c>
      <c r="AR271" s="490">
        <v>10</v>
      </c>
      <c r="AS271" s="519" t="s">
        <v>3619</v>
      </c>
      <c r="AT271" s="489" t="s">
        <v>1</v>
      </c>
      <c r="AU271" s="520">
        <v>500</v>
      </c>
      <c r="AV271" s="490" t="s">
        <v>1</v>
      </c>
      <c r="AW271" s="490">
        <v>5</v>
      </c>
      <c r="AX271" s="519" t="s">
        <v>3618</v>
      </c>
      <c r="AY271" s="489" t="s">
        <v>1</v>
      </c>
      <c r="AZ271" s="556">
        <v>250</v>
      </c>
      <c r="BA271" s="1196" t="s">
        <v>12</v>
      </c>
      <c r="BB271" s="556">
        <v>2</v>
      </c>
      <c r="BC271" s="1196" t="s">
        <v>12</v>
      </c>
      <c r="BD271" s="556">
        <v>40</v>
      </c>
      <c r="BE271" s="1196" t="s">
        <v>12</v>
      </c>
      <c r="BF271" s="556">
        <v>1</v>
      </c>
      <c r="BH271" s="566" t="s">
        <v>3696</v>
      </c>
      <c r="BJ271" s="489" t="s">
        <v>3496</v>
      </c>
      <c r="BK271" s="489" t="s">
        <v>3492</v>
      </c>
      <c r="BO271" s="489" t="s">
        <v>3496</v>
      </c>
      <c r="BP271" s="489" t="s">
        <v>3492</v>
      </c>
      <c r="BT271" s="489" t="s">
        <v>1</v>
      </c>
      <c r="BU271" s="518">
        <v>225</v>
      </c>
      <c r="BV271" s="489" t="s">
        <v>11</v>
      </c>
      <c r="BW271" s="520">
        <v>460</v>
      </c>
      <c r="BX271" s="527" t="s">
        <v>3630</v>
      </c>
      <c r="BY271" s="527">
        <v>5</v>
      </c>
      <c r="BZ271" s="528" t="s">
        <v>3618</v>
      </c>
      <c r="CA271" s="489" t="s">
        <v>11</v>
      </c>
      <c r="CB271" s="520">
        <v>1680</v>
      </c>
      <c r="CC271" s="527" t="s">
        <v>3630</v>
      </c>
      <c r="CD271" s="527">
        <v>10</v>
      </c>
      <c r="CE271" s="527" t="s">
        <v>3618</v>
      </c>
      <c r="CF271" s="528" t="s">
        <v>3631</v>
      </c>
      <c r="CG271" s="489" t="s">
        <v>11</v>
      </c>
      <c r="CH271" s="512">
        <v>1180</v>
      </c>
      <c r="CI271" s="514" t="s">
        <v>3630</v>
      </c>
      <c r="CJ271" s="514">
        <v>10</v>
      </c>
      <c r="CK271" s="514" t="s">
        <v>3618</v>
      </c>
      <c r="CL271" s="515" t="s">
        <v>3631</v>
      </c>
      <c r="CN271" s="516" t="s">
        <v>3700</v>
      </c>
    </row>
    <row r="272" spans="1:92" ht="27">
      <c r="A272" s="1205"/>
      <c r="B272" s="487"/>
      <c r="C272" s="488"/>
      <c r="D272" s="509" t="s">
        <v>3493</v>
      </c>
      <c r="F272" s="558">
        <v>27580</v>
      </c>
      <c r="G272" s="559"/>
      <c r="H272" s="489" t="s">
        <v>1</v>
      </c>
      <c r="I272" s="560">
        <v>250</v>
      </c>
      <c r="J272" s="561"/>
      <c r="K272" s="562" t="s">
        <v>3675</v>
      </c>
      <c r="M272" s="1198"/>
      <c r="N272" s="490"/>
      <c r="O272" s="490"/>
      <c r="P272" s="519"/>
      <c r="R272" s="520"/>
      <c r="S272" s="490"/>
      <c r="T272" s="490"/>
      <c r="U272" s="519"/>
      <c r="V272" s="489" t="s">
        <v>1</v>
      </c>
      <c r="W272" s="521">
        <v>6740</v>
      </c>
      <c r="X272" s="522">
        <v>60</v>
      </c>
      <c r="Y272" s="509" t="s">
        <v>3489</v>
      </c>
      <c r="Z272" s="489" t="s">
        <v>1</v>
      </c>
      <c r="AA272" s="523">
        <v>47190</v>
      </c>
      <c r="AB272" s="524" t="s">
        <v>1</v>
      </c>
      <c r="AC272" s="524">
        <v>470</v>
      </c>
      <c r="AD272" s="525" t="s">
        <v>3618</v>
      </c>
      <c r="AE272" s="489" t="s">
        <v>1</v>
      </c>
      <c r="AF272" s="526">
        <v>40450</v>
      </c>
      <c r="AG272" s="524" t="s">
        <v>1</v>
      </c>
      <c r="AH272" s="524">
        <v>400</v>
      </c>
      <c r="AI272" s="525" t="s">
        <v>3618</v>
      </c>
      <c r="AK272" s="520"/>
      <c r="AL272" s="490"/>
      <c r="AM272" s="490"/>
      <c r="AN272" s="519"/>
      <c r="AP272" s="520">
        <v>1680</v>
      </c>
      <c r="AQ272" s="490"/>
      <c r="AR272" s="490"/>
      <c r="AS272" s="519"/>
      <c r="AU272" s="520"/>
      <c r="AV272" s="490"/>
      <c r="AW272" s="490"/>
      <c r="AX272" s="519"/>
      <c r="AZ272" s="563" t="s">
        <v>3680</v>
      </c>
      <c r="BA272" s="1196"/>
      <c r="BB272" s="563" t="s">
        <v>3681</v>
      </c>
      <c r="BC272" s="1196"/>
      <c r="BD272" s="563" t="s">
        <v>3680</v>
      </c>
      <c r="BE272" s="1196"/>
      <c r="BF272" s="563" t="s">
        <v>3681</v>
      </c>
      <c r="BH272" s="567">
        <v>2540</v>
      </c>
      <c r="BK272" s="489" t="s">
        <v>3494</v>
      </c>
      <c r="BP272" s="489" t="s">
        <v>3494</v>
      </c>
      <c r="BU272" s="518" t="s">
        <v>3624</v>
      </c>
      <c r="BW272" s="520"/>
      <c r="BX272" s="527"/>
      <c r="BY272" s="527"/>
      <c r="BZ272" s="528"/>
      <c r="CB272" s="520"/>
      <c r="CC272" s="527"/>
      <c r="CD272" s="527"/>
      <c r="CE272" s="527"/>
      <c r="CF272" s="528"/>
      <c r="CH272" s="493"/>
      <c r="CI272" s="497"/>
      <c r="CJ272" s="497"/>
      <c r="CK272" s="497"/>
      <c r="CL272" s="498"/>
      <c r="CN272" s="516">
        <v>0.99</v>
      </c>
    </row>
    <row r="273" spans="1:92" ht="54">
      <c r="A273" s="1205"/>
      <c r="B273" s="517" t="s">
        <v>3514</v>
      </c>
      <c r="C273" s="518" t="s">
        <v>3487</v>
      </c>
      <c r="D273" s="509" t="s">
        <v>3488</v>
      </c>
      <c r="F273" s="551">
        <v>20500</v>
      </c>
      <c r="G273" s="552">
        <v>27240</v>
      </c>
      <c r="H273" s="489" t="s">
        <v>1</v>
      </c>
      <c r="I273" s="553">
        <v>180</v>
      </c>
      <c r="J273" s="554">
        <v>250</v>
      </c>
      <c r="K273" s="555" t="s">
        <v>3675</v>
      </c>
      <c r="L273" s="489" t="s">
        <v>1</v>
      </c>
      <c r="M273" s="1197">
        <v>350</v>
      </c>
      <c r="N273" s="510" t="s">
        <v>1</v>
      </c>
      <c r="O273" s="510">
        <v>3</v>
      </c>
      <c r="P273" s="511" t="s">
        <v>3618</v>
      </c>
      <c r="Q273" s="489" t="s">
        <v>1</v>
      </c>
      <c r="R273" s="512">
        <v>1490</v>
      </c>
      <c r="S273" s="510" t="s">
        <v>1</v>
      </c>
      <c r="T273" s="510">
        <v>10</v>
      </c>
      <c r="U273" s="511" t="s">
        <v>3618</v>
      </c>
      <c r="V273" s="489" t="s">
        <v>1</v>
      </c>
      <c r="W273" s="513">
        <v>6740</v>
      </c>
      <c r="X273" s="513">
        <v>60</v>
      </c>
      <c r="Y273" s="509" t="s">
        <v>3489</v>
      </c>
      <c r="AF273" s="501" t="s">
        <v>0</v>
      </c>
      <c r="AJ273" s="489" t="s">
        <v>1</v>
      </c>
      <c r="AK273" s="512">
        <v>320</v>
      </c>
      <c r="AL273" s="510" t="s">
        <v>1</v>
      </c>
      <c r="AM273" s="510">
        <v>3</v>
      </c>
      <c r="AN273" s="511" t="s">
        <v>3618</v>
      </c>
      <c r="AP273" s="520" t="s">
        <v>3248</v>
      </c>
      <c r="AQ273" s="490" t="s">
        <v>1</v>
      </c>
      <c r="AR273" s="490">
        <v>10</v>
      </c>
      <c r="AS273" s="519" t="s">
        <v>3619</v>
      </c>
      <c r="AT273" s="489" t="s">
        <v>1</v>
      </c>
      <c r="AU273" s="512">
        <v>500</v>
      </c>
      <c r="AV273" s="510" t="s">
        <v>1</v>
      </c>
      <c r="AW273" s="510">
        <v>5</v>
      </c>
      <c r="AX273" s="511" t="s">
        <v>3618</v>
      </c>
      <c r="AY273" s="489" t="s">
        <v>1</v>
      </c>
      <c r="AZ273" s="556">
        <v>220</v>
      </c>
      <c r="BA273" s="1196" t="s">
        <v>12</v>
      </c>
      <c r="BB273" s="556">
        <v>2</v>
      </c>
      <c r="BC273" s="1196" t="s">
        <v>12</v>
      </c>
      <c r="BD273" s="556">
        <v>40</v>
      </c>
      <c r="BE273" s="1196" t="s">
        <v>12</v>
      </c>
      <c r="BF273" s="556">
        <v>1</v>
      </c>
      <c r="BH273" s="566" t="s">
        <v>3697</v>
      </c>
      <c r="BJ273" s="489" t="s">
        <v>3498</v>
      </c>
      <c r="BK273" s="489" t="s">
        <v>3492</v>
      </c>
      <c r="BO273" s="489" t="s">
        <v>3498</v>
      </c>
      <c r="BP273" s="489" t="s">
        <v>3492</v>
      </c>
      <c r="BT273" s="489" t="s">
        <v>1</v>
      </c>
      <c r="BU273" s="508">
        <v>225</v>
      </c>
      <c r="BV273" s="489" t="s">
        <v>11</v>
      </c>
      <c r="BW273" s="512">
        <v>410</v>
      </c>
      <c r="BX273" s="514" t="s">
        <v>3630</v>
      </c>
      <c r="BY273" s="514">
        <v>4</v>
      </c>
      <c r="BZ273" s="515" t="s">
        <v>3618</v>
      </c>
      <c r="CA273" s="489" t="s">
        <v>11</v>
      </c>
      <c r="CB273" s="512">
        <v>1490</v>
      </c>
      <c r="CC273" s="514" t="s">
        <v>3630</v>
      </c>
      <c r="CD273" s="514">
        <v>10</v>
      </c>
      <c r="CE273" s="514" t="s">
        <v>3618</v>
      </c>
      <c r="CF273" s="515" t="s">
        <v>3631</v>
      </c>
      <c r="CG273" s="489" t="s">
        <v>11</v>
      </c>
      <c r="CH273" s="520">
        <v>1050</v>
      </c>
      <c r="CI273" s="527" t="s">
        <v>3630</v>
      </c>
      <c r="CJ273" s="527">
        <v>10</v>
      </c>
      <c r="CK273" s="527" t="s">
        <v>3618</v>
      </c>
      <c r="CL273" s="528" t="s">
        <v>3631</v>
      </c>
      <c r="CN273" s="516" t="s">
        <v>3700</v>
      </c>
    </row>
    <row r="274" spans="1:92" ht="27">
      <c r="A274" s="1205"/>
      <c r="B274" s="517"/>
      <c r="C274" s="518"/>
      <c r="D274" s="509" t="s">
        <v>3493</v>
      </c>
      <c r="F274" s="558">
        <v>27240</v>
      </c>
      <c r="G274" s="559"/>
      <c r="H274" s="489" t="s">
        <v>1</v>
      </c>
      <c r="I274" s="560">
        <v>250</v>
      </c>
      <c r="J274" s="561"/>
      <c r="K274" s="562" t="s">
        <v>3675</v>
      </c>
      <c r="M274" s="1198"/>
      <c r="N274" s="494"/>
      <c r="O274" s="494"/>
      <c r="P274" s="492"/>
      <c r="R274" s="493"/>
      <c r="S274" s="494"/>
      <c r="T274" s="494"/>
      <c r="U274" s="492"/>
      <c r="V274" s="489" t="s">
        <v>1</v>
      </c>
      <c r="W274" s="521">
        <v>6740</v>
      </c>
      <c r="X274" s="522">
        <v>60</v>
      </c>
      <c r="Y274" s="509" t="s">
        <v>3489</v>
      </c>
      <c r="Z274" s="489" t="s">
        <v>1</v>
      </c>
      <c r="AA274" s="523">
        <v>47190</v>
      </c>
      <c r="AB274" s="524" t="s">
        <v>1</v>
      </c>
      <c r="AC274" s="524">
        <v>470</v>
      </c>
      <c r="AD274" s="525" t="s">
        <v>3618</v>
      </c>
      <c r="AE274" s="489" t="s">
        <v>1</v>
      </c>
      <c r="AF274" s="526">
        <v>40450</v>
      </c>
      <c r="AG274" s="524" t="s">
        <v>1</v>
      </c>
      <c r="AH274" s="524">
        <v>400</v>
      </c>
      <c r="AI274" s="525" t="s">
        <v>3618</v>
      </c>
      <c r="AK274" s="493"/>
      <c r="AL274" s="494"/>
      <c r="AM274" s="494"/>
      <c r="AN274" s="492"/>
      <c r="AP274" s="520">
        <v>1490</v>
      </c>
      <c r="AQ274" s="490"/>
      <c r="AR274" s="490"/>
      <c r="AS274" s="519"/>
      <c r="AU274" s="493"/>
      <c r="AV274" s="494"/>
      <c r="AW274" s="494"/>
      <c r="AX274" s="492"/>
      <c r="AZ274" s="563" t="s">
        <v>3680</v>
      </c>
      <c r="BA274" s="1196"/>
      <c r="BB274" s="563" t="s">
        <v>3681</v>
      </c>
      <c r="BC274" s="1196"/>
      <c r="BD274" s="563" t="s">
        <v>3680</v>
      </c>
      <c r="BE274" s="1196"/>
      <c r="BF274" s="563" t="s">
        <v>3681</v>
      </c>
      <c r="BH274" s="567">
        <v>2440</v>
      </c>
      <c r="BK274" s="489" t="s">
        <v>3494</v>
      </c>
      <c r="BP274" s="489" t="s">
        <v>3494</v>
      </c>
      <c r="BU274" s="488" t="s">
        <v>3624</v>
      </c>
      <c r="BW274" s="493"/>
      <c r="BX274" s="497"/>
      <c r="BY274" s="497"/>
      <c r="BZ274" s="498"/>
      <c r="CB274" s="493"/>
      <c r="CC274" s="497"/>
      <c r="CD274" s="497"/>
      <c r="CE274" s="497"/>
      <c r="CF274" s="498"/>
      <c r="CH274" s="520"/>
      <c r="CI274" s="527"/>
      <c r="CJ274" s="527"/>
      <c r="CK274" s="527"/>
      <c r="CL274" s="528"/>
      <c r="CN274" s="516">
        <v>0.99</v>
      </c>
    </row>
    <row r="275" spans="1:92" ht="54">
      <c r="A275" s="1205"/>
      <c r="B275" s="507" t="s">
        <v>3515</v>
      </c>
      <c r="C275" s="508" t="s">
        <v>3487</v>
      </c>
      <c r="D275" s="509" t="s">
        <v>3488</v>
      </c>
      <c r="F275" s="551">
        <v>20230</v>
      </c>
      <c r="G275" s="552">
        <v>26970</v>
      </c>
      <c r="H275" s="489" t="s">
        <v>1</v>
      </c>
      <c r="I275" s="553">
        <v>180</v>
      </c>
      <c r="J275" s="554">
        <v>250</v>
      </c>
      <c r="K275" s="555" t="s">
        <v>3675</v>
      </c>
      <c r="L275" s="489" t="s">
        <v>1</v>
      </c>
      <c r="M275" s="1197">
        <v>310</v>
      </c>
      <c r="N275" s="490" t="s">
        <v>1</v>
      </c>
      <c r="O275" s="490">
        <v>3</v>
      </c>
      <c r="P275" s="519" t="s">
        <v>3618</v>
      </c>
      <c r="Q275" s="489" t="s">
        <v>1</v>
      </c>
      <c r="R275" s="520">
        <v>1340</v>
      </c>
      <c r="S275" s="490" t="s">
        <v>1</v>
      </c>
      <c r="T275" s="490">
        <v>10</v>
      </c>
      <c r="U275" s="519" t="s">
        <v>3618</v>
      </c>
      <c r="V275" s="489" t="s">
        <v>1</v>
      </c>
      <c r="W275" s="513">
        <v>6740</v>
      </c>
      <c r="X275" s="513">
        <v>60</v>
      </c>
      <c r="Y275" s="509" t="s">
        <v>3489</v>
      </c>
      <c r="AF275" s="501" t="s">
        <v>0</v>
      </c>
      <c r="AJ275" s="489" t="s">
        <v>1</v>
      </c>
      <c r="AK275" s="520">
        <v>280</v>
      </c>
      <c r="AL275" s="490" t="s">
        <v>1</v>
      </c>
      <c r="AM275" s="490">
        <v>2</v>
      </c>
      <c r="AN275" s="519" t="s">
        <v>3618</v>
      </c>
      <c r="AP275" s="520" t="s">
        <v>3249</v>
      </c>
      <c r="AQ275" s="490" t="s">
        <v>1</v>
      </c>
      <c r="AR275" s="490">
        <v>10</v>
      </c>
      <c r="AS275" s="519" t="s">
        <v>3619</v>
      </c>
      <c r="AT275" s="489" t="s">
        <v>1</v>
      </c>
      <c r="AU275" s="520">
        <v>500</v>
      </c>
      <c r="AV275" s="490" t="s">
        <v>1</v>
      </c>
      <c r="AW275" s="490">
        <v>5</v>
      </c>
      <c r="AX275" s="519" t="s">
        <v>3618</v>
      </c>
      <c r="AY275" s="489" t="s">
        <v>1</v>
      </c>
      <c r="AZ275" s="556">
        <v>200</v>
      </c>
      <c r="BA275" s="1196" t="s">
        <v>12</v>
      </c>
      <c r="BB275" s="556">
        <v>2</v>
      </c>
      <c r="BC275" s="1196" t="s">
        <v>12</v>
      </c>
      <c r="BD275" s="556">
        <v>30</v>
      </c>
      <c r="BE275" s="1196" t="s">
        <v>12</v>
      </c>
      <c r="BF275" s="556">
        <v>1</v>
      </c>
      <c r="BH275" s="566" t="s">
        <v>3698</v>
      </c>
      <c r="BJ275" s="489" t="s">
        <v>3500</v>
      </c>
      <c r="BK275" s="489" t="s">
        <v>3492</v>
      </c>
      <c r="BO275" s="489" t="s">
        <v>3500</v>
      </c>
      <c r="BP275" s="489" t="s">
        <v>3492</v>
      </c>
      <c r="BT275" s="489" t="s">
        <v>1</v>
      </c>
      <c r="BU275" s="518">
        <v>225</v>
      </c>
      <c r="BV275" s="489" t="s">
        <v>11</v>
      </c>
      <c r="BW275" s="520">
        <v>370</v>
      </c>
      <c r="BX275" s="527" t="s">
        <v>3630</v>
      </c>
      <c r="BY275" s="527">
        <v>4</v>
      </c>
      <c r="BZ275" s="528" t="s">
        <v>3618</v>
      </c>
      <c r="CA275" s="489" t="s">
        <v>11</v>
      </c>
      <c r="CB275" s="520">
        <v>1340</v>
      </c>
      <c r="CC275" s="527" t="s">
        <v>3630</v>
      </c>
      <c r="CD275" s="527">
        <v>10</v>
      </c>
      <c r="CE275" s="527" t="s">
        <v>3618</v>
      </c>
      <c r="CF275" s="528" t="s">
        <v>3631</v>
      </c>
      <c r="CG275" s="489" t="s">
        <v>11</v>
      </c>
      <c r="CH275" s="512">
        <v>940</v>
      </c>
      <c r="CI275" s="514" t="s">
        <v>3630</v>
      </c>
      <c r="CJ275" s="514">
        <v>9</v>
      </c>
      <c r="CK275" s="514" t="s">
        <v>3618</v>
      </c>
      <c r="CL275" s="515" t="s">
        <v>3631</v>
      </c>
      <c r="CN275" s="516" t="s">
        <v>3700</v>
      </c>
    </row>
    <row r="276" spans="1:92" ht="27">
      <c r="A276" s="1205"/>
      <c r="B276" s="487"/>
      <c r="C276" s="488"/>
      <c r="D276" s="509" t="s">
        <v>3493</v>
      </c>
      <c r="F276" s="558">
        <v>26970</v>
      </c>
      <c r="G276" s="559"/>
      <c r="H276" s="489" t="s">
        <v>1</v>
      </c>
      <c r="I276" s="560">
        <v>250</v>
      </c>
      <c r="J276" s="561"/>
      <c r="K276" s="562" t="s">
        <v>3675</v>
      </c>
      <c r="M276" s="1198"/>
      <c r="N276" s="490"/>
      <c r="O276" s="490"/>
      <c r="P276" s="519"/>
      <c r="R276" s="520"/>
      <c r="S276" s="490"/>
      <c r="T276" s="490"/>
      <c r="U276" s="519"/>
      <c r="V276" s="489" t="s">
        <v>1</v>
      </c>
      <c r="W276" s="521">
        <v>6740</v>
      </c>
      <c r="X276" s="522">
        <v>60</v>
      </c>
      <c r="Y276" s="509" t="s">
        <v>3489</v>
      </c>
      <c r="Z276" s="489" t="s">
        <v>1</v>
      </c>
      <c r="AA276" s="523">
        <v>47190</v>
      </c>
      <c r="AB276" s="524" t="s">
        <v>1</v>
      </c>
      <c r="AC276" s="524">
        <v>470</v>
      </c>
      <c r="AD276" s="525" t="s">
        <v>3618</v>
      </c>
      <c r="AE276" s="489" t="s">
        <v>1</v>
      </c>
      <c r="AF276" s="526">
        <v>40450</v>
      </c>
      <c r="AG276" s="524" t="s">
        <v>1</v>
      </c>
      <c r="AH276" s="524">
        <v>400</v>
      </c>
      <c r="AI276" s="525" t="s">
        <v>3618</v>
      </c>
      <c r="AK276" s="520"/>
      <c r="AL276" s="490"/>
      <c r="AM276" s="490"/>
      <c r="AN276" s="519"/>
      <c r="AP276" s="520">
        <v>1340</v>
      </c>
      <c r="AQ276" s="490"/>
      <c r="AR276" s="490"/>
      <c r="AS276" s="519"/>
      <c r="AU276" s="520"/>
      <c r="AV276" s="490"/>
      <c r="AW276" s="490"/>
      <c r="AX276" s="519"/>
      <c r="AZ276" s="563" t="s">
        <v>3680</v>
      </c>
      <c r="BA276" s="1196"/>
      <c r="BB276" s="563" t="s">
        <v>3681</v>
      </c>
      <c r="BC276" s="1196"/>
      <c r="BD276" s="563" t="s">
        <v>3680</v>
      </c>
      <c r="BE276" s="1196"/>
      <c r="BF276" s="563" t="s">
        <v>3681</v>
      </c>
      <c r="BH276" s="567">
        <v>2360</v>
      </c>
      <c r="BK276" s="489" t="s">
        <v>3494</v>
      </c>
      <c r="BP276" s="489" t="s">
        <v>3494</v>
      </c>
      <c r="BU276" s="518" t="s">
        <v>3624</v>
      </c>
      <c r="BW276" s="520"/>
      <c r="BX276" s="527"/>
      <c r="BY276" s="527"/>
      <c r="BZ276" s="528"/>
      <c r="CB276" s="520"/>
      <c r="CC276" s="527"/>
      <c r="CD276" s="527"/>
      <c r="CE276" s="527"/>
      <c r="CF276" s="528"/>
      <c r="CH276" s="493"/>
      <c r="CI276" s="497"/>
      <c r="CJ276" s="497"/>
      <c r="CK276" s="497"/>
      <c r="CL276" s="498"/>
      <c r="CN276" s="516">
        <v>0.99</v>
      </c>
    </row>
    <row r="277" spans="1:92" ht="27">
      <c r="A277" s="1205"/>
      <c r="B277" s="517" t="s">
        <v>3516</v>
      </c>
      <c r="C277" s="518" t="s">
        <v>3487</v>
      </c>
      <c r="D277" s="509" t="s">
        <v>3488</v>
      </c>
      <c r="F277" s="551">
        <v>20010</v>
      </c>
      <c r="G277" s="552">
        <v>26750</v>
      </c>
      <c r="H277" s="489" t="s">
        <v>1</v>
      </c>
      <c r="I277" s="553">
        <v>180</v>
      </c>
      <c r="J277" s="554">
        <v>250</v>
      </c>
      <c r="K277" s="555" t="s">
        <v>3675</v>
      </c>
      <c r="L277" s="489" t="s">
        <v>1</v>
      </c>
      <c r="M277" s="1197">
        <v>280</v>
      </c>
      <c r="N277" s="510" t="s">
        <v>1</v>
      </c>
      <c r="O277" s="510">
        <v>2</v>
      </c>
      <c r="P277" s="511" t="s">
        <v>3618</v>
      </c>
      <c r="R277" s="512"/>
      <c r="S277" s="510"/>
      <c r="T277" s="510"/>
      <c r="U277" s="511"/>
      <c r="V277" s="489" t="s">
        <v>1</v>
      </c>
      <c r="W277" s="513">
        <v>6740</v>
      </c>
      <c r="X277" s="513">
        <v>60</v>
      </c>
      <c r="Y277" s="509" t="s">
        <v>3489</v>
      </c>
      <c r="AF277" s="501" t="s">
        <v>0</v>
      </c>
      <c r="AJ277" s="489" t="s">
        <v>1</v>
      </c>
      <c r="AK277" s="512">
        <v>260</v>
      </c>
      <c r="AL277" s="510" t="s">
        <v>1</v>
      </c>
      <c r="AM277" s="510">
        <v>2</v>
      </c>
      <c r="AN277" s="511" t="s">
        <v>3618</v>
      </c>
      <c r="AP277" s="520" t="s">
        <v>3250</v>
      </c>
      <c r="AQ277" s="490" t="s">
        <v>1</v>
      </c>
      <c r="AR277" s="490">
        <v>10</v>
      </c>
      <c r="AS277" s="519" t="s">
        <v>3619</v>
      </c>
      <c r="AT277" s="489" t="s">
        <v>1</v>
      </c>
      <c r="AU277" s="512">
        <v>500</v>
      </c>
      <c r="AV277" s="510" t="s">
        <v>1</v>
      </c>
      <c r="AW277" s="510">
        <v>5</v>
      </c>
      <c r="AX277" s="511" t="s">
        <v>3618</v>
      </c>
      <c r="AY277" s="489" t="s">
        <v>1</v>
      </c>
      <c r="AZ277" s="556">
        <v>180</v>
      </c>
      <c r="BA277" s="1196" t="s">
        <v>12</v>
      </c>
      <c r="BB277" s="556">
        <v>1</v>
      </c>
      <c r="BC277" s="1196" t="s">
        <v>12</v>
      </c>
      <c r="BD277" s="556">
        <v>30</v>
      </c>
      <c r="BE277" s="1196" t="s">
        <v>12</v>
      </c>
      <c r="BF277" s="556">
        <v>1</v>
      </c>
      <c r="BH277" s="566" t="s">
        <v>3699</v>
      </c>
      <c r="BJ277" s="489" t="s">
        <v>3491</v>
      </c>
      <c r="BK277" s="489" t="s">
        <v>3492</v>
      </c>
      <c r="BO277" s="489" t="s">
        <v>3491</v>
      </c>
      <c r="BP277" s="489" t="s">
        <v>3492</v>
      </c>
      <c r="BT277" s="489" t="s">
        <v>1</v>
      </c>
      <c r="BU277" s="508">
        <v>225</v>
      </c>
      <c r="BV277" s="489" t="s">
        <v>11</v>
      </c>
      <c r="BW277" s="512">
        <v>340</v>
      </c>
      <c r="BX277" s="514" t="s">
        <v>3630</v>
      </c>
      <c r="BY277" s="514">
        <v>3</v>
      </c>
      <c r="BZ277" s="515" t="s">
        <v>3618</v>
      </c>
      <c r="CA277" s="489" t="s">
        <v>11</v>
      </c>
      <c r="CB277" s="512">
        <v>1220</v>
      </c>
      <c r="CC277" s="514" t="s">
        <v>3630</v>
      </c>
      <c r="CD277" s="514">
        <v>10</v>
      </c>
      <c r="CE277" s="514" t="s">
        <v>3618</v>
      </c>
      <c r="CF277" s="515" t="s">
        <v>3631</v>
      </c>
      <c r="CG277" s="489" t="s">
        <v>11</v>
      </c>
      <c r="CH277" s="520">
        <v>860</v>
      </c>
      <c r="CI277" s="527" t="s">
        <v>3630</v>
      </c>
      <c r="CJ277" s="527">
        <v>8</v>
      </c>
      <c r="CK277" s="527" t="s">
        <v>3618</v>
      </c>
      <c r="CL277" s="528" t="s">
        <v>3631</v>
      </c>
      <c r="CN277" s="516" t="s">
        <v>3700</v>
      </c>
    </row>
    <row r="278" spans="1:92" ht="27">
      <c r="A278" s="1205"/>
      <c r="B278" s="487"/>
      <c r="C278" s="488"/>
      <c r="D278" s="509" t="s">
        <v>3493</v>
      </c>
      <c r="F278" s="558">
        <v>26750</v>
      </c>
      <c r="G278" s="559"/>
      <c r="H278" s="489" t="s">
        <v>1</v>
      </c>
      <c r="I278" s="560">
        <v>250</v>
      </c>
      <c r="J278" s="561"/>
      <c r="K278" s="562" t="s">
        <v>3675</v>
      </c>
      <c r="M278" s="1198"/>
      <c r="N278" s="494"/>
      <c r="O278" s="494"/>
      <c r="P278" s="492"/>
      <c r="R278" s="493"/>
      <c r="S278" s="494"/>
      <c r="T278" s="494"/>
      <c r="U278" s="492"/>
      <c r="V278" s="489" t="s">
        <v>1</v>
      </c>
      <c r="W278" s="521">
        <v>6740</v>
      </c>
      <c r="X278" s="522">
        <v>60</v>
      </c>
      <c r="Y278" s="509" t="s">
        <v>3489</v>
      </c>
      <c r="Z278" s="489" t="s">
        <v>1</v>
      </c>
      <c r="AA278" s="523">
        <v>47190</v>
      </c>
      <c r="AB278" s="524" t="s">
        <v>1</v>
      </c>
      <c r="AC278" s="524">
        <v>470</v>
      </c>
      <c r="AD278" s="525" t="s">
        <v>3618</v>
      </c>
      <c r="AE278" s="489" t="s">
        <v>1</v>
      </c>
      <c r="AF278" s="526">
        <v>40450</v>
      </c>
      <c r="AG278" s="524" t="s">
        <v>1</v>
      </c>
      <c r="AH278" s="524">
        <v>400</v>
      </c>
      <c r="AI278" s="525" t="s">
        <v>3618</v>
      </c>
      <c r="AK278" s="493"/>
      <c r="AL278" s="494"/>
      <c r="AM278" s="494"/>
      <c r="AN278" s="492"/>
      <c r="AP278" s="493">
        <v>1220</v>
      </c>
      <c r="AQ278" s="494"/>
      <c r="AR278" s="494"/>
      <c r="AS278" s="492"/>
      <c r="AU278" s="493"/>
      <c r="AV278" s="494"/>
      <c r="AW278" s="494"/>
      <c r="AX278" s="492"/>
      <c r="AZ278" s="563" t="s">
        <v>3680</v>
      </c>
      <c r="BA278" s="1196"/>
      <c r="BB278" s="563" t="s">
        <v>3681</v>
      </c>
      <c r="BC278" s="1196"/>
      <c r="BD278" s="563" t="s">
        <v>3680</v>
      </c>
      <c r="BE278" s="1196"/>
      <c r="BF278" s="563" t="s">
        <v>3681</v>
      </c>
      <c r="BH278" s="568">
        <v>2150</v>
      </c>
      <c r="BK278" s="489" t="s">
        <v>3494</v>
      </c>
      <c r="BP278" s="489" t="s">
        <v>3494</v>
      </c>
      <c r="BU278" s="488" t="s">
        <v>3628</v>
      </c>
      <c r="BW278" s="493"/>
      <c r="BX278" s="497"/>
      <c r="BY278" s="497"/>
      <c r="BZ278" s="498"/>
      <c r="CB278" s="493"/>
      <c r="CC278" s="497"/>
      <c r="CD278" s="497"/>
      <c r="CE278" s="497"/>
      <c r="CF278" s="498"/>
      <c r="CH278" s="493"/>
      <c r="CI278" s="497"/>
      <c r="CJ278" s="497"/>
      <c r="CK278" s="497"/>
      <c r="CL278" s="498"/>
      <c r="CN278" s="516">
        <v>0.99</v>
      </c>
    </row>
  </sheetData>
  <sheetProtection algorithmName="SHA-512" hashValue="kMpjLBeNt0QKMcBdtpapEkFrmajaCx9wD2W2aTiKegVpR5Qb+L3eiIG8x8gwY2iriLBMg7aHR4ytBOGdjtofRw==" saltValue="I9iH4EKyEUWeJmZzsh5acQ==" spinCount="100000" sheet="1" selectLockedCells="1" selectUnlockedCells="1"/>
  <mergeCells count="599">
    <mergeCell ref="CN1:CN3"/>
    <mergeCell ref="CH1:CL3"/>
    <mergeCell ref="CB1:CF3"/>
    <mergeCell ref="AA5:AD5"/>
    <mergeCell ref="AK5:AN5"/>
    <mergeCell ref="AF5:AI5"/>
    <mergeCell ref="BW1:BZ3"/>
    <mergeCell ref="AW3:AX3"/>
    <mergeCell ref="AK1:AN2"/>
    <mergeCell ref="AM3:AN3"/>
    <mergeCell ref="AA1:AD2"/>
    <mergeCell ref="AC3:AD3"/>
    <mergeCell ref="AH3:AI3"/>
    <mergeCell ref="AF1:AI2"/>
    <mergeCell ref="CH5:CL5"/>
    <mergeCell ref="CB5:CF5"/>
    <mergeCell ref="BW5:BZ5"/>
    <mergeCell ref="BU1:BU3"/>
    <mergeCell ref="AZ1:BB2"/>
    <mergeCell ref="BD1:BF2"/>
    <mergeCell ref="AP5:AS5"/>
    <mergeCell ref="AU5:AX5"/>
    <mergeCell ref="AZ5:BB5"/>
    <mergeCell ref="BD5:BF5"/>
    <mergeCell ref="AU1:AX2"/>
    <mergeCell ref="BB3:BB4"/>
    <mergeCell ref="BF3:BF4"/>
    <mergeCell ref="AP1:AS2"/>
    <mergeCell ref="AR3:AS3"/>
    <mergeCell ref="A245:A278"/>
    <mergeCell ref="A7:A40"/>
    <mergeCell ref="A41:A74"/>
    <mergeCell ref="A75:A108"/>
    <mergeCell ref="A109:A142"/>
    <mergeCell ref="A143:A176"/>
    <mergeCell ref="W5:Y5"/>
    <mergeCell ref="R1:U2"/>
    <mergeCell ref="T3:U3"/>
    <mergeCell ref="R5:U5"/>
    <mergeCell ref="A1:A3"/>
    <mergeCell ref="B1:B3"/>
    <mergeCell ref="C1:C3"/>
    <mergeCell ref="D1:D3"/>
    <mergeCell ref="F1:G3"/>
    <mergeCell ref="O3:P3"/>
    <mergeCell ref="M1:P2"/>
    <mergeCell ref="W1:Y2"/>
    <mergeCell ref="X3:Y3"/>
    <mergeCell ref="I1:K2"/>
    <mergeCell ref="A211:A244"/>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F5:G5"/>
    <mergeCell ref="I5:K5"/>
    <mergeCell ref="M5:P5"/>
    <mergeCell ref="A177:A210"/>
    <mergeCell ref="M49:M50"/>
    <mergeCell ref="M51:M52"/>
    <mergeCell ref="M53:M54"/>
    <mergeCell ref="M55:M56"/>
    <mergeCell ref="M57:M58"/>
    <mergeCell ref="M39:M40"/>
    <mergeCell ref="M41:M42"/>
    <mergeCell ref="M43:M44"/>
    <mergeCell ref="M45:M46"/>
    <mergeCell ref="M47:M48"/>
    <mergeCell ref="M69:M70"/>
    <mergeCell ref="M71:M72"/>
    <mergeCell ref="M73:M74"/>
    <mergeCell ref="M75:M76"/>
    <mergeCell ref="M77:M78"/>
    <mergeCell ref="M59:M60"/>
    <mergeCell ref="M61:M62"/>
    <mergeCell ref="M63:M64"/>
    <mergeCell ref="M65:M66"/>
    <mergeCell ref="M67:M68"/>
    <mergeCell ref="M89:M90"/>
    <mergeCell ref="M91:M92"/>
    <mergeCell ref="M93:M94"/>
    <mergeCell ref="M95:M96"/>
    <mergeCell ref="M97:M98"/>
    <mergeCell ref="M79:M80"/>
    <mergeCell ref="M81:M82"/>
    <mergeCell ref="M83:M84"/>
    <mergeCell ref="M85:M86"/>
    <mergeCell ref="M87:M88"/>
    <mergeCell ref="M109:M110"/>
    <mergeCell ref="M111:M112"/>
    <mergeCell ref="M113:M114"/>
    <mergeCell ref="M115:M116"/>
    <mergeCell ref="M117:M118"/>
    <mergeCell ref="M99:M100"/>
    <mergeCell ref="M101:M102"/>
    <mergeCell ref="M103:M104"/>
    <mergeCell ref="M105:M106"/>
    <mergeCell ref="M107:M108"/>
    <mergeCell ref="M129:M130"/>
    <mergeCell ref="M131:M132"/>
    <mergeCell ref="M133:M134"/>
    <mergeCell ref="M135:M136"/>
    <mergeCell ref="M137:M138"/>
    <mergeCell ref="M119:M120"/>
    <mergeCell ref="M121:M122"/>
    <mergeCell ref="M123:M124"/>
    <mergeCell ref="M125:M126"/>
    <mergeCell ref="M127:M128"/>
    <mergeCell ref="M149:M150"/>
    <mergeCell ref="M151:M152"/>
    <mergeCell ref="M153:M154"/>
    <mergeCell ref="M155:M156"/>
    <mergeCell ref="M157:M158"/>
    <mergeCell ref="M139:M140"/>
    <mergeCell ref="M141:M142"/>
    <mergeCell ref="M143:M144"/>
    <mergeCell ref="M145:M146"/>
    <mergeCell ref="M147:M148"/>
    <mergeCell ref="M169:M170"/>
    <mergeCell ref="M171:M172"/>
    <mergeCell ref="M173:M174"/>
    <mergeCell ref="M175:M176"/>
    <mergeCell ref="M177:M178"/>
    <mergeCell ref="M159:M160"/>
    <mergeCell ref="M161:M162"/>
    <mergeCell ref="M163:M164"/>
    <mergeCell ref="M165:M166"/>
    <mergeCell ref="M167:M168"/>
    <mergeCell ref="M189:M190"/>
    <mergeCell ref="M191:M192"/>
    <mergeCell ref="M193:M194"/>
    <mergeCell ref="M195:M196"/>
    <mergeCell ref="M197:M198"/>
    <mergeCell ref="M179:M180"/>
    <mergeCell ref="M181:M182"/>
    <mergeCell ref="M183:M184"/>
    <mergeCell ref="M185:M186"/>
    <mergeCell ref="M187:M188"/>
    <mergeCell ref="M209:M210"/>
    <mergeCell ref="M211:M212"/>
    <mergeCell ref="M213:M214"/>
    <mergeCell ref="M215:M216"/>
    <mergeCell ref="M217:M218"/>
    <mergeCell ref="M199:M200"/>
    <mergeCell ref="M201:M202"/>
    <mergeCell ref="M203:M204"/>
    <mergeCell ref="M205:M206"/>
    <mergeCell ref="M207:M208"/>
    <mergeCell ref="M229:M230"/>
    <mergeCell ref="M231:M232"/>
    <mergeCell ref="M233:M234"/>
    <mergeCell ref="M235:M236"/>
    <mergeCell ref="M237:M238"/>
    <mergeCell ref="M219:M220"/>
    <mergeCell ref="M221:M222"/>
    <mergeCell ref="M223:M224"/>
    <mergeCell ref="M225:M226"/>
    <mergeCell ref="M227:M228"/>
    <mergeCell ref="M249:M250"/>
    <mergeCell ref="M251:M252"/>
    <mergeCell ref="M253:M254"/>
    <mergeCell ref="M255:M256"/>
    <mergeCell ref="M257:M258"/>
    <mergeCell ref="M239:M240"/>
    <mergeCell ref="M241:M242"/>
    <mergeCell ref="M243:M244"/>
    <mergeCell ref="M245:M246"/>
    <mergeCell ref="M247:M248"/>
    <mergeCell ref="M269:M270"/>
    <mergeCell ref="M271:M272"/>
    <mergeCell ref="M273:M274"/>
    <mergeCell ref="M275:M276"/>
    <mergeCell ref="M277:M278"/>
    <mergeCell ref="M259:M260"/>
    <mergeCell ref="M261:M262"/>
    <mergeCell ref="M263:M264"/>
    <mergeCell ref="M265:M266"/>
    <mergeCell ref="M267:M268"/>
    <mergeCell ref="BA11:BA12"/>
    <mergeCell ref="BC11:BC12"/>
    <mergeCell ref="BE11:BE12"/>
    <mergeCell ref="BA13:BA14"/>
    <mergeCell ref="BC13:BC14"/>
    <mergeCell ref="BE13:BE14"/>
    <mergeCell ref="BA7:BA8"/>
    <mergeCell ref="BC7:BC8"/>
    <mergeCell ref="BE7:BE8"/>
    <mergeCell ref="BA9:BA10"/>
    <mergeCell ref="BC9:BC10"/>
    <mergeCell ref="BE9:BE10"/>
    <mergeCell ref="BA19:BA20"/>
    <mergeCell ref="BC19:BC20"/>
    <mergeCell ref="BE19:BE20"/>
    <mergeCell ref="BA21:BA22"/>
    <mergeCell ref="BC21:BC22"/>
    <mergeCell ref="BE21:BE22"/>
    <mergeCell ref="BA15:BA16"/>
    <mergeCell ref="BC15:BC16"/>
    <mergeCell ref="BE15:BE16"/>
    <mergeCell ref="BA17:BA18"/>
    <mergeCell ref="BC17:BC18"/>
    <mergeCell ref="BE17:BE18"/>
    <mergeCell ref="BA27:BA28"/>
    <mergeCell ref="BC27:BC28"/>
    <mergeCell ref="BE27:BE28"/>
    <mergeCell ref="BA29:BA30"/>
    <mergeCell ref="BC29:BC30"/>
    <mergeCell ref="BE29:BE30"/>
    <mergeCell ref="BA23:BA24"/>
    <mergeCell ref="BC23:BC24"/>
    <mergeCell ref="BE23:BE24"/>
    <mergeCell ref="BA25:BA26"/>
    <mergeCell ref="BC25:BC26"/>
    <mergeCell ref="BE25:BE26"/>
    <mergeCell ref="BA35:BA36"/>
    <mergeCell ref="BC35:BC36"/>
    <mergeCell ref="BE35:BE36"/>
    <mergeCell ref="BA37:BA38"/>
    <mergeCell ref="BC37:BC38"/>
    <mergeCell ref="BE37:BE38"/>
    <mergeCell ref="BA31:BA32"/>
    <mergeCell ref="BC31:BC32"/>
    <mergeCell ref="BE31:BE32"/>
    <mergeCell ref="BA33:BA34"/>
    <mergeCell ref="BC33:BC34"/>
    <mergeCell ref="BE33:BE34"/>
    <mergeCell ref="BA43:BA44"/>
    <mergeCell ref="BC43:BC44"/>
    <mergeCell ref="BE43:BE44"/>
    <mergeCell ref="BA45:BA46"/>
    <mergeCell ref="BC45:BC46"/>
    <mergeCell ref="BE45:BE46"/>
    <mergeCell ref="BA39:BA40"/>
    <mergeCell ref="BC39:BC40"/>
    <mergeCell ref="BE39:BE40"/>
    <mergeCell ref="BA41:BA42"/>
    <mergeCell ref="BC41:BC42"/>
    <mergeCell ref="BE41:BE42"/>
    <mergeCell ref="BA51:BA52"/>
    <mergeCell ref="BC51:BC52"/>
    <mergeCell ref="BE51:BE52"/>
    <mergeCell ref="BA53:BA54"/>
    <mergeCell ref="BC53:BC54"/>
    <mergeCell ref="BE53:BE54"/>
    <mergeCell ref="BA47:BA48"/>
    <mergeCell ref="BC47:BC48"/>
    <mergeCell ref="BE47:BE48"/>
    <mergeCell ref="BA49:BA50"/>
    <mergeCell ref="BC49:BC50"/>
    <mergeCell ref="BE49:BE50"/>
    <mergeCell ref="BA59:BA60"/>
    <mergeCell ref="BC59:BC60"/>
    <mergeCell ref="BE59:BE60"/>
    <mergeCell ref="BA61:BA62"/>
    <mergeCell ref="BC61:BC62"/>
    <mergeCell ref="BE61:BE62"/>
    <mergeCell ref="BA55:BA56"/>
    <mergeCell ref="BC55:BC56"/>
    <mergeCell ref="BE55:BE56"/>
    <mergeCell ref="BA57:BA58"/>
    <mergeCell ref="BC57:BC58"/>
    <mergeCell ref="BE57:BE58"/>
    <mergeCell ref="BA67:BA68"/>
    <mergeCell ref="BC67:BC68"/>
    <mergeCell ref="BE67:BE68"/>
    <mergeCell ref="BA69:BA70"/>
    <mergeCell ref="BC69:BC70"/>
    <mergeCell ref="BE69:BE70"/>
    <mergeCell ref="BA63:BA64"/>
    <mergeCell ref="BC63:BC64"/>
    <mergeCell ref="BE63:BE64"/>
    <mergeCell ref="BA65:BA66"/>
    <mergeCell ref="BC65:BC66"/>
    <mergeCell ref="BE65:BE66"/>
    <mergeCell ref="BA75:BA76"/>
    <mergeCell ref="BC75:BC76"/>
    <mergeCell ref="BE75:BE76"/>
    <mergeCell ref="BA77:BA78"/>
    <mergeCell ref="BC77:BC78"/>
    <mergeCell ref="BE77:BE78"/>
    <mergeCell ref="BA71:BA72"/>
    <mergeCell ref="BC71:BC72"/>
    <mergeCell ref="BE71:BE72"/>
    <mergeCell ref="BA73:BA74"/>
    <mergeCell ref="BC73:BC74"/>
    <mergeCell ref="BE73:BE74"/>
    <mergeCell ref="BA83:BA84"/>
    <mergeCell ref="BC83:BC84"/>
    <mergeCell ref="BE83:BE84"/>
    <mergeCell ref="BA85:BA86"/>
    <mergeCell ref="BC85:BC86"/>
    <mergeCell ref="BE85:BE86"/>
    <mergeCell ref="BA79:BA80"/>
    <mergeCell ref="BC79:BC80"/>
    <mergeCell ref="BE79:BE80"/>
    <mergeCell ref="BA81:BA82"/>
    <mergeCell ref="BC81:BC82"/>
    <mergeCell ref="BE81:BE82"/>
    <mergeCell ref="BA91:BA92"/>
    <mergeCell ref="BC91:BC92"/>
    <mergeCell ref="BE91:BE92"/>
    <mergeCell ref="BA93:BA94"/>
    <mergeCell ref="BC93:BC94"/>
    <mergeCell ref="BE93:BE94"/>
    <mergeCell ref="BA87:BA88"/>
    <mergeCell ref="BC87:BC88"/>
    <mergeCell ref="BE87:BE88"/>
    <mergeCell ref="BA89:BA90"/>
    <mergeCell ref="BC89:BC90"/>
    <mergeCell ref="BE89:BE90"/>
    <mergeCell ref="BA99:BA100"/>
    <mergeCell ref="BC99:BC100"/>
    <mergeCell ref="BE99:BE100"/>
    <mergeCell ref="BA101:BA102"/>
    <mergeCell ref="BC101:BC102"/>
    <mergeCell ref="BE101:BE102"/>
    <mergeCell ref="BA95:BA96"/>
    <mergeCell ref="BC95:BC96"/>
    <mergeCell ref="BE95:BE96"/>
    <mergeCell ref="BA97:BA98"/>
    <mergeCell ref="BC97:BC98"/>
    <mergeCell ref="BE97:BE98"/>
    <mergeCell ref="BA107:BA108"/>
    <mergeCell ref="BC107:BC108"/>
    <mergeCell ref="BE107:BE108"/>
    <mergeCell ref="BA109:BA110"/>
    <mergeCell ref="BC109:BC110"/>
    <mergeCell ref="BE109:BE110"/>
    <mergeCell ref="BA103:BA104"/>
    <mergeCell ref="BC103:BC104"/>
    <mergeCell ref="BE103:BE104"/>
    <mergeCell ref="BA105:BA106"/>
    <mergeCell ref="BC105:BC106"/>
    <mergeCell ref="BE105:BE106"/>
    <mergeCell ref="BA115:BA116"/>
    <mergeCell ref="BC115:BC116"/>
    <mergeCell ref="BE115:BE116"/>
    <mergeCell ref="BA117:BA118"/>
    <mergeCell ref="BC117:BC118"/>
    <mergeCell ref="BE117:BE118"/>
    <mergeCell ref="BA111:BA112"/>
    <mergeCell ref="BC111:BC112"/>
    <mergeCell ref="BE111:BE112"/>
    <mergeCell ref="BA113:BA114"/>
    <mergeCell ref="BC113:BC114"/>
    <mergeCell ref="BE113:BE114"/>
    <mergeCell ref="BA123:BA124"/>
    <mergeCell ref="BC123:BC124"/>
    <mergeCell ref="BE123:BE124"/>
    <mergeCell ref="BA125:BA126"/>
    <mergeCell ref="BC125:BC126"/>
    <mergeCell ref="BE125:BE126"/>
    <mergeCell ref="BA119:BA120"/>
    <mergeCell ref="BC119:BC120"/>
    <mergeCell ref="BE119:BE120"/>
    <mergeCell ref="BA121:BA122"/>
    <mergeCell ref="BC121:BC122"/>
    <mergeCell ref="BE121:BE122"/>
    <mergeCell ref="BA131:BA132"/>
    <mergeCell ref="BC131:BC132"/>
    <mergeCell ref="BE131:BE132"/>
    <mergeCell ref="BA133:BA134"/>
    <mergeCell ref="BC133:BC134"/>
    <mergeCell ref="BE133:BE134"/>
    <mergeCell ref="BA127:BA128"/>
    <mergeCell ref="BC127:BC128"/>
    <mergeCell ref="BE127:BE128"/>
    <mergeCell ref="BA129:BA130"/>
    <mergeCell ref="BC129:BC130"/>
    <mergeCell ref="BE129:BE130"/>
    <mergeCell ref="BA139:BA140"/>
    <mergeCell ref="BC139:BC140"/>
    <mergeCell ref="BE139:BE140"/>
    <mergeCell ref="BA141:BA142"/>
    <mergeCell ref="BC141:BC142"/>
    <mergeCell ref="BE141:BE142"/>
    <mergeCell ref="BA135:BA136"/>
    <mergeCell ref="BC135:BC136"/>
    <mergeCell ref="BE135:BE136"/>
    <mergeCell ref="BA137:BA138"/>
    <mergeCell ref="BC137:BC138"/>
    <mergeCell ref="BE137:BE138"/>
    <mergeCell ref="BA147:BA148"/>
    <mergeCell ref="BC147:BC148"/>
    <mergeCell ref="BE147:BE148"/>
    <mergeCell ref="BA149:BA150"/>
    <mergeCell ref="BC149:BC150"/>
    <mergeCell ref="BE149:BE150"/>
    <mergeCell ref="BA143:BA144"/>
    <mergeCell ref="BC143:BC144"/>
    <mergeCell ref="BE143:BE144"/>
    <mergeCell ref="BA145:BA146"/>
    <mergeCell ref="BC145:BC146"/>
    <mergeCell ref="BE145:BE146"/>
    <mergeCell ref="BA155:BA156"/>
    <mergeCell ref="BC155:BC156"/>
    <mergeCell ref="BE155:BE156"/>
    <mergeCell ref="BA157:BA158"/>
    <mergeCell ref="BC157:BC158"/>
    <mergeCell ref="BE157:BE158"/>
    <mergeCell ref="BA151:BA152"/>
    <mergeCell ref="BC151:BC152"/>
    <mergeCell ref="BE151:BE152"/>
    <mergeCell ref="BA153:BA154"/>
    <mergeCell ref="BC153:BC154"/>
    <mergeCell ref="BE153:BE154"/>
    <mergeCell ref="BA163:BA164"/>
    <mergeCell ref="BC163:BC164"/>
    <mergeCell ref="BE163:BE164"/>
    <mergeCell ref="BA165:BA166"/>
    <mergeCell ref="BC165:BC166"/>
    <mergeCell ref="BE165:BE166"/>
    <mergeCell ref="BA159:BA160"/>
    <mergeCell ref="BC159:BC160"/>
    <mergeCell ref="BE159:BE160"/>
    <mergeCell ref="BA161:BA162"/>
    <mergeCell ref="BC161:BC162"/>
    <mergeCell ref="BE161:BE162"/>
    <mergeCell ref="BA171:BA172"/>
    <mergeCell ref="BC171:BC172"/>
    <mergeCell ref="BE171:BE172"/>
    <mergeCell ref="BA173:BA174"/>
    <mergeCell ref="BC173:BC174"/>
    <mergeCell ref="BE173:BE174"/>
    <mergeCell ref="BA167:BA168"/>
    <mergeCell ref="BC167:BC168"/>
    <mergeCell ref="BE167:BE168"/>
    <mergeCell ref="BA169:BA170"/>
    <mergeCell ref="BC169:BC170"/>
    <mergeCell ref="BE169:BE170"/>
    <mergeCell ref="BA179:BA180"/>
    <mergeCell ref="BC179:BC180"/>
    <mergeCell ref="BE179:BE180"/>
    <mergeCell ref="BA181:BA182"/>
    <mergeCell ref="BC181:BC182"/>
    <mergeCell ref="BE181:BE182"/>
    <mergeCell ref="BA175:BA176"/>
    <mergeCell ref="BC175:BC176"/>
    <mergeCell ref="BE175:BE176"/>
    <mergeCell ref="BA177:BA178"/>
    <mergeCell ref="BC177:BC178"/>
    <mergeCell ref="BE177:BE178"/>
    <mergeCell ref="BA187:BA188"/>
    <mergeCell ref="BC187:BC188"/>
    <mergeCell ref="BE187:BE188"/>
    <mergeCell ref="BA189:BA190"/>
    <mergeCell ref="BC189:BC190"/>
    <mergeCell ref="BE189:BE190"/>
    <mergeCell ref="BA183:BA184"/>
    <mergeCell ref="BC183:BC184"/>
    <mergeCell ref="BE183:BE184"/>
    <mergeCell ref="BA185:BA186"/>
    <mergeCell ref="BC185:BC186"/>
    <mergeCell ref="BE185:BE186"/>
    <mergeCell ref="BA195:BA196"/>
    <mergeCell ref="BC195:BC196"/>
    <mergeCell ref="BE195:BE196"/>
    <mergeCell ref="BA197:BA198"/>
    <mergeCell ref="BC197:BC198"/>
    <mergeCell ref="BE197:BE198"/>
    <mergeCell ref="BA191:BA192"/>
    <mergeCell ref="BC191:BC192"/>
    <mergeCell ref="BE191:BE192"/>
    <mergeCell ref="BA193:BA194"/>
    <mergeCell ref="BC193:BC194"/>
    <mergeCell ref="BE193:BE194"/>
    <mergeCell ref="BA203:BA204"/>
    <mergeCell ref="BC203:BC204"/>
    <mergeCell ref="BE203:BE204"/>
    <mergeCell ref="BA205:BA206"/>
    <mergeCell ref="BC205:BC206"/>
    <mergeCell ref="BE205:BE206"/>
    <mergeCell ref="BA199:BA200"/>
    <mergeCell ref="BC199:BC200"/>
    <mergeCell ref="BE199:BE200"/>
    <mergeCell ref="BA201:BA202"/>
    <mergeCell ref="BC201:BC202"/>
    <mergeCell ref="BE201:BE202"/>
    <mergeCell ref="BA211:BA212"/>
    <mergeCell ref="BC211:BC212"/>
    <mergeCell ref="BE211:BE212"/>
    <mergeCell ref="BA213:BA214"/>
    <mergeCell ref="BC213:BC214"/>
    <mergeCell ref="BE213:BE214"/>
    <mergeCell ref="BA207:BA208"/>
    <mergeCell ref="BC207:BC208"/>
    <mergeCell ref="BE207:BE208"/>
    <mergeCell ref="BA209:BA210"/>
    <mergeCell ref="BC209:BC210"/>
    <mergeCell ref="BE209:BE210"/>
    <mergeCell ref="BA219:BA220"/>
    <mergeCell ref="BC219:BC220"/>
    <mergeCell ref="BE219:BE220"/>
    <mergeCell ref="BA221:BA222"/>
    <mergeCell ref="BC221:BC222"/>
    <mergeCell ref="BE221:BE222"/>
    <mergeCell ref="BA215:BA216"/>
    <mergeCell ref="BC215:BC216"/>
    <mergeCell ref="BE215:BE216"/>
    <mergeCell ref="BA217:BA218"/>
    <mergeCell ref="BC217:BC218"/>
    <mergeCell ref="BE217:BE218"/>
    <mergeCell ref="BA227:BA228"/>
    <mergeCell ref="BC227:BC228"/>
    <mergeCell ref="BE227:BE228"/>
    <mergeCell ref="BA229:BA230"/>
    <mergeCell ref="BC229:BC230"/>
    <mergeCell ref="BE229:BE230"/>
    <mergeCell ref="BA223:BA224"/>
    <mergeCell ref="BC223:BC224"/>
    <mergeCell ref="BE223:BE224"/>
    <mergeCell ref="BA225:BA226"/>
    <mergeCell ref="BC225:BC226"/>
    <mergeCell ref="BE225:BE226"/>
    <mergeCell ref="BA235:BA236"/>
    <mergeCell ref="BC235:BC236"/>
    <mergeCell ref="BE235:BE236"/>
    <mergeCell ref="BA237:BA238"/>
    <mergeCell ref="BC237:BC238"/>
    <mergeCell ref="BE237:BE238"/>
    <mergeCell ref="BA231:BA232"/>
    <mergeCell ref="BC231:BC232"/>
    <mergeCell ref="BE231:BE232"/>
    <mergeCell ref="BA233:BA234"/>
    <mergeCell ref="BC233:BC234"/>
    <mergeCell ref="BE233:BE234"/>
    <mergeCell ref="BA243:BA244"/>
    <mergeCell ref="BC243:BC244"/>
    <mergeCell ref="BE243:BE244"/>
    <mergeCell ref="BA245:BA246"/>
    <mergeCell ref="BC245:BC246"/>
    <mergeCell ref="BE245:BE246"/>
    <mergeCell ref="BA239:BA240"/>
    <mergeCell ref="BC239:BC240"/>
    <mergeCell ref="BE239:BE240"/>
    <mergeCell ref="BA241:BA242"/>
    <mergeCell ref="BC241:BC242"/>
    <mergeCell ref="BE241:BE242"/>
    <mergeCell ref="BA251:BA252"/>
    <mergeCell ref="BC251:BC252"/>
    <mergeCell ref="BE251:BE252"/>
    <mergeCell ref="BA253:BA254"/>
    <mergeCell ref="BC253:BC254"/>
    <mergeCell ref="BE253:BE254"/>
    <mergeCell ref="BA247:BA248"/>
    <mergeCell ref="BC247:BC248"/>
    <mergeCell ref="BE247:BE248"/>
    <mergeCell ref="BA249:BA250"/>
    <mergeCell ref="BC249:BC250"/>
    <mergeCell ref="BE249:BE250"/>
    <mergeCell ref="BE265:BE266"/>
    <mergeCell ref="BA259:BA260"/>
    <mergeCell ref="BC259:BC260"/>
    <mergeCell ref="BE259:BE260"/>
    <mergeCell ref="BA261:BA262"/>
    <mergeCell ref="BC261:BC262"/>
    <mergeCell ref="BE261:BE262"/>
    <mergeCell ref="BA255:BA256"/>
    <mergeCell ref="BC255:BC256"/>
    <mergeCell ref="BE255:BE256"/>
    <mergeCell ref="BA257:BA258"/>
    <mergeCell ref="BC257:BC258"/>
    <mergeCell ref="BE257:BE258"/>
    <mergeCell ref="BH1:BH4"/>
    <mergeCell ref="BA275:BA276"/>
    <mergeCell ref="BC275:BC276"/>
    <mergeCell ref="BE275:BE276"/>
    <mergeCell ref="BA277:BA278"/>
    <mergeCell ref="BC277:BC278"/>
    <mergeCell ref="BE277:BE278"/>
    <mergeCell ref="BA271:BA272"/>
    <mergeCell ref="BC271:BC272"/>
    <mergeCell ref="BE271:BE272"/>
    <mergeCell ref="BA273:BA274"/>
    <mergeCell ref="BC273:BC274"/>
    <mergeCell ref="BE273:BE274"/>
    <mergeCell ref="BA267:BA268"/>
    <mergeCell ref="BC267:BC268"/>
    <mergeCell ref="BE267:BE268"/>
    <mergeCell ref="BA269:BA270"/>
    <mergeCell ref="BC269:BC270"/>
    <mergeCell ref="BE269:BE270"/>
    <mergeCell ref="BA263:BA264"/>
    <mergeCell ref="BC263:BC264"/>
    <mergeCell ref="BE263:BE264"/>
    <mergeCell ref="BA265:BA266"/>
    <mergeCell ref="BC265:BC266"/>
  </mergeCells>
  <phoneticPr fontId="36"/>
  <conditionalFormatting sqref="F1:G1048576">
    <cfRule type="expression" dxfId="1511" priority="1009">
      <formula>F1&lt;#REF!</formula>
    </cfRule>
    <cfRule type="expression" dxfId="1510" priority="1010">
      <formula>F1&gt;#REF!</formula>
    </cfRule>
  </conditionalFormatting>
  <conditionalFormatting sqref="I1:K1048576">
    <cfRule type="expression" dxfId="1509" priority="1007">
      <formula>I1&lt;#REF!</formula>
    </cfRule>
    <cfRule type="expression" dxfId="1508" priority="1008">
      <formula>I1&gt;#REF!</formula>
    </cfRule>
  </conditionalFormatting>
  <conditionalFormatting sqref="M1:M1048576">
    <cfRule type="expression" dxfId="1507" priority="1005">
      <formula>M1&lt;#REF!</formula>
    </cfRule>
    <cfRule type="expression" dxfId="1506" priority="1006">
      <formula>M1&gt;#REF!</formula>
    </cfRule>
  </conditionalFormatting>
  <conditionalFormatting sqref="AZ1:BB6 AZ279:BB1048576 AZ39 AZ37 AZ35 AZ33 AZ31 AZ29 AZ27 AZ25 AZ23 AZ21 AZ19 AZ17 AZ15 AZ13 AZ11 BB9 BB11 BB13 BB15 BB17 BB19 BB21 BB23 BB25 BB27 BB29 BB31 BB33 BB35 BB37 BB39 AZ7:AZ9 BB7">
    <cfRule type="expression" dxfId="1505" priority="1003">
      <formula>AZ1&lt;#REF!</formula>
    </cfRule>
    <cfRule type="expression" dxfId="1504" priority="1004">
      <formula>AZ1&gt;#REF!</formula>
    </cfRule>
  </conditionalFormatting>
  <conditionalFormatting sqref="BB8">
    <cfRule type="expression" dxfId="1503" priority="1001">
      <formula>BB8&lt;#REF!</formula>
    </cfRule>
    <cfRule type="expression" dxfId="1502" priority="1002">
      <formula>BB8&gt;#REF!</formula>
    </cfRule>
  </conditionalFormatting>
  <conditionalFormatting sqref="BC1:BF6 BC279:BF1048576 BD29 BD31 BD33 BD35 BD37 BD39 BD11 BD13 BD15 BD17 BD19 BD21 BD23 BD25 BD27 BD7:BD9 BF7 BF27 BF25 BF23 BF21 BF19 BF17 BF15 BF13 BF11 BF9 BF39 BF37 BF35 BF33 BF31 BF29">
    <cfRule type="expression" dxfId="1501" priority="999">
      <formula>BC1&lt;#REF!</formula>
    </cfRule>
    <cfRule type="expression" dxfId="1500" priority="1000">
      <formula>BC1&gt;#REF!</formula>
    </cfRule>
  </conditionalFormatting>
  <conditionalFormatting sqref="BF8">
    <cfRule type="expression" dxfId="1499" priority="997">
      <formula>BF8&lt;#REF!</formula>
    </cfRule>
    <cfRule type="expression" dxfId="1498" priority="998">
      <formula>BF8&gt;#REF!</formula>
    </cfRule>
  </conditionalFormatting>
  <conditionalFormatting sqref="AZ41 AZ43 AZ45 AZ47 AZ49 AZ51 AZ53 AZ55 AZ57 AZ59 AZ61 AZ63 AZ65 AZ67 AZ69 AZ71 AZ73 BB73 BB71 BB69 BB67 BB65 BB63 BB61 BB59 BB57 BB55 BB53 BB51 BB49 BB47 BB45 BB43 BB41">
    <cfRule type="expression" dxfId="1497" priority="995">
      <formula>AZ41&lt;#REF!</formula>
    </cfRule>
    <cfRule type="expression" dxfId="1496" priority="996">
      <formula>AZ41&gt;#REF!</formula>
    </cfRule>
  </conditionalFormatting>
  <conditionalFormatting sqref="BD41 BD63 BD65 BD67 BD69 BD71 BD73 BD43 BD45 BD47 BD49 BD51 BD53 BD55 BD57 BD59 BD61 BF61 BF59 BF57 BF55 BF53 BF51 BF49 BF47 BF45 BF43 BF73 BF71 BF69 BF67 BF65 BF63 BF41">
    <cfRule type="expression" dxfId="1495" priority="993">
      <formula>BD41&lt;#REF!</formula>
    </cfRule>
    <cfRule type="expression" dxfId="1494" priority="994">
      <formula>BD41&gt;#REF!</formula>
    </cfRule>
  </conditionalFormatting>
  <conditionalFormatting sqref="AZ75 AZ77 AZ79 AZ81 AZ83 AZ85 AZ87 AZ89 AZ91 AZ93 AZ95 AZ97 AZ99 AZ101 AZ103 AZ105 AZ107 BB107 BB105 BB103 BB101 BB99 BB97 BB95 BB93 BB91 BB89 BB87 BB85 BB83 BB81 BB79 BB77 BB75">
    <cfRule type="expression" dxfId="1493" priority="991">
      <formula>AZ75&lt;#REF!</formula>
    </cfRule>
    <cfRule type="expression" dxfId="1492" priority="992">
      <formula>AZ75&gt;#REF!</formula>
    </cfRule>
  </conditionalFormatting>
  <conditionalFormatting sqref="BD75 BD97 BD99 BD101 BD103 BD105 BD107 BD77 BD79 BD81 BD83 BD85 BD87 BD89 BD91 BD93 BD95 BF95 BF93 BF91 BF89 BF87 BF85 BF83 BF81 BF79 BF77 BF107 BF105 BF103 BF101 BF99 BF97 BF75">
    <cfRule type="expression" dxfId="1491" priority="989">
      <formula>BD75&lt;#REF!</formula>
    </cfRule>
    <cfRule type="expression" dxfId="1490" priority="990">
      <formula>BD75&gt;#REF!</formula>
    </cfRule>
  </conditionalFormatting>
  <conditionalFormatting sqref="AZ109 AZ111 AZ113 AZ115 AZ117 AZ119 AZ121 AZ123 AZ125 AZ127 AZ129 AZ131 AZ133 AZ135 AZ137 AZ139 AZ141 BB141 BB139 BB137 BB135 BB133 BB131 BB129 BB127 BB125 BB123 BB121 BB119 BB117 BB115 BB113 BB111 BB109">
    <cfRule type="expression" dxfId="1489" priority="987">
      <formula>AZ109&lt;#REF!</formula>
    </cfRule>
    <cfRule type="expression" dxfId="1488" priority="988">
      <formula>AZ109&gt;#REF!</formula>
    </cfRule>
  </conditionalFormatting>
  <conditionalFormatting sqref="BD109 BD131 BD133 BD135 BD137 BD139 BD141 BD111 BD113 BD115 BD117 BD119 BD121 BD123 BD125 BD127 BD129 BF129 BF127 BF125 BF123 BF121 BF119 BF117 BF115 BF113 BF111 BF141 BF139 BF137 BF135 BF133 BF131 BF109">
    <cfRule type="expression" dxfId="1487" priority="985">
      <formula>BD109&lt;#REF!</formula>
    </cfRule>
    <cfRule type="expression" dxfId="1486" priority="986">
      <formula>BD109&gt;#REF!</formula>
    </cfRule>
  </conditionalFormatting>
  <conditionalFormatting sqref="AZ143 AZ145 AZ147 AZ149 AZ151 AZ153 AZ155 AZ157 AZ159 AZ161 AZ163 AZ165 AZ167 AZ169 AZ171 AZ173 AZ175 BB175 BB173 BB171 BB169 BB167 BB165 BB163 BB161 BB159 BB157 BB155 BB153 BB151 BB149 BB147 BB145 BB143">
    <cfRule type="expression" dxfId="1485" priority="983">
      <formula>AZ143&lt;#REF!</formula>
    </cfRule>
    <cfRule type="expression" dxfId="1484" priority="984">
      <formula>AZ143&gt;#REF!</formula>
    </cfRule>
  </conditionalFormatting>
  <conditionalFormatting sqref="BD143 BD165 BD167 BD169 BD171 BD173 BD175 BD145 BD147 BD149 BD151 BD153 BD155 BD157 BD159 BD161 BD163 BF163 BF161 BF159 BF157 BF155 BF153 BF151 BF149 BF147 BF145 BF175 BF173 BF171 BF169 BF167 BF165 BF143">
    <cfRule type="expression" dxfId="1483" priority="981">
      <formula>BD143&lt;#REF!</formula>
    </cfRule>
    <cfRule type="expression" dxfId="1482" priority="982">
      <formula>BD143&gt;#REF!</formula>
    </cfRule>
  </conditionalFormatting>
  <conditionalFormatting sqref="AZ177 AZ179 AZ181 AZ183 AZ185 AZ187 AZ189 AZ191 AZ193 AZ195 AZ197 AZ199 AZ201 AZ203 AZ205 AZ207 AZ209 BB209 BB207 BB205 BB203 BB201 BB199 BB197 BB195 BB193 BB191 BB189 BB187 BB185 BB183 BB181 BB179 BB177">
    <cfRule type="expression" dxfId="1481" priority="979">
      <formula>AZ177&lt;#REF!</formula>
    </cfRule>
    <cfRule type="expression" dxfId="1480" priority="980">
      <formula>AZ177&gt;#REF!</formula>
    </cfRule>
  </conditionalFormatting>
  <conditionalFormatting sqref="BD177 BD199 BD201 BD203 BD205 BD207 BD209 BD179 BD181 BD183 BD185 BD187 BD189 BD191 BD193 BD195 BD197 BF197 BF195 BF193 BF191 BF189 BF187 BF185 BF183 BF181 BF179 BF209 BF207 BF205 BF203 BF201 BF199 BF177">
    <cfRule type="expression" dxfId="1479" priority="977">
      <formula>BD177&lt;#REF!</formula>
    </cfRule>
    <cfRule type="expression" dxfId="1478" priority="978">
      <formula>BD177&gt;#REF!</formula>
    </cfRule>
  </conditionalFormatting>
  <conditionalFormatting sqref="AZ211 AZ213 AZ215 AZ217 AZ219 AZ221 AZ223 AZ225 AZ227 AZ229 AZ231 AZ233 AZ235 AZ237 AZ239 AZ241 AZ243 BB243 BB241 BB239 BB237 BB235 BB233 BB231 BB229 BB227 BB225 BB223 BB221 BB219 BB217 BB215 BB213 BB211">
    <cfRule type="expression" dxfId="1477" priority="975">
      <formula>AZ211&lt;#REF!</formula>
    </cfRule>
    <cfRule type="expression" dxfId="1476" priority="976">
      <formula>AZ211&gt;#REF!</formula>
    </cfRule>
  </conditionalFormatting>
  <conditionalFormatting sqref="BD211 BD233 BD235 BD237 BD239 BD241 BD243 BD213 BD215 BD217 BD219 BD221 BD223 BD225 BD227 BD229 BD231 BF231 BF229 BF227 BF225 BF223 BF221 BF219 BF217 BF215 BF213 BF243 BF241 BF239 BF237 BF235 BF233 BF211">
    <cfRule type="expression" dxfId="1475" priority="973">
      <formula>BD211&lt;#REF!</formula>
    </cfRule>
    <cfRule type="expression" dxfId="1474" priority="974">
      <formula>BD211&gt;#REF!</formula>
    </cfRule>
  </conditionalFormatting>
  <conditionalFormatting sqref="AZ245 AZ247 AZ249 AZ251 AZ253 AZ255 AZ257 AZ259 AZ261 AZ263 AZ265 AZ267 AZ269 AZ271 AZ273 AZ275 AZ277 BB277 BB275 BB273 BB271 BB269 BB267 BB265 BB263 BB261 BB259 BB257 BB255 BB253 BB251 BB249 BB247 BB245">
    <cfRule type="expression" dxfId="1473" priority="971">
      <formula>AZ245&lt;#REF!</formula>
    </cfRule>
    <cfRule type="expression" dxfId="1472" priority="972">
      <formula>AZ245&gt;#REF!</formula>
    </cfRule>
  </conditionalFormatting>
  <conditionalFormatting sqref="BD245 BD267 BD269 BD271 BD273 BD275 BD277 BD247 BD249 BD251 BD253 BD255 BD257 BD259 BD261 BD263 BD265 BF265 BF263 BF261 BF259 BF257 BF255 BF253 BF251 BF249 BF247 BF277 BF275 BF273 BF271 BF269 BF267 BF245">
    <cfRule type="expression" dxfId="1471" priority="969">
      <formula>BD245&lt;#REF!</formula>
    </cfRule>
    <cfRule type="expression" dxfId="1470" priority="970">
      <formula>BD245&gt;#REF!</formula>
    </cfRule>
  </conditionalFormatting>
  <conditionalFormatting sqref="AZ10">
    <cfRule type="expression" dxfId="1469" priority="967">
      <formula>AZ10&lt;#REF!</formula>
    </cfRule>
    <cfRule type="expression" dxfId="1468" priority="968">
      <formula>AZ10&gt;#REF!</formula>
    </cfRule>
  </conditionalFormatting>
  <conditionalFormatting sqref="BB10">
    <cfRule type="expression" dxfId="1467" priority="965">
      <formula>BB10&lt;#REF!</formula>
    </cfRule>
    <cfRule type="expression" dxfId="1466" priority="966">
      <formula>BB10&gt;#REF!</formula>
    </cfRule>
  </conditionalFormatting>
  <conditionalFormatting sqref="BD10">
    <cfRule type="expression" dxfId="1465" priority="963">
      <formula>BD10&lt;#REF!</formula>
    </cfRule>
    <cfRule type="expression" dxfId="1464" priority="964">
      <formula>BD10&gt;#REF!</formula>
    </cfRule>
  </conditionalFormatting>
  <conditionalFormatting sqref="BF10">
    <cfRule type="expression" dxfId="1463" priority="961">
      <formula>BF10&lt;#REF!</formula>
    </cfRule>
    <cfRule type="expression" dxfId="1462" priority="962">
      <formula>BF10&gt;#REF!</formula>
    </cfRule>
  </conditionalFormatting>
  <conditionalFormatting sqref="AZ12">
    <cfRule type="expression" dxfId="1461" priority="959">
      <formula>AZ12&lt;#REF!</formula>
    </cfRule>
    <cfRule type="expression" dxfId="1460" priority="960">
      <formula>AZ12&gt;#REF!</formula>
    </cfRule>
  </conditionalFormatting>
  <conditionalFormatting sqref="BB12">
    <cfRule type="expression" dxfId="1459" priority="957">
      <formula>BB12&lt;#REF!</formula>
    </cfRule>
    <cfRule type="expression" dxfId="1458" priority="958">
      <formula>BB12&gt;#REF!</formula>
    </cfRule>
  </conditionalFormatting>
  <conditionalFormatting sqref="BD12">
    <cfRule type="expression" dxfId="1457" priority="955">
      <formula>BD12&lt;#REF!</formula>
    </cfRule>
    <cfRule type="expression" dxfId="1456" priority="956">
      <formula>BD12&gt;#REF!</formula>
    </cfRule>
  </conditionalFormatting>
  <conditionalFormatting sqref="BF12">
    <cfRule type="expression" dxfId="1455" priority="953">
      <formula>BF12&lt;#REF!</formula>
    </cfRule>
    <cfRule type="expression" dxfId="1454" priority="954">
      <formula>BF12&gt;#REF!</formula>
    </cfRule>
  </conditionalFormatting>
  <conditionalFormatting sqref="AZ14">
    <cfRule type="expression" dxfId="1453" priority="951">
      <formula>AZ14&lt;#REF!</formula>
    </cfRule>
    <cfRule type="expression" dxfId="1452" priority="952">
      <formula>AZ14&gt;#REF!</formula>
    </cfRule>
  </conditionalFormatting>
  <conditionalFormatting sqref="BB14">
    <cfRule type="expression" dxfId="1451" priority="949">
      <formula>BB14&lt;#REF!</formula>
    </cfRule>
    <cfRule type="expression" dxfId="1450" priority="950">
      <formula>BB14&gt;#REF!</formula>
    </cfRule>
  </conditionalFormatting>
  <conditionalFormatting sqref="BD14">
    <cfRule type="expression" dxfId="1449" priority="947">
      <formula>BD14&lt;#REF!</formula>
    </cfRule>
    <cfRule type="expression" dxfId="1448" priority="948">
      <formula>BD14&gt;#REF!</formula>
    </cfRule>
  </conditionalFormatting>
  <conditionalFormatting sqref="BF14">
    <cfRule type="expression" dxfId="1447" priority="945">
      <formula>BF14&lt;#REF!</formula>
    </cfRule>
    <cfRule type="expression" dxfId="1446" priority="946">
      <formula>BF14&gt;#REF!</formula>
    </cfRule>
  </conditionalFormatting>
  <conditionalFormatting sqref="AZ16">
    <cfRule type="expression" dxfId="1445" priority="943">
      <formula>AZ16&lt;#REF!</formula>
    </cfRule>
    <cfRule type="expression" dxfId="1444" priority="944">
      <formula>AZ16&gt;#REF!</formula>
    </cfRule>
  </conditionalFormatting>
  <conditionalFormatting sqref="BB16">
    <cfRule type="expression" dxfId="1443" priority="941">
      <formula>BB16&lt;#REF!</formula>
    </cfRule>
    <cfRule type="expression" dxfId="1442" priority="942">
      <formula>BB16&gt;#REF!</formula>
    </cfRule>
  </conditionalFormatting>
  <conditionalFormatting sqref="BD16">
    <cfRule type="expression" dxfId="1441" priority="939">
      <formula>BD16&lt;#REF!</formula>
    </cfRule>
    <cfRule type="expression" dxfId="1440" priority="940">
      <formula>BD16&gt;#REF!</formula>
    </cfRule>
  </conditionalFormatting>
  <conditionalFormatting sqref="BF16">
    <cfRule type="expression" dxfId="1439" priority="937">
      <formula>BF16&lt;#REF!</formula>
    </cfRule>
    <cfRule type="expression" dxfId="1438" priority="938">
      <formula>BF16&gt;#REF!</formula>
    </cfRule>
  </conditionalFormatting>
  <conditionalFormatting sqref="AZ18">
    <cfRule type="expression" dxfId="1437" priority="935">
      <formula>AZ18&lt;#REF!</formula>
    </cfRule>
    <cfRule type="expression" dxfId="1436" priority="936">
      <formula>AZ18&gt;#REF!</formula>
    </cfRule>
  </conditionalFormatting>
  <conditionalFormatting sqref="BB18">
    <cfRule type="expression" dxfId="1435" priority="933">
      <formula>BB18&lt;#REF!</formula>
    </cfRule>
    <cfRule type="expression" dxfId="1434" priority="934">
      <formula>BB18&gt;#REF!</formula>
    </cfRule>
  </conditionalFormatting>
  <conditionalFormatting sqref="BD18">
    <cfRule type="expression" dxfId="1433" priority="931">
      <formula>BD18&lt;#REF!</formula>
    </cfRule>
    <cfRule type="expression" dxfId="1432" priority="932">
      <formula>BD18&gt;#REF!</formula>
    </cfRule>
  </conditionalFormatting>
  <conditionalFormatting sqref="BF18">
    <cfRule type="expression" dxfId="1431" priority="929">
      <formula>BF18&lt;#REF!</formula>
    </cfRule>
    <cfRule type="expression" dxfId="1430" priority="930">
      <formula>BF18&gt;#REF!</formula>
    </cfRule>
  </conditionalFormatting>
  <conditionalFormatting sqref="AZ20">
    <cfRule type="expression" dxfId="1429" priority="927">
      <formula>AZ20&lt;#REF!</formula>
    </cfRule>
    <cfRule type="expression" dxfId="1428" priority="928">
      <formula>AZ20&gt;#REF!</formula>
    </cfRule>
  </conditionalFormatting>
  <conditionalFormatting sqref="BB20">
    <cfRule type="expression" dxfId="1427" priority="925">
      <formula>BB20&lt;#REF!</formula>
    </cfRule>
    <cfRule type="expression" dxfId="1426" priority="926">
      <formula>BB20&gt;#REF!</formula>
    </cfRule>
  </conditionalFormatting>
  <conditionalFormatting sqref="BD20">
    <cfRule type="expression" dxfId="1425" priority="923">
      <formula>BD20&lt;#REF!</formula>
    </cfRule>
    <cfRule type="expression" dxfId="1424" priority="924">
      <formula>BD20&gt;#REF!</formula>
    </cfRule>
  </conditionalFormatting>
  <conditionalFormatting sqref="BF20">
    <cfRule type="expression" dxfId="1423" priority="921">
      <formula>BF20&lt;#REF!</formula>
    </cfRule>
    <cfRule type="expression" dxfId="1422" priority="922">
      <formula>BF20&gt;#REF!</formula>
    </cfRule>
  </conditionalFormatting>
  <conditionalFormatting sqref="AZ22">
    <cfRule type="expression" dxfId="1421" priority="919">
      <formula>AZ22&lt;#REF!</formula>
    </cfRule>
    <cfRule type="expression" dxfId="1420" priority="920">
      <formula>AZ22&gt;#REF!</formula>
    </cfRule>
  </conditionalFormatting>
  <conditionalFormatting sqref="BB22">
    <cfRule type="expression" dxfId="1419" priority="917">
      <formula>BB22&lt;#REF!</formula>
    </cfRule>
    <cfRule type="expression" dxfId="1418" priority="918">
      <formula>BB22&gt;#REF!</formula>
    </cfRule>
  </conditionalFormatting>
  <conditionalFormatting sqref="BD22">
    <cfRule type="expression" dxfId="1417" priority="915">
      <formula>BD22&lt;#REF!</formula>
    </cfRule>
    <cfRule type="expression" dxfId="1416" priority="916">
      <formula>BD22&gt;#REF!</formula>
    </cfRule>
  </conditionalFormatting>
  <conditionalFormatting sqref="BF22">
    <cfRule type="expression" dxfId="1415" priority="913">
      <formula>BF22&lt;#REF!</formula>
    </cfRule>
    <cfRule type="expression" dxfId="1414" priority="914">
      <formula>BF22&gt;#REF!</formula>
    </cfRule>
  </conditionalFormatting>
  <conditionalFormatting sqref="AZ24">
    <cfRule type="expression" dxfId="1413" priority="911">
      <formula>AZ24&lt;#REF!</formula>
    </cfRule>
    <cfRule type="expression" dxfId="1412" priority="912">
      <formula>AZ24&gt;#REF!</formula>
    </cfRule>
  </conditionalFormatting>
  <conditionalFormatting sqref="BB24">
    <cfRule type="expression" dxfId="1411" priority="909">
      <formula>BB24&lt;#REF!</formula>
    </cfRule>
    <cfRule type="expression" dxfId="1410" priority="910">
      <formula>BB24&gt;#REF!</formula>
    </cfRule>
  </conditionalFormatting>
  <conditionalFormatting sqref="BD24">
    <cfRule type="expression" dxfId="1409" priority="907">
      <formula>BD24&lt;#REF!</formula>
    </cfRule>
    <cfRule type="expression" dxfId="1408" priority="908">
      <formula>BD24&gt;#REF!</formula>
    </cfRule>
  </conditionalFormatting>
  <conditionalFormatting sqref="BF24">
    <cfRule type="expression" dxfId="1407" priority="905">
      <formula>BF24&lt;#REF!</formula>
    </cfRule>
    <cfRule type="expression" dxfId="1406" priority="906">
      <formula>BF24&gt;#REF!</formula>
    </cfRule>
  </conditionalFormatting>
  <conditionalFormatting sqref="AZ26">
    <cfRule type="expression" dxfId="1405" priority="903">
      <formula>AZ26&lt;#REF!</formula>
    </cfRule>
    <cfRule type="expression" dxfId="1404" priority="904">
      <formula>AZ26&gt;#REF!</formula>
    </cfRule>
  </conditionalFormatting>
  <conditionalFormatting sqref="BB26">
    <cfRule type="expression" dxfId="1403" priority="901">
      <formula>BB26&lt;#REF!</formula>
    </cfRule>
    <cfRule type="expression" dxfId="1402" priority="902">
      <formula>BB26&gt;#REF!</formula>
    </cfRule>
  </conditionalFormatting>
  <conditionalFormatting sqref="BD26">
    <cfRule type="expression" dxfId="1401" priority="899">
      <formula>BD26&lt;#REF!</formula>
    </cfRule>
    <cfRule type="expression" dxfId="1400" priority="900">
      <formula>BD26&gt;#REF!</formula>
    </cfRule>
  </conditionalFormatting>
  <conditionalFormatting sqref="BF26">
    <cfRule type="expression" dxfId="1399" priority="897">
      <formula>BF26&lt;#REF!</formula>
    </cfRule>
    <cfRule type="expression" dxfId="1398" priority="898">
      <formula>BF26&gt;#REF!</formula>
    </cfRule>
  </conditionalFormatting>
  <conditionalFormatting sqref="AZ28">
    <cfRule type="expression" dxfId="1397" priority="895">
      <formula>AZ28&lt;#REF!</formula>
    </cfRule>
    <cfRule type="expression" dxfId="1396" priority="896">
      <formula>AZ28&gt;#REF!</formula>
    </cfRule>
  </conditionalFormatting>
  <conditionalFormatting sqref="BB28">
    <cfRule type="expression" dxfId="1395" priority="893">
      <formula>BB28&lt;#REF!</formula>
    </cfRule>
    <cfRule type="expression" dxfId="1394" priority="894">
      <formula>BB28&gt;#REF!</formula>
    </cfRule>
  </conditionalFormatting>
  <conditionalFormatting sqref="BD28">
    <cfRule type="expression" dxfId="1393" priority="891">
      <formula>BD28&lt;#REF!</formula>
    </cfRule>
    <cfRule type="expression" dxfId="1392" priority="892">
      <formula>BD28&gt;#REF!</formula>
    </cfRule>
  </conditionalFormatting>
  <conditionalFormatting sqref="BF28">
    <cfRule type="expression" dxfId="1391" priority="889">
      <formula>BF28&lt;#REF!</formula>
    </cfRule>
    <cfRule type="expression" dxfId="1390" priority="890">
      <formula>BF28&gt;#REF!</formula>
    </cfRule>
  </conditionalFormatting>
  <conditionalFormatting sqref="AZ30">
    <cfRule type="expression" dxfId="1389" priority="887">
      <formula>AZ30&lt;#REF!</formula>
    </cfRule>
    <cfRule type="expression" dxfId="1388" priority="888">
      <formula>AZ30&gt;#REF!</formula>
    </cfRule>
  </conditionalFormatting>
  <conditionalFormatting sqref="BB30">
    <cfRule type="expression" dxfId="1387" priority="885">
      <formula>BB30&lt;#REF!</formula>
    </cfRule>
    <cfRule type="expression" dxfId="1386" priority="886">
      <formula>BB30&gt;#REF!</formula>
    </cfRule>
  </conditionalFormatting>
  <conditionalFormatting sqref="BD30">
    <cfRule type="expression" dxfId="1385" priority="883">
      <formula>BD30&lt;#REF!</formula>
    </cfRule>
    <cfRule type="expression" dxfId="1384" priority="884">
      <formula>BD30&gt;#REF!</formula>
    </cfRule>
  </conditionalFormatting>
  <conditionalFormatting sqref="BF30">
    <cfRule type="expression" dxfId="1383" priority="881">
      <formula>BF30&lt;#REF!</formula>
    </cfRule>
    <cfRule type="expression" dxfId="1382" priority="882">
      <formula>BF30&gt;#REF!</formula>
    </cfRule>
  </conditionalFormatting>
  <conditionalFormatting sqref="AZ32">
    <cfRule type="expression" dxfId="1381" priority="879">
      <formula>AZ32&lt;#REF!</formula>
    </cfRule>
    <cfRule type="expression" dxfId="1380" priority="880">
      <formula>AZ32&gt;#REF!</formula>
    </cfRule>
  </conditionalFormatting>
  <conditionalFormatting sqref="BB32">
    <cfRule type="expression" dxfId="1379" priority="877">
      <formula>BB32&lt;#REF!</formula>
    </cfRule>
    <cfRule type="expression" dxfId="1378" priority="878">
      <formula>BB32&gt;#REF!</formula>
    </cfRule>
  </conditionalFormatting>
  <conditionalFormatting sqref="BD32">
    <cfRule type="expression" dxfId="1377" priority="875">
      <formula>BD32&lt;#REF!</formula>
    </cfRule>
    <cfRule type="expression" dxfId="1376" priority="876">
      <formula>BD32&gt;#REF!</formula>
    </cfRule>
  </conditionalFormatting>
  <conditionalFormatting sqref="BF32">
    <cfRule type="expression" dxfId="1375" priority="873">
      <formula>BF32&lt;#REF!</formula>
    </cfRule>
    <cfRule type="expression" dxfId="1374" priority="874">
      <formula>BF32&gt;#REF!</formula>
    </cfRule>
  </conditionalFormatting>
  <conditionalFormatting sqref="AZ34">
    <cfRule type="expression" dxfId="1373" priority="871">
      <formula>AZ34&lt;#REF!</formula>
    </cfRule>
    <cfRule type="expression" dxfId="1372" priority="872">
      <formula>AZ34&gt;#REF!</formula>
    </cfRule>
  </conditionalFormatting>
  <conditionalFormatting sqref="BB34">
    <cfRule type="expression" dxfId="1371" priority="869">
      <formula>BB34&lt;#REF!</formula>
    </cfRule>
    <cfRule type="expression" dxfId="1370" priority="870">
      <formula>BB34&gt;#REF!</formula>
    </cfRule>
  </conditionalFormatting>
  <conditionalFormatting sqref="BD34">
    <cfRule type="expression" dxfId="1369" priority="867">
      <formula>BD34&lt;#REF!</formula>
    </cfRule>
    <cfRule type="expression" dxfId="1368" priority="868">
      <formula>BD34&gt;#REF!</formula>
    </cfRule>
  </conditionalFormatting>
  <conditionalFormatting sqref="BF34">
    <cfRule type="expression" dxfId="1367" priority="865">
      <formula>BF34&lt;#REF!</formula>
    </cfRule>
    <cfRule type="expression" dxfId="1366" priority="866">
      <formula>BF34&gt;#REF!</formula>
    </cfRule>
  </conditionalFormatting>
  <conditionalFormatting sqref="AZ36">
    <cfRule type="expression" dxfId="1365" priority="863">
      <formula>AZ36&lt;#REF!</formula>
    </cfRule>
    <cfRule type="expression" dxfId="1364" priority="864">
      <formula>AZ36&gt;#REF!</formula>
    </cfRule>
  </conditionalFormatting>
  <conditionalFormatting sqref="BB36">
    <cfRule type="expression" dxfId="1363" priority="861">
      <formula>BB36&lt;#REF!</formula>
    </cfRule>
    <cfRule type="expression" dxfId="1362" priority="862">
      <formula>BB36&gt;#REF!</formula>
    </cfRule>
  </conditionalFormatting>
  <conditionalFormatting sqref="BD36">
    <cfRule type="expression" dxfId="1361" priority="859">
      <formula>BD36&lt;#REF!</formula>
    </cfRule>
    <cfRule type="expression" dxfId="1360" priority="860">
      <formula>BD36&gt;#REF!</formula>
    </cfRule>
  </conditionalFormatting>
  <conditionalFormatting sqref="BF36">
    <cfRule type="expression" dxfId="1359" priority="857">
      <formula>BF36&lt;#REF!</formula>
    </cfRule>
    <cfRule type="expression" dxfId="1358" priority="858">
      <formula>BF36&gt;#REF!</formula>
    </cfRule>
  </conditionalFormatting>
  <conditionalFormatting sqref="AZ38">
    <cfRule type="expression" dxfId="1357" priority="855">
      <formula>AZ38&lt;#REF!</formula>
    </cfRule>
    <cfRule type="expression" dxfId="1356" priority="856">
      <formula>AZ38&gt;#REF!</formula>
    </cfRule>
  </conditionalFormatting>
  <conditionalFormatting sqref="BB38">
    <cfRule type="expression" dxfId="1355" priority="853">
      <formula>BB38&lt;#REF!</formula>
    </cfRule>
    <cfRule type="expression" dxfId="1354" priority="854">
      <formula>BB38&gt;#REF!</formula>
    </cfRule>
  </conditionalFormatting>
  <conditionalFormatting sqref="BD38">
    <cfRule type="expression" dxfId="1353" priority="851">
      <formula>BD38&lt;#REF!</formula>
    </cfRule>
    <cfRule type="expression" dxfId="1352" priority="852">
      <formula>BD38&gt;#REF!</formula>
    </cfRule>
  </conditionalFormatting>
  <conditionalFormatting sqref="BF38">
    <cfRule type="expression" dxfId="1351" priority="849">
      <formula>BF38&lt;#REF!</formula>
    </cfRule>
    <cfRule type="expression" dxfId="1350" priority="850">
      <formula>BF38&gt;#REF!</formula>
    </cfRule>
  </conditionalFormatting>
  <conditionalFormatting sqref="AZ40">
    <cfRule type="expression" dxfId="1349" priority="847">
      <formula>AZ40&lt;#REF!</formula>
    </cfRule>
    <cfRule type="expression" dxfId="1348" priority="848">
      <formula>AZ40&gt;#REF!</formula>
    </cfRule>
  </conditionalFormatting>
  <conditionalFormatting sqref="BB40">
    <cfRule type="expression" dxfId="1347" priority="845">
      <formula>BB40&lt;#REF!</formula>
    </cfRule>
    <cfRule type="expression" dxfId="1346" priority="846">
      <formula>BB40&gt;#REF!</formula>
    </cfRule>
  </conditionalFormatting>
  <conditionalFormatting sqref="BD40">
    <cfRule type="expression" dxfId="1345" priority="843">
      <formula>BD40&lt;#REF!</formula>
    </cfRule>
    <cfRule type="expression" dxfId="1344" priority="844">
      <formula>BD40&gt;#REF!</formula>
    </cfRule>
  </conditionalFormatting>
  <conditionalFormatting sqref="BF40">
    <cfRule type="expression" dxfId="1343" priority="841">
      <formula>BF40&lt;#REF!</formula>
    </cfRule>
    <cfRule type="expression" dxfId="1342" priority="842">
      <formula>BF40&gt;#REF!</formula>
    </cfRule>
  </conditionalFormatting>
  <conditionalFormatting sqref="AZ42">
    <cfRule type="expression" dxfId="1341" priority="839">
      <formula>AZ42&lt;#REF!</formula>
    </cfRule>
    <cfRule type="expression" dxfId="1340" priority="840">
      <formula>AZ42&gt;#REF!</formula>
    </cfRule>
  </conditionalFormatting>
  <conditionalFormatting sqref="BB42">
    <cfRule type="expression" dxfId="1339" priority="837">
      <formula>BB42&lt;#REF!</formula>
    </cfRule>
    <cfRule type="expression" dxfId="1338" priority="838">
      <formula>BB42&gt;#REF!</formula>
    </cfRule>
  </conditionalFormatting>
  <conditionalFormatting sqref="BD42">
    <cfRule type="expression" dxfId="1337" priority="835">
      <formula>BD42&lt;#REF!</formula>
    </cfRule>
    <cfRule type="expression" dxfId="1336" priority="836">
      <formula>BD42&gt;#REF!</formula>
    </cfRule>
  </conditionalFormatting>
  <conditionalFormatting sqref="BF42">
    <cfRule type="expression" dxfId="1335" priority="833">
      <formula>BF42&lt;#REF!</formula>
    </cfRule>
    <cfRule type="expression" dxfId="1334" priority="834">
      <formula>BF42&gt;#REF!</formula>
    </cfRule>
  </conditionalFormatting>
  <conditionalFormatting sqref="AZ44">
    <cfRule type="expression" dxfId="1333" priority="831">
      <formula>AZ44&lt;#REF!</formula>
    </cfRule>
    <cfRule type="expression" dxfId="1332" priority="832">
      <formula>AZ44&gt;#REF!</formula>
    </cfRule>
  </conditionalFormatting>
  <conditionalFormatting sqref="BB44">
    <cfRule type="expression" dxfId="1331" priority="829">
      <formula>BB44&lt;#REF!</formula>
    </cfRule>
    <cfRule type="expression" dxfId="1330" priority="830">
      <formula>BB44&gt;#REF!</formula>
    </cfRule>
  </conditionalFormatting>
  <conditionalFormatting sqref="BD44">
    <cfRule type="expression" dxfId="1329" priority="827">
      <formula>BD44&lt;#REF!</formula>
    </cfRule>
    <cfRule type="expression" dxfId="1328" priority="828">
      <formula>BD44&gt;#REF!</formula>
    </cfRule>
  </conditionalFormatting>
  <conditionalFormatting sqref="BF44">
    <cfRule type="expression" dxfId="1327" priority="825">
      <formula>BF44&lt;#REF!</formula>
    </cfRule>
    <cfRule type="expression" dxfId="1326" priority="826">
      <formula>BF44&gt;#REF!</formula>
    </cfRule>
  </conditionalFormatting>
  <conditionalFormatting sqref="AZ46">
    <cfRule type="expression" dxfId="1325" priority="823">
      <formula>AZ46&lt;#REF!</formula>
    </cfRule>
    <cfRule type="expression" dxfId="1324" priority="824">
      <formula>AZ46&gt;#REF!</formula>
    </cfRule>
  </conditionalFormatting>
  <conditionalFormatting sqref="BB46">
    <cfRule type="expression" dxfId="1323" priority="821">
      <formula>BB46&lt;#REF!</formula>
    </cfRule>
    <cfRule type="expression" dxfId="1322" priority="822">
      <formula>BB46&gt;#REF!</formula>
    </cfRule>
  </conditionalFormatting>
  <conditionalFormatting sqref="BD46">
    <cfRule type="expression" dxfId="1321" priority="819">
      <formula>BD46&lt;#REF!</formula>
    </cfRule>
    <cfRule type="expression" dxfId="1320" priority="820">
      <formula>BD46&gt;#REF!</formula>
    </cfRule>
  </conditionalFormatting>
  <conditionalFormatting sqref="BF46">
    <cfRule type="expression" dxfId="1319" priority="817">
      <formula>BF46&lt;#REF!</formula>
    </cfRule>
    <cfRule type="expression" dxfId="1318" priority="818">
      <formula>BF46&gt;#REF!</formula>
    </cfRule>
  </conditionalFormatting>
  <conditionalFormatting sqref="AZ48">
    <cfRule type="expression" dxfId="1317" priority="815">
      <formula>AZ48&lt;#REF!</formula>
    </cfRule>
    <cfRule type="expression" dxfId="1316" priority="816">
      <formula>AZ48&gt;#REF!</formula>
    </cfRule>
  </conditionalFormatting>
  <conditionalFormatting sqref="BB48">
    <cfRule type="expression" dxfId="1315" priority="813">
      <formula>BB48&lt;#REF!</formula>
    </cfRule>
    <cfRule type="expression" dxfId="1314" priority="814">
      <formula>BB48&gt;#REF!</formula>
    </cfRule>
  </conditionalFormatting>
  <conditionalFormatting sqref="BD48">
    <cfRule type="expression" dxfId="1313" priority="811">
      <formula>BD48&lt;#REF!</formula>
    </cfRule>
    <cfRule type="expression" dxfId="1312" priority="812">
      <formula>BD48&gt;#REF!</formula>
    </cfRule>
  </conditionalFormatting>
  <conditionalFormatting sqref="BF48">
    <cfRule type="expression" dxfId="1311" priority="809">
      <formula>BF48&lt;#REF!</formula>
    </cfRule>
    <cfRule type="expression" dxfId="1310" priority="810">
      <formula>BF48&gt;#REF!</formula>
    </cfRule>
  </conditionalFormatting>
  <conditionalFormatting sqref="AZ50">
    <cfRule type="expression" dxfId="1309" priority="807">
      <formula>AZ50&lt;#REF!</formula>
    </cfRule>
    <cfRule type="expression" dxfId="1308" priority="808">
      <formula>AZ50&gt;#REF!</formula>
    </cfRule>
  </conditionalFormatting>
  <conditionalFormatting sqref="BB50">
    <cfRule type="expression" dxfId="1307" priority="805">
      <formula>BB50&lt;#REF!</formula>
    </cfRule>
    <cfRule type="expression" dxfId="1306" priority="806">
      <formula>BB50&gt;#REF!</formula>
    </cfRule>
  </conditionalFormatting>
  <conditionalFormatting sqref="BD50">
    <cfRule type="expression" dxfId="1305" priority="803">
      <formula>BD50&lt;#REF!</formula>
    </cfRule>
    <cfRule type="expression" dxfId="1304" priority="804">
      <formula>BD50&gt;#REF!</formula>
    </cfRule>
  </conditionalFormatting>
  <conditionalFormatting sqref="BF50">
    <cfRule type="expression" dxfId="1303" priority="801">
      <formula>BF50&lt;#REF!</formula>
    </cfRule>
    <cfRule type="expression" dxfId="1302" priority="802">
      <formula>BF50&gt;#REF!</formula>
    </cfRule>
  </conditionalFormatting>
  <conditionalFormatting sqref="AZ52">
    <cfRule type="expression" dxfId="1301" priority="799">
      <formula>AZ52&lt;#REF!</formula>
    </cfRule>
    <cfRule type="expression" dxfId="1300" priority="800">
      <formula>AZ52&gt;#REF!</formula>
    </cfRule>
  </conditionalFormatting>
  <conditionalFormatting sqref="BB52">
    <cfRule type="expression" dxfId="1299" priority="797">
      <formula>BB52&lt;#REF!</formula>
    </cfRule>
    <cfRule type="expression" dxfId="1298" priority="798">
      <formula>BB52&gt;#REF!</formula>
    </cfRule>
  </conditionalFormatting>
  <conditionalFormatting sqref="BD52">
    <cfRule type="expression" dxfId="1297" priority="795">
      <formula>BD52&lt;#REF!</formula>
    </cfRule>
    <cfRule type="expression" dxfId="1296" priority="796">
      <formula>BD52&gt;#REF!</formula>
    </cfRule>
  </conditionalFormatting>
  <conditionalFormatting sqref="BF52">
    <cfRule type="expression" dxfId="1295" priority="793">
      <formula>BF52&lt;#REF!</formula>
    </cfRule>
    <cfRule type="expression" dxfId="1294" priority="794">
      <formula>BF52&gt;#REF!</formula>
    </cfRule>
  </conditionalFormatting>
  <conditionalFormatting sqref="AZ54">
    <cfRule type="expression" dxfId="1293" priority="791">
      <formula>AZ54&lt;#REF!</formula>
    </cfRule>
    <cfRule type="expression" dxfId="1292" priority="792">
      <formula>AZ54&gt;#REF!</formula>
    </cfRule>
  </conditionalFormatting>
  <conditionalFormatting sqref="BB54">
    <cfRule type="expression" dxfId="1291" priority="789">
      <formula>BB54&lt;#REF!</formula>
    </cfRule>
    <cfRule type="expression" dxfId="1290" priority="790">
      <formula>BB54&gt;#REF!</formula>
    </cfRule>
  </conditionalFormatting>
  <conditionalFormatting sqref="BD54">
    <cfRule type="expression" dxfId="1289" priority="787">
      <formula>BD54&lt;#REF!</formula>
    </cfRule>
    <cfRule type="expression" dxfId="1288" priority="788">
      <formula>BD54&gt;#REF!</formula>
    </cfRule>
  </conditionalFormatting>
  <conditionalFormatting sqref="BF54">
    <cfRule type="expression" dxfId="1287" priority="785">
      <formula>BF54&lt;#REF!</formula>
    </cfRule>
    <cfRule type="expression" dxfId="1286" priority="786">
      <formula>BF54&gt;#REF!</formula>
    </cfRule>
  </conditionalFormatting>
  <conditionalFormatting sqref="AZ56">
    <cfRule type="expression" dxfId="1285" priority="783">
      <formula>AZ56&lt;#REF!</formula>
    </cfRule>
    <cfRule type="expression" dxfId="1284" priority="784">
      <formula>AZ56&gt;#REF!</formula>
    </cfRule>
  </conditionalFormatting>
  <conditionalFormatting sqref="BB56">
    <cfRule type="expression" dxfId="1283" priority="781">
      <formula>BB56&lt;#REF!</formula>
    </cfRule>
    <cfRule type="expression" dxfId="1282" priority="782">
      <formula>BB56&gt;#REF!</formula>
    </cfRule>
  </conditionalFormatting>
  <conditionalFormatting sqref="BD56">
    <cfRule type="expression" dxfId="1281" priority="779">
      <formula>BD56&lt;#REF!</formula>
    </cfRule>
    <cfRule type="expression" dxfId="1280" priority="780">
      <formula>BD56&gt;#REF!</formula>
    </cfRule>
  </conditionalFormatting>
  <conditionalFormatting sqref="BF56">
    <cfRule type="expression" dxfId="1279" priority="777">
      <formula>BF56&lt;#REF!</formula>
    </cfRule>
    <cfRule type="expression" dxfId="1278" priority="778">
      <formula>BF56&gt;#REF!</formula>
    </cfRule>
  </conditionalFormatting>
  <conditionalFormatting sqref="AZ58">
    <cfRule type="expression" dxfId="1277" priority="775">
      <formula>AZ58&lt;#REF!</formula>
    </cfRule>
    <cfRule type="expression" dxfId="1276" priority="776">
      <formula>AZ58&gt;#REF!</formula>
    </cfRule>
  </conditionalFormatting>
  <conditionalFormatting sqref="BB58">
    <cfRule type="expression" dxfId="1275" priority="773">
      <formula>BB58&lt;#REF!</formula>
    </cfRule>
    <cfRule type="expression" dxfId="1274" priority="774">
      <formula>BB58&gt;#REF!</formula>
    </cfRule>
  </conditionalFormatting>
  <conditionalFormatting sqref="BD58">
    <cfRule type="expression" dxfId="1273" priority="771">
      <formula>BD58&lt;#REF!</formula>
    </cfRule>
    <cfRule type="expression" dxfId="1272" priority="772">
      <formula>BD58&gt;#REF!</formula>
    </cfRule>
  </conditionalFormatting>
  <conditionalFormatting sqref="BF58">
    <cfRule type="expression" dxfId="1271" priority="769">
      <formula>BF58&lt;#REF!</formula>
    </cfRule>
    <cfRule type="expression" dxfId="1270" priority="770">
      <formula>BF58&gt;#REF!</formula>
    </cfRule>
  </conditionalFormatting>
  <conditionalFormatting sqref="AZ60">
    <cfRule type="expression" dxfId="1269" priority="767">
      <formula>AZ60&lt;#REF!</formula>
    </cfRule>
    <cfRule type="expression" dxfId="1268" priority="768">
      <formula>AZ60&gt;#REF!</formula>
    </cfRule>
  </conditionalFormatting>
  <conditionalFormatting sqref="BB60">
    <cfRule type="expression" dxfId="1267" priority="765">
      <formula>BB60&lt;#REF!</formula>
    </cfRule>
    <cfRule type="expression" dxfId="1266" priority="766">
      <formula>BB60&gt;#REF!</formula>
    </cfRule>
  </conditionalFormatting>
  <conditionalFormatting sqref="BD60">
    <cfRule type="expression" dxfId="1265" priority="763">
      <formula>BD60&lt;#REF!</formula>
    </cfRule>
    <cfRule type="expression" dxfId="1264" priority="764">
      <formula>BD60&gt;#REF!</formula>
    </cfRule>
  </conditionalFormatting>
  <conditionalFormatting sqref="BF60">
    <cfRule type="expression" dxfId="1263" priority="761">
      <formula>BF60&lt;#REF!</formula>
    </cfRule>
    <cfRule type="expression" dxfId="1262" priority="762">
      <formula>BF60&gt;#REF!</formula>
    </cfRule>
  </conditionalFormatting>
  <conditionalFormatting sqref="AZ62">
    <cfRule type="expression" dxfId="1261" priority="759">
      <formula>AZ62&lt;#REF!</formula>
    </cfRule>
    <cfRule type="expression" dxfId="1260" priority="760">
      <formula>AZ62&gt;#REF!</formula>
    </cfRule>
  </conditionalFormatting>
  <conditionalFormatting sqref="BB62">
    <cfRule type="expression" dxfId="1259" priority="757">
      <formula>BB62&lt;#REF!</formula>
    </cfRule>
    <cfRule type="expression" dxfId="1258" priority="758">
      <formula>BB62&gt;#REF!</formula>
    </cfRule>
  </conditionalFormatting>
  <conditionalFormatting sqref="BD62">
    <cfRule type="expression" dxfId="1257" priority="755">
      <formula>BD62&lt;#REF!</formula>
    </cfRule>
    <cfRule type="expression" dxfId="1256" priority="756">
      <formula>BD62&gt;#REF!</formula>
    </cfRule>
  </conditionalFormatting>
  <conditionalFormatting sqref="BF62">
    <cfRule type="expression" dxfId="1255" priority="753">
      <formula>BF62&lt;#REF!</formula>
    </cfRule>
    <cfRule type="expression" dxfId="1254" priority="754">
      <formula>BF62&gt;#REF!</formula>
    </cfRule>
  </conditionalFormatting>
  <conditionalFormatting sqref="AZ64">
    <cfRule type="expression" dxfId="1253" priority="751">
      <formula>AZ64&lt;#REF!</formula>
    </cfRule>
    <cfRule type="expression" dxfId="1252" priority="752">
      <formula>AZ64&gt;#REF!</formula>
    </cfRule>
  </conditionalFormatting>
  <conditionalFormatting sqref="BB64">
    <cfRule type="expression" dxfId="1251" priority="749">
      <formula>BB64&lt;#REF!</formula>
    </cfRule>
    <cfRule type="expression" dxfId="1250" priority="750">
      <formula>BB64&gt;#REF!</formula>
    </cfRule>
  </conditionalFormatting>
  <conditionalFormatting sqref="BD64">
    <cfRule type="expression" dxfId="1249" priority="747">
      <formula>BD64&lt;#REF!</formula>
    </cfRule>
    <cfRule type="expression" dxfId="1248" priority="748">
      <formula>BD64&gt;#REF!</formula>
    </cfRule>
  </conditionalFormatting>
  <conditionalFormatting sqref="BF64">
    <cfRule type="expression" dxfId="1247" priority="745">
      <formula>BF64&lt;#REF!</formula>
    </cfRule>
    <cfRule type="expression" dxfId="1246" priority="746">
      <formula>BF64&gt;#REF!</formula>
    </cfRule>
  </conditionalFormatting>
  <conditionalFormatting sqref="AZ66">
    <cfRule type="expression" dxfId="1245" priority="743">
      <formula>AZ66&lt;#REF!</formula>
    </cfRule>
    <cfRule type="expression" dxfId="1244" priority="744">
      <formula>AZ66&gt;#REF!</formula>
    </cfRule>
  </conditionalFormatting>
  <conditionalFormatting sqref="BB66">
    <cfRule type="expression" dxfId="1243" priority="741">
      <formula>BB66&lt;#REF!</formula>
    </cfRule>
    <cfRule type="expression" dxfId="1242" priority="742">
      <formula>BB66&gt;#REF!</formula>
    </cfRule>
  </conditionalFormatting>
  <conditionalFormatting sqref="BD66">
    <cfRule type="expression" dxfId="1241" priority="739">
      <formula>BD66&lt;#REF!</formula>
    </cfRule>
    <cfRule type="expression" dxfId="1240" priority="740">
      <formula>BD66&gt;#REF!</formula>
    </cfRule>
  </conditionalFormatting>
  <conditionalFormatting sqref="BF66">
    <cfRule type="expression" dxfId="1239" priority="737">
      <formula>BF66&lt;#REF!</formula>
    </cfRule>
    <cfRule type="expression" dxfId="1238" priority="738">
      <formula>BF66&gt;#REF!</formula>
    </cfRule>
  </conditionalFormatting>
  <conditionalFormatting sqref="AZ68">
    <cfRule type="expression" dxfId="1237" priority="735">
      <formula>AZ68&lt;#REF!</formula>
    </cfRule>
    <cfRule type="expression" dxfId="1236" priority="736">
      <formula>AZ68&gt;#REF!</formula>
    </cfRule>
  </conditionalFormatting>
  <conditionalFormatting sqref="BB68">
    <cfRule type="expression" dxfId="1235" priority="733">
      <formula>BB68&lt;#REF!</formula>
    </cfRule>
    <cfRule type="expression" dxfId="1234" priority="734">
      <formula>BB68&gt;#REF!</formula>
    </cfRule>
  </conditionalFormatting>
  <conditionalFormatting sqref="BD68">
    <cfRule type="expression" dxfId="1233" priority="731">
      <formula>BD68&lt;#REF!</formula>
    </cfRule>
    <cfRule type="expression" dxfId="1232" priority="732">
      <formula>BD68&gt;#REF!</formula>
    </cfRule>
  </conditionalFormatting>
  <conditionalFormatting sqref="BF68">
    <cfRule type="expression" dxfId="1231" priority="729">
      <formula>BF68&lt;#REF!</formula>
    </cfRule>
    <cfRule type="expression" dxfId="1230" priority="730">
      <formula>BF68&gt;#REF!</formula>
    </cfRule>
  </conditionalFormatting>
  <conditionalFormatting sqref="AZ70">
    <cfRule type="expression" dxfId="1229" priority="727">
      <formula>AZ70&lt;#REF!</formula>
    </cfRule>
    <cfRule type="expression" dxfId="1228" priority="728">
      <formula>AZ70&gt;#REF!</formula>
    </cfRule>
  </conditionalFormatting>
  <conditionalFormatting sqref="BB70">
    <cfRule type="expression" dxfId="1227" priority="725">
      <formula>BB70&lt;#REF!</formula>
    </cfRule>
    <cfRule type="expression" dxfId="1226" priority="726">
      <formula>BB70&gt;#REF!</formula>
    </cfRule>
  </conditionalFormatting>
  <conditionalFormatting sqref="BD70">
    <cfRule type="expression" dxfId="1225" priority="723">
      <formula>BD70&lt;#REF!</formula>
    </cfRule>
    <cfRule type="expression" dxfId="1224" priority="724">
      <formula>BD70&gt;#REF!</formula>
    </cfRule>
  </conditionalFormatting>
  <conditionalFormatting sqref="BF70">
    <cfRule type="expression" dxfId="1223" priority="721">
      <formula>BF70&lt;#REF!</formula>
    </cfRule>
    <cfRule type="expression" dxfId="1222" priority="722">
      <formula>BF70&gt;#REF!</formula>
    </cfRule>
  </conditionalFormatting>
  <conditionalFormatting sqref="AZ72">
    <cfRule type="expression" dxfId="1221" priority="719">
      <formula>AZ72&lt;#REF!</formula>
    </cfRule>
    <cfRule type="expression" dxfId="1220" priority="720">
      <formula>AZ72&gt;#REF!</formula>
    </cfRule>
  </conditionalFormatting>
  <conditionalFormatting sqref="BB72">
    <cfRule type="expression" dxfId="1219" priority="717">
      <formula>BB72&lt;#REF!</formula>
    </cfRule>
    <cfRule type="expression" dxfId="1218" priority="718">
      <formula>BB72&gt;#REF!</formula>
    </cfRule>
  </conditionalFormatting>
  <conditionalFormatting sqref="BD72">
    <cfRule type="expression" dxfId="1217" priority="715">
      <formula>BD72&lt;#REF!</formula>
    </cfRule>
    <cfRule type="expression" dxfId="1216" priority="716">
      <formula>BD72&gt;#REF!</formula>
    </cfRule>
  </conditionalFormatting>
  <conditionalFormatting sqref="BF72">
    <cfRule type="expression" dxfId="1215" priority="713">
      <formula>BF72&lt;#REF!</formula>
    </cfRule>
    <cfRule type="expression" dxfId="1214" priority="714">
      <formula>BF72&gt;#REF!</formula>
    </cfRule>
  </conditionalFormatting>
  <conditionalFormatting sqref="AZ74">
    <cfRule type="expression" dxfId="1213" priority="711">
      <formula>AZ74&lt;#REF!</formula>
    </cfRule>
    <cfRule type="expression" dxfId="1212" priority="712">
      <formula>AZ74&gt;#REF!</formula>
    </cfRule>
  </conditionalFormatting>
  <conditionalFormatting sqref="BB74">
    <cfRule type="expression" dxfId="1211" priority="709">
      <formula>BB74&lt;#REF!</formula>
    </cfRule>
    <cfRule type="expression" dxfId="1210" priority="710">
      <formula>BB74&gt;#REF!</formula>
    </cfRule>
  </conditionalFormatting>
  <conditionalFormatting sqref="BD74">
    <cfRule type="expression" dxfId="1209" priority="707">
      <formula>BD74&lt;#REF!</formula>
    </cfRule>
    <cfRule type="expression" dxfId="1208" priority="708">
      <formula>BD74&gt;#REF!</formula>
    </cfRule>
  </conditionalFormatting>
  <conditionalFormatting sqref="BF74">
    <cfRule type="expression" dxfId="1207" priority="705">
      <formula>BF74&lt;#REF!</formula>
    </cfRule>
    <cfRule type="expression" dxfId="1206" priority="706">
      <formula>BF74&gt;#REF!</formula>
    </cfRule>
  </conditionalFormatting>
  <conditionalFormatting sqref="AZ76">
    <cfRule type="expression" dxfId="1205" priority="703">
      <formula>AZ76&lt;#REF!</formula>
    </cfRule>
    <cfRule type="expression" dxfId="1204" priority="704">
      <formula>AZ76&gt;#REF!</formula>
    </cfRule>
  </conditionalFormatting>
  <conditionalFormatting sqref="BB76">
    <cfRule type="expression" dxfId="1203" priority="701">
      <formula>BB76&lt;#REF!</formula>
    </cfRule>
    <cfRule type="expression" dxfId="1202" priority="702">
      <formula>BB76&gt;#REF!</formula>
    </cfRule>
  </conditionalFormatting>
  <conditionalFormatting sqref="BD76">
    <cfRule type="expression" dxfId="1201" priority="699">
      <formula>BD76&lt;#REF!</formula>
    </cfRule>
    <cfRule type="expression" dxfId="1200" priority="700">
      <formula>BD76&gt;#REF!</formula>
    </cfRule>
  </conditionalFormatting>
  <conditionalFormatting sqref="BF76">
    <cfRule type="expression" dxfId="1199" priority="697">
      <formula>BF76&lt;#REF!</formula>
    </cfRule>
    <cfRule type="expression" dxfId="1198" priority="698">
      <formula>BF76&gt;#REF!</formula>
    </cfRule>
  </conditionalFormatting>
  <conditionalFormatting sqref="AZ78">
    <cfRule type="expression" dxfId="1197" priority="695">
      <formula>AZ78&lt;#REF!</formula>
    </cfRule>
    <cfRule type="expression" dxfId="1196" priority="696">
      <formula>AZ78&gt;#REF!</formula>
    </cfRule>
  </conditionalFormatting>
  <conditionalFormatting sqref="BB78">
    <cfRule type="expression" dxfId="1195" priority="693">
      <formula>BB78&lt;#REF!</formula>
    </cfRule>
    <cfRule type="expression" dxfId="1194" priority="694">
      <formula>BB78&gt;#REF!</formula>
    </cfRule>
  </conditionalFormatting>
  <conditionalFormatting sqref="BD78">
    <cfRule type="expression" dxfId="1193" priority="691">
      <formula>BD78&lt;#REF!</formula>
    </cfRule>
    <cfRule type="expression" dxfId="1192" priority="692">
      <formula>BD78&gt;#REF!</formula>
    </cfRule>
  </conditionalFormatting>
  <conditionalFormatting sqref="BF78">
    <cfRule type="expression" dxfId="1191" priority="689">
      <formula>BF78&lt;#REF!</formula>
    </cfRule>
    <cfRule type="expression" dxfId="1190" priority="690">
      <formula>BF78&gt;#REF!</formula>
    </cfRule>
  </conditionalFormatting>
  <conditionalFormatting sqref="AZ80">
    <cfRule type="expression" dxfId="1189" priority="687">
      <formula>AZ80&lt;#REF!</formula>
    </cfRule>
    <cfRule type="expression" dxfId="1188" priority="688">
      <formula>AZ80&gt;#REF!</formula>
    </cfRule>
  </conditionalFormatting>
  <conditionalFormatting sqref="BB80">
    <cfRule type="expression" dxfId="1187" priority="685">
      <formula>BB80&lt;#REF!</formula>
    </cfRule>
    <cfRule type="expression" dxfId="1186" priority="686">
      <formula>BB80&gt;#REF!</formula>
    </cfRule>
  </conditionalFormatting>
  <conditionalFormatting sqref="BD80">
    <cfRule type="expression" dxfId="1185" priority="683">
      <formula>BD80&lt;#REF!</formula>
    </cfRule>
    <cfRule type="expression" dxfId="1184" priority="684">
      <formula>BD80&gt;#REF!</formula>
    </cfRule>
  </conditionalFormatting>
  <conditionalFormatting sqref="BF80">
    <cfRule type="expression" dxfId="1183" priority="681">
      <formula>BF80&lt;#REF!</formula>
    </cfRule>
    <cfRule type="expression" dxfId="1182" priority="682">
      <formula>BF80&gt;#REF!</formula>
    </cfRule>
  </conditionalFormatting>
  <conditionalFormatting sqref="AZ86 AZ84 AZ82">
    <cfRule type="expression" dxfId="1181" priority="679">
      <formula>AZ82&lt;#REF!</formula>
    </cfRule>
    <cfRule type="expression" dxfId="1180" priority="680">
      <formula>AZ82&gt;#REF!</formula>
    </cfRule>
  </conditionalFormatting>
  <conditionalFormatting sqref="BB86 BB84 BB82">
    <cfRule type="expression" dxfId="1179" priority="677">
      <formula>BB82&lt;#REF!</formula>
    </cfRule>
    <cfRule type="expression" dxfId="1178" priority="678">
      <formula>BB82&gt;#REF!</formula>
    </cfRule>
  </conditionalFormatting>
  <conditionalFormatting sqref="BD86 BD84 BD82">
    <cfRule type="expression" dxfId="1177" priority="675">
      <formula>BD82&lt;#REF!</formula>
    </cfRule>
    <cfRule type="expression" dxfId="1176" priority="676">
      <formula>BD82&gt;#REF!</formula>
    </cfRule>
  </conditionalFormatting>
  <conditionalFormatting sqref="BF86 BF84 BF82">
    <cfRule type="expression" dxfId="1175" priority="673">
      <formula>BF82&lt;#REF!</formula>
    </cfRule>
    <cfRule type="expression" dxfId="1174" priority="674">
      <formula>BF82&gt;#REF!</formula>
    </cfRule>
  </conditionalFormatting>
  <conditionalFormatting sqref="AZ88">
    <cfRule type="expression" dxfId="1173" priority="671">
      <formula>AZ88&lt;#REF!</formula>
    </cfRule>
    <cfRule type="expression" dxfId="1172" priority="672">
      <formula>AZ88&gt;#REF!</formula>
    </cfRule>
  </conditionalFormatting>
  <conditionalFormatting sqref="BB88">
    <cfRule type="expression" dxfId="1171" priority="669">
      <formula>BB88&lt;#REF!</formula>
    </cfRule>
    <cfRule type="expression" dxfId="1170" priority="670">
      <formula>BB88&gt;#REF!</formula>
    </cfRule>
  </conditionalFormatting>
  <conditionalFormatting sqref="BD88">
    <cfRule type="expression" dxfId="1169" priority="667">
      <formula>BD88&lt;#REF!</formula>
    </cfRule>
    <cfRule type="expression" dxfId="1168" priority="668">
      <formula>BD88&gt;#REF!</formula>
    </cfRule>
  </conditionalFormatting>
  <conditionalFormatting sqref="BF88">
    <cfRule type="expression" dxfId="1167" priority="665">
      <formula>BF88&lt;#REF!</formula>
    </cfRule>
    <cfRule type="expression" dxfId="1166" priority="666">
      <formula>BF88&gt;#REF!</formula>
    </cfRule>
  </conditionalFormatting>
  <conditionalFormatting sqref="AZ90">
    <cfRule type="expression" dxfId="1165" priority="663">
      <formula>AZ90&lt;#REF!</formula>
    </cfRule>
    <cfRule type="expression" dxfId="1164" priority="664">
      <formula>AZ90&gt;#REF!</formula>
    </cfRule>
  </conditionalFormatting>
  <conditionalFormatting sqref="BB90">
    <cfRule type="expression" dxfId="1163" priority="661">
      <formula>BB90&lt;#REF!</formula>
    </cfRule>
    <cfRule type="expression" dxfId="1162" priority="662">
      <formula>BB90&gt;#REF!</formula>
    </cfRule>
  </conditionalFormatting>
  <conditionalFormatting sqref="BD90">
    <cfRule type="expression" dxfId="1161" priority="659">
      <formula>BD90&lt;#REF!</formula>
    </cfRule>
    <cfRule type="expression" dxfId="1160" priority="660">
      <formula>BD90&gt;#REF!</formula>
    </cfRule>
  </conditionalFormatting>
  <conditionalFormatting sqref="BF90">
    <cfRule type="expression" dxfId="1159" priority="657">
      <formula>BF90&lt;#REF!</formula>
    </cfRule>
    <cfRule type="expression" dxfId="1158" priority="658">
      <formula>BF90&gt;#REF!</formula>
    </cfRule>
  </conditionalFormatting>
  <conditionalFormatting sqref="AZ92">
    <cfRule type="expression" dxfId="1157" priority="655">
      <formula>AZ92&lt;#REF!</formula>
    </cfRule>
    <cfRule type="expression" dxfId="1156" priority="656">
      <formula>AZ92&gt;#REF!</formula>
    </cfRule>
  </conditionalFormatting>
  <conditionalFormatting sqref="BB92">
    <cfRule type="expression" dxfId="1155" priority="653">
      <formula>BB92&lt;#REF!</formula>
    </cfRule>
    <cfRule type="expression" dxfId="1154" priority="654">
      <formula>BB92&gt;#REF!</formula>
    </cfRule>
  </conditionalFormatting>
  <conditionalFormatting sqref="BD92">
    <cfRule type="expression" dxfId="1153" priority="651">
      <formula>BD92&lt;#REF!</formula>
    </cfRule>
    <cfRule type="expression" dxfId="1152" priority="652">
      <formula>BD92&gt;#REF!</formula>
    </cfRule>
  </conditionalFormatting>
  <conditionalFormatting sqref="BF92">
    <cfRule type="expression" dxfId="1151" priority="649">
      <formula>BF92&lt;#REF!</formula>
    </cfRule>
    <cfRule type="expression" dxfId="1150" priority="650">
      <formula>BF92&gt;#REF!</formula>
    </cfRule>
  </conditionalFormatting>
  <conditionalFormatting sqref="AZ94">
    <cfRule type="expression" dxfId="1149" priority="647">
      <formula>AZ94&lt;#REF!</formula>
    </cfRule>
    <cfRule type="expression" dxfId="1148" priority="648">
      <formula>AZ94&gt;#REF!</formula>
    </cfRule>
  </conditionalFormatting>
  <conditionalFormatting sqref="BB94">
    <cfRule type="expression" dxfId="1147" priority="645">
      <formula>BB94&lt;#REF!</formula>
    </cfRule>
    <cfRule type="expression" dxfId="1146" priority="646">
      <formula>BB94&gt;#REF!</formula>
    </cfRule>
  </conditionalFormatting>
  <conditionalFormatting sqref="BD94">
    <cfRule type="expression" dxfId="1145" priority="643">
      <formula>BD94&lt;#REF!</formula>
    </cfRule>
    <cfRule type="expression" dxfId="1144" priority="644">
      <formula>BD94&gt;#REF!</formula>
    </cfRule>
  </conditionalFormatting>
  <conditionalFormatting sqref="BF94">
    <cfRule type="expression" dxfId="1143" priority="641">
      <formula>BF94&lt;#REF!</formula>
    </cfRule>
    <cfRule type="expression" dxfId="1142" priority="642">
      <formula>BF94&gt;#REF!</formula>
    </cfRule>
  </conditionalFormatting>
  <conditionalFormatting sqref="AZ96">
    <cfRule type="expression" dxfId="1141" priority="639">
      <formula>AZ96&lt;#REF!</formula>
    </cfRule>
    <cfRule type="expression" dxfId="1140" priority="640">
      <formula>AZ96&gt;#REF!</formula>
    </cfRule>
  </conditionalFormatting>
  <conditionalFormatting sqref="BB96">
    <cfRule type="expression" dxfId="1139" priority="637">
      <formula>BB96&lt;#REF!</formula>
    </cfRule>
    <cfRule type="expression" dxfId="1138" priority="638">
      <formula>BB96&gt;#REF!</formula>
    </cfRule>
  </conditionalFormatting>
  <conditionalFormatting sqref="BD96">
    <cfRule type="expression" dxfId="1137" priority="635">
      <formula>BD96&lt;#REF!</formula>
    </cfRule>
    <cfRule type="expression" dxfId="1136" priority="636">
      <formula>BD96&gt;#REF!</formula>
    </cfRule>
  </conditionalFormatting>
  <conditionalFormatting sqref="BF96">
    <cfRule type="expression" dxfId="1135" priority="633">
      <formula>BF96&lt;#REF!</formula>
    </cfRule>
    <cfRule type="expression" dxfId="1134" priority="634">
      <formula>BF96&gt;#REF!</formula>
    </cfRule>
  </conditionalFormatting>
  <conditionalFormatting sqref="AZ98">
    <cfRule type="expression" dxfId="1133" priority="631">
      <formula>AZ98&lt;#REF!</formula>
    </cfRule>
    <cfRule type="expression" dxfId="1132" priority="632">
      <formula>AZ98&gt;#REF!</formula>
    </cfRule>
  </conditionalFormatting>
  <conditionalFormatting sqref="BB98">
    <cfRule type="expression" dxfId="1131" priority="629">
      <formula>BB98&lt;#REF!</formula>
    </cfRule>
    <cfRule type="expression" dxfId="1130" priority="630">
      <formula>BB98&gt;#REF!</formula>
    </cfRule>
  </conditionalFormatting>
  <conditionalFormatting sqref="BD98">
    <cfRule type="expression" dxfId="1129" priority="627">
      <formula>BD98&lt;#REF!</formula>
    </cfRule>
    <cfRule type="expression" dxfId="1128" priority="628">
      <formula>BD98&gt;#REF!</formula>
    </cfRule>
  </conditionalFormatting>
  <conditionalFormatting sqref="BF98">
    <cfRule type="expression" dxfId="1127" priority="625">
      <formula>BF98&lt;#REF!</formula>
    </cfRule>
    <cfRule type="expression" dxfId="1126" priority="626">
      <formula>BF98&gt;#REF!</formula>
    </cfRule>
  </conditionalFormatting>
  <conditionalFormatting sqref="AZ100">
    <cfRule type="expression" dxfId="1125" priority="623">
      <formula>AZ100&lt;#REF!</formula>
    </cfRule>
    <cfRule type="expression" dxfId="1124" priority="624">
      <formula>AZ100&gt;#REF!</formula>
    </cfRule>
  </conditionalFormatting>
  <conditionalFormatting sqref="BB100">
    <cfRule type="expression" dxfId="1123" priority="621">
      <formula>BB100&lt;#REF!</formula>
    </cfRule>
    <cfRule type="expression" dxfId="1122" priority="622">
      <formula>BB100&gt;#REF!</formula>
    </cfRule>
  </conditionalFormatting>
  <conditionalFormatting sqref="BD100">
    <cfRule type="expression" dxfId="1121" priority="619">
      <formula>BD100&lt;#REF!</formula>
    </cfRule>
    <cfRule type="expression" dxfId="1120" priority="620">
      <formula>BD100&gt;#REF!</formula>
    </cfRule>
  </conditionalFormatting>
  <conditionalFormatting sqref="BF100">
    <cfRule type="expression" dxfId="1119" priority="617">
      <formula>BF100&lt;#REF!</formula>
    </cfRule>
    <cfRule type="expression" dxfId="1118" priority="618">
      <formula>BF100&gt;#REF!</formula>
    </cfRule>
  </conditionalFormatting>
  <conditionalFormatting sqref="AZ106 AZ104 AZ102">
    <cfRule type="expression" dxfId="1117" priority="615">
      <formula>AZ102&lt;#REF!</formula>
    </cfRule>
    <cfRule type="expression" dxfId="1116" priority="616">
      <formula>AZ102&gt;#REF!</formula>
    </cfRule>
  </conditionalFormatting>
  <conditionalFormatting sqref="BB106 BB104 BB102">
    <cfRule type="expression" dxfId="1115" priority="613">
      <formula>BB102&lt;#REF!</formula>
    </cfRule>
    <cfRule type="expression" dxfId="1114" priority="614">
      <formula>BB102&gt;#REF!</formula>
    </cfRule>
  </conditionalFormatting>
  <conditionalFormatting sqref="BD106 BD104 BD102">
    <cfRule type="expression" dxfId="1113" priority="611">
      <formula>BD102&lt;#REF!</formula>
    </cfRule>
    <cfRule type="expression" dxfId="1112" priority="612">
      <formula>BD102&gt;#REF!</formula>
    </cfRule>
  </conditionalFormatting>
  <conditionalFormatting sqref="BF106 BF104 BF102">
    <cfRule type="expression" dxfId="1111" priority="609">
      <formula>BF102&lt;#REF!</formula>
    </cfRule>
    <cfRule type="expression" dxfId="1110" priority="610">
      <formula>BF102&gt;#REF!</formula>
    </cfRule>
  </conditionalFormatting>
  <conditionalFormatting sqref="AZ108">
    <cfRule type="expression" dxfId="1109" priority="607">
      <formula>AZ108&lt;#REF!</formula>
    </cfRule>
    <cfRule type="expression" dxfId="1108" priority="608">
      <formula>AZ108&gt;#REF!</formula>
    </cfRule>
  </conditionalFormatting>
  <conditionalFormatting sqref="BB108">
    <cfRule type="expression" dxfId="1107" priority="605">
      <formula>BB108&lt;#REF!</formula>
    </cfRule>
    <cfRule type="expression" dxfId="1106" priority="606">
      <formula>BB108&gt;#REF!</formula>
    </cfRule>
  </conditionalFormatting>
  <conditionalFormatting sqref="BD108">
    <cfRule type="expression" dxfId="1105" priority="603">
      <formula>BD108&lt;#REF!</formula>
    </cfRule>
    <cfRule type="expression" dxfId="1104" priority="604">
      <formula>BD108&gt;#REF!</formula>
    </cfRule>
  </conditionalFormatting>
  <conditionalFormatting sqref="BF108">
    <cfRule type="expression" dxfId="1103" priority="601">
      <formula>BF108&lt;#REF!</formula>
    </cfRule>
    <cfRule type="expression" dxfId="1102" priority="602">
      <formula>BF108&gt;#REF!</formula>
    </cfRule>
  </conditionalFormatting>
  <conditionalFormatting sqref="AZ116 AZ114 AZ112 AZ110">
    <cfRule type="expression" dxfId="1101" priority="599">
      <formula>AZ110&lt;#REF!</formula>
    </cfRule>
    <cfRule type="expression" dxfId="1100" priority="600">
      <formula>AZ110&gt;#REF!</formula>
    </cfRule>
  </conditionalFormatting>
  <conditionalFormatting sqref="BB116 BB114 BB112 BB110">
    <cfRule type="expression" dxfId="1099" priority="597">
      <formula>BB110&lt;#REF!</formula>
    </cfRule>
    <cfRule type="expression" dxfId="1098" priority="598">
      <formula>BB110&gt;#REF!</formula>
    </cfRule>
  </conditionalFormatting>
  <conditionalFormatting sqref="BD116 BD114 BD112 BD110">
    <cfRule type="expression" dxfId="1097" priority="595">
      <formula>BD110&lt;#REF!</formula>
    </cfRule>
    <cfRule type="expression" dxfId="1096" priority="596">
      <formula>BD110&gt;#REF!</formula>
    </cfRule>
  </conditionalFormatting>
  <conditionalFormatting sqref="BF116 BF114 BF112 BF110">
    <cfRule type="expression" dxfId="1095" priority="593">
      <formula>BF110&lt;#REF!</formula>
    </cfRule>
    <cfRule type="expression" dxfId="1094" priority="594">
      <formula>BF110&gt;#REF!</formula>
    </cfRule>
  </conditionalFormatting>
  <conditionalFormatting sqref="AZ118">
    <cfRule type="expression" dxfId="1093" priority="591">
      <formula>AZ118&lt;#REF!</formula>
    </cfRule>
    <cfRule type="expression" dxfId="1092" priority="592">
      <formula>AZ118&gt;#REF!</formula>
    </cfRule>
  </conditionalFormatting>
  <conditionalFormatting sqref="BB118">
    <cfRule type="expression" dxfId="1091" priority="589">
      <formula>BB118&lt;#REF!</formula>
    </cfRule>
    <cfRule type="expression" dxfId="1090" priority="590">
      <formula>BB118&gt;#REF!</formula>
    </cfRule>
  </conditionalFormatting>
  <conditionalFormatting sqref="BD118">
    <cfRule type="expression" dxfId="1089" priority="587">
      <formula>BD118&lt;#REF!</formula>
    </cfRule>
    <cfRule type="expression" dxfId="1088" priority="588">
      <formula>BD118&gt;#REF!</formula>
    </cfRule>
  </conditionalFormatting>
  <conditionalFormatting sqref="BF118">
    <cfRule type="expression" dxfId="1087" priority="585">
      <formula>BF118&lt;#REF!</formula>
    </cfRule>
    <cfRule type="expression" dxfId="1086" priority="586">
      <formula>BF118&gt;#REF!</formula>
    </cfRule>
  </conditionalFormatting>
  <conditionalFormatting sqref="AZ126 AZ124 AZ122 AZ120">
    <cfRule type="expression" dxfId="1085" priority="583">
      <formula>AZ120&lt;#REF!</formula>
    </cfRule>
    <cfRule type="expression" dxfId="1084" priority="584">
      <formula>AZ120&gt;#REF!</formula>
    </cfRule>
  </conditionalFormatting>
  <conditionalFormatting sqref="BB126 BB124 BB122 BB120">
    <cfRule type="expression" dxfId="1083" priority="581">
      <formula>BB120&lt;#REF!</formula>
    </cfRule>
    <cfRule type="expression" dxfId="1082" priority="582">
      <formula>BB120&gt;#REF!</formula>
    </cfRule>
  </conditionalFormatting>
  <conditionalFormatting sqref="BD126 BD124 BD122 BD120">
    <cfRule type="expression" dxfId="1081" priority="579">
      <formula>BD120&lt;#REF!</formula>
    </cfRule>
    <cfRule type="expression" dxfId="1080" priority="580">
      <formula>BD120&gt;#REF!</formula>
    </cfRule>
  </conditionalFormatting>
  <conditionalFormatting sqref="BF126 BF124 BF122 BF120">
    <cfRule type="expression" dxfId="1079" priority="577">
      <formula>BF120&lt;#REF!</formula>
    </cfRule>
    <cfRule type="expression" dxfId="1078" priority="578">
      <formula>BF120&gt;#REF!</formula>
    </cfRule>
  </conditionalFormatting>
  <conditionalFormatting sqref="AZ128">
    <cfRule type="expression" dxfId="1077" priority="575">
      <formula>AZ128&lt;#REF!</formula>
    </cfRule>
    <cfRule type="expression" dxfId="1076" priority="576">
      <formula>AZ128&gt;#REF!</formula>
    </cfRule>
  </conditionalFormatting>
  <conditionalFormatting sqref="BB128">
    <cfRule type="expression" dxfId="1075" priority="573">
      <formula>BB128&lt;#REF!</formula>
    </cfRule>
    <cfRule type="expression" dxfId="1074" priority="574">
      <formula>BB128&gt;#REF!</formula>
    </cfRule>
  </conditionalFormatting>
  <conditionalFormatting sqref="BD128">
    <cfRule type="expression" dxfId="1073" priority="571">
      <formula>BD128&lt;#REF!</formula>
    </cfRule>
    <cfRule type="expression" dxfId="1072" priority="572">
      <formula>BD128&gt;#REF!</formula>
    </cfRule>
  </conditionalFormatting>
  <conditionalFormatting sqref="BF128">
    <cfRule type="expression" dxfId="1071" priority="569">
      <formula>BF128&lt;#REF!</formula>
    </cfRule>
    <cfRule type="expression" dxfId="1070" priority="570">
      <formula>BF128&gt;#REF!</formula>
    </cfRule>
  </conditionalFormatting>
  <conditionalFormatting sqref="AZ136 AZ134 AZ132 AZ130">
    <cfRule type="expression" dxfId="1069" priority="567">
      <formula>AZ130&lt;#REF!</formula>
    </cfRule>
    <cfRule type="expression" dxfId="1068" priority="568">
      <formula>AZ130&gt;#REF!</formula>
    </cfRule>
  </conditionalFormatting>
  <conditionalFormatting sqref="BB136 BB134 BB132 BB130">
    <cfRule type="expression" dxfId="1067" priority="565">
      <formula>BB130&lt;#REF!</formula>
    </cfRule>
    <cfRule type="expression" dxfId="1066" priority="566">
      <formula>BB130&gt;#REF!</formula>
    </cfRule>
  </conditionalFormatting>
  <conditionalFormatting sqref="BD136 BD134 BD132 BD130">
    <cfRule type="expression" dxfId="1065" priority="563">
      <formula>BD130&lt;#REF!</formula>
    </cfRule>
    <cfRule type="expression" dxfId="1064" priority="564">
      <formula>BD130&gt;#REF!</formula>
    </cfRule>
  </conditionalFormatting>
  <conditionalFormatting sqref="BF136 BF134 BF132 BF130">
    <cfRule type="expression" dxfId="1063" priority="561">
      <formula>BF130&lt;#REF!</formula>
    </cfRule>
    <cfRule type="expression" dxfId="1062" priority="562">
      <formula>BF130&gt;#REF!</formula>
    </cfRule>
  </conditionalFormatting>
  <conditionalFormatting sqref="AZ138">
    <cfRule type="expression" dxfId="1061" priority="559">
      <formula>AZ138&lt;#REF!</formula>
    </cfRule>
    <cfRule type="expression" dxfId="1060" priority="560">
      <formula>AZ138&gt;#REF!</formula>
    </cfRule>
  </conditionalFormatting>
  <conditionalFormatting sqref="BB138">
    <cfRule type="expression" dxfId="1059" priority="557">
      <formula>BB138&lt;#REF!</formula>
    </cfRule>
    <cfRule type="expression" dxfId="1058" priority="558">
      <formula>BB138&gt;#REF!</formula>
    </cfRule>
  </conditionalFormatting>
  <conditionalFormatting sqref="BD138">
    <cfRule type="expression" dxfId="1057" priority="555">
      <formula>BD138&lt;#REF!</formula>
    </cfRule>
    <cfRule type="expression" dxfId="1056" priority="556">
      <formula>BD138&gt;#REF!</formula>
    </cfRule>
  </conditionalFormatting>
  <conditionalFormatting sqref="BF138">
    <cfRule type="expression" dxfId="1055" priority="553">
      <formula>BF138&lt;#REF!</formula>
    </cfRule>
    <cfRule type="expression" dxfId="1054" priority="554">
      <formula>BF138&gt;#REF!</formula>
    </cfRule>
  </conditionalFormatting>
  <conditionalFormatting sqref="AZ140">
    <cfRule type="expression" dxfId="1053" priority="551">
      <formula>AZ140&lt;#REF!</formula>
    </cfRule>
    <cfRule type="expression" dxfId="1052" priority="552">
      <formula>AZ140&gt;#REF!</formula>
    </cfRule>
  </conditionalFormatting>
  <conditionalFormatting sqref="BB140">
    <cfRule type="expression" dxfId="1051" priority="549">
      <formula>BB140&lt;#REF!</formula>
    </cfRule>
    <cfRule type="expression" dxfId="1050" priority="550">
      <formula>BB140&gt;#REF!</formula>
    </cfRule>
  </conditionalFormatting>
  <conditionalFormatting sqref="BD140">
    <cfRule type="expression" dxfId="1049" priority="547">
      <formula>BD140&lt;#REF!</formula>
    </cfRule>
    <cfRule type="expression" dxfId="1048" priority="548">
      <formula>BD140&gt;#REF!</formula>
    </cfRule>
  </conditionalFormatting>
  <conditionalFormatting sqref="BF140">
    <cfRule type="expression" dxfId="1047" priority="545">
      <formula>BF140&lt;#REF!</formula>
    </cfRule>
    <cfRule type="expression" dxfId="1046" priority="546">
      <formula>BF140&gt;#REF!</formula>
    </cfRule>
  </conditionalFormatting>
  <conditionalFormatting sqref="AZ142">
    <cfRule type="expression" dxfId="1045" priority="543">
      <formula>AZ142&lt;#REF!</formula>
    </cfRule>
    <cfRule type="expression" dxfId="1044" priority="544">
      <formula>AZ142&gt;#REF!</formula>
    </cfRule>
  </conditionalFormatting>
  <conditionalFormatting sqref="BB142">
    <cfRule type="expression" dxfId="1043" priority="541">
      <formula>BB142&lt;#REF!</formula>
    </cfRule>
    <cfRule type="expression" dxfId="1042" priority="542">
      <formula>BB142&gt;#REF!</formula>
    </cfRule>
  </conditionalFormatting>
  <conditionalFormatting sqref="BD142">
    <cfRule type="expression" dxfId="1041" priority="539">
      <formula>BD142&lt;#REF!</formula>
    </cfRule>
    <cfRule type="expression" dxfId="1040" priority="540">
      <formula>BD142&gt;#REF!</formula>
    </cfRule>
  </conditionalFormatting>
  <conditionalFormatting sqref="BF142">
    <cfRule type="expression" dxfId="1039" priority="537">
      <formula>BF142&lt;#REF!</formula>
    </cfRule>
    <cfRule type="expression" dxfId="1038" priority="538">
      <formula>BF142&gt;#REF!</formula>
    </cfRule>
  </conditionalFormatting>
  <conditionalFormatting sqref="AZ144">
    <cfRule type="expression" dxfId="1037" priority="535">
      <formula>AZ144&lt;#REF!</formula>
    </cfRule>
    <cfRule type="expression" dxfId="1036" priority="536">
      <formula>AZ144&gt;#REF!</formula>
    </cfRule>
  </conditionalFormatting>
  <conditionalFormatting sqref="BB144">
    <cfRule type="expression" dxfId="1035" priority="533">
      <formula>BB144&lt;#REF!</formula>
    </cfRule>
    <cfRule type="expression" dxfId="1034" priority="534">
      <formula>BB144&gt;#REF!</formula>
    </cfRule>
  </conditionalFormatting>
  <conditionalFormatting sqref="BD144">
    <cfRule type="expression" dxfId="1033" priority="531">
      <formula>BD144&lt;#REF!</formula>
    </cfRule>
    <cfRule type="expression" dxfId="1032" priority="532">
      <formula>BD144&gt;#REF!</formula>
    </cfRule>
  </conditionalFormatting>
  <conditionalFormatting sqref="BF144">
    <cfRule type="expression" dxfId="1031" priority="529">
      <formula>BF144&lt;#REF!</formula>
    </cfRule>
    <cfRule type="expression" dxfId="1030" priority="530">
      <formula>BF144&gt;#REF!</formula>
    </cfRule>
  </conditionalFormatting>
  <conditionalFormatting sqref="AZ150 AZ148 AZ146">
    <cfRule type="expression" dxfId="1029" priority="527">
      <formula>AZ146&lt;#REF!</formula>
    </cfRule>
    <cfRule type="expression" dxfId="1028" priority="528">
      <formula>AZ146&gt;#REF!</formula>
    </cfRule>
  </conditionalFormatting>
  <conditionalFormatting sqref="BB150 BB148 BB146">
    <cfRule type="expression" dxfId="1027" priority="525">
      <formula>BB146&lt;#REF!</formula>
    </cfRule>
    <cfRule type="expression" dxfId="1026" priority="526">
      <formula>BB146&gt;#REF!</formula>
    </cfRule>
  </conditionalFormatting>
  <conditionalFormatting sqref="BD150 BD148 BD146">
    <cfRule type="expression" dxfId="1025" priority="523">
      <formula>BD146&lt;#REF!</formula>
    </cfRule>
    <cfRule type="expression" dxfId="1024" priority="524">
      <formula>BD146&gt;#REF!</formula>
    </cfRule>
  </conditionalFormatting>
  <conditionalFormatting sqref="BF150 BF148 BF146">
    <cfRule type="expression" dxfId="1023" priority="521">
      <formula>BF146&lt;#REF!</formula>
    </cfRule>
    <cfRule type="expression" dxfId="1022" priority="522">
      <formula>BF146&gt;#REF!</formula>
    </cfRule>
  </conditionalFormatting>
  <conditionalFormatting sqref="AZ152">
    <cfRule type="expression" dxfId="1021" priority="519">
      <formula>AZ152&lt;#REF!</formula>
    </cfRule>
    <cfRule type="expression" dxfId="1020" priority="520">
      <formula>AZ152&gt;#REF!</formula>
    </cfRule>
  </conditionalFormatting>
  <conditionalFormatting sqref="BB152">
    <cfRule type="expression" dxfId="1019" priority="517">
      <formula>BB152&lt;#REF!</formula>
    </cfRule>
    <cfRule type="expression" dxfId="1018" priority="518">
      <formula>BB152&gt;#REF!</formula>
    </cfRule>
  </conditionalFormatting>
  <conditionalFormatting sqref="BD152">
    <cfRule type="expression" dxfId="1017" priority="515">
      <formula>BD152&lt;#REF!</formula>
    </cfRule>
    <cfRule type="expression" dxfId="1016" priority="516">
      <formula>BD152&gt;#REF!</formula>
    </cfRule>
  </conditionalFormatting>
  <conditionalFormatting sqref="BF152">
    <cfRule type="expression" dxfId="1015" priority="513">
      <formula>BF152&lt;#REF!</formula>
    </cfRule>
    <cfRule type="expression" dxfId="1014" priority="514">
      <formula>BF152&gt;#REF!</formula>
    </cfRule>
  </conditionalFormatting>
  <conditionalFormatting sqref="AZ154">
    <cfRule type="expression" dxfId="1013" priority="511">
      <formula>AZ154&lt;#REF!</formula>
    </cfRule>
    <cfRule type="expression" dxfId="1012" priority="512">
      <formula>AZ154&gt;#REF!</formula>
    </cfRule>
  </conditionalFormatting>
  <conditionalFormatting sqref="BB154">
    <cfRule type="expression" dxfId="1011" priority="509">
      <formula>BB154&lt;#REF!</formula>
    </cfRule>
    <cfRule type="expression" dxfId="1010" priority="510">
      <formula>BB154&gt;#REF!</formula>
    </cfRule>
  </conditionalFormatting>
  <conditionalFormatting sqref="BD154">
    <cfRule type="expression" dxfId="1009" priority="507">
      <formula>BD154&lt;#REF!</formula>
    </cfRule>
    <cfRule type="expression" dxfId="1008" priority="508">
      <formula>BD154&gt;#REF!</formula>
    </cfRule>
  </conditionalFormatting>
  <conditionalFormatting sqref="BF154">
    <cfRule type="expression" dxfId="1007" priority="505">
      <formula>BF154&lt;#REF!</formula>
    </cfRule>
    <cfRule type="expression" dxfId="1006" priority="506">
      <formula>BF154&gt;#REF!</formula>
    </cfRule>
  </conditionalFormatting>
  <conditionalFormatting sqref="AZ156">
    <cfRule type="expression" dxfId="1005" priority="503">
      <formula>AZ156&lt;#REF!</formula>
    </cfRule>
    <cfRule type="expression" dxfId="1004" priority="504">
      <formula>AZ156&gt;#REF!</formula>
    </cfRule>
  </conditionalFormatting>
  <conditionalFormatting sqref="BB156">
    <cfRule type="expression" dxfId="1003" priority="501">
      <formula>BB156&lt;#REF!</formula>
    </cfRule>
    <cfRule type="expression" dxfId="1002" priority="502">
      <formula>BB156&gt;#REF!</formula>
    </cfRule>
  </conditionalFormatting>
  <conditionalFormatting sqref="BD156">
    <cfRule type="expression" dxfId="1001" priority="499">
      <formula>BD156&lt;#REF!</formula>
    </cfRule>
    <cfRule type="expression" dxfId="1000" priority="500">
      <formula>BD156&gt;#REF!</formula>
    </cfRule>
  </conditionalFormatting>
  <conditionalFormatting sqref="BF156">
    <cfRule type="expression" dxfId="999" priority="497">
      <formula>BF156&lt;#REF!</formula>
    </cfRule>
    <cfRule type="expression" dxfId="998" priority="498">
      <formula>BF156&gt;#REF!</formula>
    </cfRule>
  </conditionalFormatting>
  <conditionalFormatting sqref="AZ158">
    <cfRule type="expression" dxfId="997" priority="495">
      <formula>AZ158&lt;#REF!</formula>
    </cfRule>
    <cfRule type="expression" dxfId="996" priority="496">
      <formula>AZ158&gt;#REF!</formula>
    </cfRule>
  </conditionalFormatting>
  <conditionalFormatting sqref="BB158">
    <cfRule type="expression" dxfId="995" priority="493">
      <formula>BB158&lt;#REF!</formula>
    </cfRule>
    <cfRule type="expression" dxfId="994" priority="494">
      <formula>BB158&gt;#REF!</formula>
    </cfRule>
  </conditionalFormatting>
  <conditionalFormatting sqref="BD158">
    <cfRule type="expression" dxfId="993" priority="491">
      <formula>BD158&lt;#REF!</formula>
    </cfRule>
    <cfRule type="expression" dxfId="992" priority="492">
      <formula>BD158&gt;#REF!</formula>
    </cfRule>
  </conditionalFormatting>
  <conditionalFormatting sqref="BF158">
    <cfRule type="expression" dxfId="991" priority="489">
      <formula>BF158&lt;#REF!</formula>
    </cfRule>
    <cfRule type="expression" dxfId="990" priority="490">
      <formula>BF158&gt;#REF!</formula>
    </cfRule>
  </conditionalFormatting>
  <conditionalFormatting sqref="AZ160">
    <cfRule type="expression" dxfId="989" priority="487">
      <formula>AZ160&lt;#REF!</formula>
    </cfRule>
    <cfRule type="expression" dxfId="988" priority="488">
      <formula>AZ160&gt;#REF!</formula>
    </cfRule>
  </conditionalFormatting>
  <conditionalFormatting sqref="BB160">
    <cfRule type="expression" dxfId="987" priority="485">
      <formula>BB160&lt;#REF!</formula>
    </cfRule>
    <cfRule type="expression" dxfId="986" priority="486">
      <formula>BB160&gt;#REF!</formula>
    </cfRule>
  </conditionalFormatting>
  <conditionalFormatting sqref="BD160">
    <cfRule type="expression" dxfId="985" priority="483">
      <formula>BD160&lt;#REF!</formula>
    </cfRule>
    <cfRule type="expression" dxfId="984" priority="484">
      <formula>BD160&gt;#REF!</formula>
    </cfRule>
  </conditionalFormatting>
  <conditionalFormatting sqref="BF160">
    <cfRule type="expression" dxfId="983" priority="481">
      <formula>BF160&lt;#REF!</formula>
    </cfRule>
    <cfRule type="expression" dxfId="982" priority="482">
      <formula>BF160&gt;#REF!</formula>
    </cfRule>
  </conditionalFormatting>
  <conditionalFormatting sqref="AZ162">
    <cfRule type="expression" dxfId="981" priority="479">
      <formula>AZ162&lt;#REF!</formula>
    </cfRule>
    <cfRule type="expression" dxfId="980" priority="480">
      <formula>AZ162&gt;#REF!</formula>
    </cfRule>
  </conditionalFormatting>
  <conditionalFormatting sqref="BB162">
    <cfRule type="expression" dxfId="979" priority="477">
      <formula>BB162&lt;#REF!</formula>
    </cfRule>
    <cfRule type="expression" dxfId="978" priority="478">
      <formula>BB162&gt;#REF!</formula>
    </cfRule>
  </conditionalFormatting>
  <conditionalFormatting sqref="BD162">
    <cfRule type="expression" dxfId="977" priority="475">
      <formula>BD162&lt;#REF!</formula>
    </cfRule>
    <cfRule type="expression" dxfId="976" priority="476">
      <formula>BD162&gt;#REF!</formula>
    </cfRule>
  </conditionalFormatting>
  <conditionalFormatting sqref="BF162">
    <cfRule type="expression" dxfId="975" priority="473">
      <formula>BF162&lt;#REF!</formula>
    </cfRule>
    <cfRule type="expression" dxfId="974" priority="474">
      <formula>BF162&gt;#REF!</formula>
    </cfRule>
  </conditionalFormatting>
  <conditionalFormatting sqref="AZ164">
    <cfRule type="expression" dxfId="973" priority="471">
      <formula>AZ164&lt;#REF!</formula>
    </cfRule>
    <cfRule type="expression" dxfId="972" priority="472">
      <formula>AZ164&gt;#REF!</formula>
    </cfRule>
  </conditionalFormatting>
  <conditionalFormatting sqref="BB164">
    <cfRule type="expression" dxfId="971" priority="469">
      <formula>BB164&lt;#REF!</formula>
    </cfRule>
    <cfRule type="expression" dxfId="970" priority="470">
      <formula>BB164&gt;#REF!</formula>
    </cfRule>
  </conditionalFormatting>
  <conditionalFormatting sqref="BD164">
    <cfRule type="expression" dxfId="969" priority="467">
      <formula>BD164&lt;#REF!</formula>
    </cfRule>
    <cfRule type="expression" dxfId="968" priority="468">
      <formula>BD164&gt;#REF!</formula>
    </cfRule>
  </conditionalFormatting>
  <conditionalFormatting sqref="BF164">
    <cfRule type="expression" dxfId="967" priority="465">
      <formula>BF164&lt;#REF!</formula>
    </cfRule>
    <cfRule type="expression" dxfId="966" priority="466">
      <formula>BF164&gt;#REF!</formula>
    </cfRule>
  </conditionalFormatting>
  <conditionalFormatting sqref="AZ166">
    <cfRule type="expression" dxfId="965" priority="463">
      <formula>AZ166&lt;#REF!</formula>
    </cfRule>
    <cfRule type="expression" dxfId="964" priority="464">
      <formula>AZ166&gt;#REF!</formula>
    </cfRule>
  </conditionalFormatting>
  <conditionalFormatting sqref="BB166">
    <cfRule type="expression" dxfId="963" priority="461">
      <formula>BB166&lt;#REF!</formula>
    </cfRule>
    <cfRule type="expression" dxfId="962" priority="462">
      <formula>BB166&gt;#REF!</formula>
    </cfRule>
  </conditionalFormatting>
  <conditionalFormatting sqref="BD166">
    <cfRule type="expression" dxfId="961" priority="459">
      <formula>BD166&lt;#REF!</formula>
    </cfRule>
    <cfRule type="expression" dxfId="960" priority="460">
      <formula>BD166&gt;#REF!</formula>
    </cfRule>
  </conditionalFormatting>
  <conditionalFormatting sqref="BF166">
    <cfRule type="expression" dxfId="959" priority="457">
      <formula>BF166&lt;#REF!</formula>
    </cfRule>
    <cfRule type="expression" dxfId="958" priority="458">
      <formula>BF166&gt;#REF!</formula>
    </cfRule>
  </conditionalFormatting>
  <conditionalFormatting sqref="AZ168">
    <cfRule type="expression" dxfId="957" priority="455">
      <formula>AZ168&lt;#REF!</formula>
    </cfRule>
    <cfRule type="expression" dxfId="956" priority="456">
      <formula>AZ168&gt;#REF!</formula>
    </cfRule>
  </conditionalFormatting>
  <conditionalFormatting sqref="BB168">
    <cfRule type="expression" dxfId="955" priority="453">
      <formula>BB168&lt;#REF!</formula>
    </cfRule>
    <cfRule type="expression" dxfId="954" priority="454">
      <formula>BB168&gt;#REF!</formula>
    </cfRule>
  </conditionalFormatting>
  <conditionalFormatting sqref="BD168">
    <cfRule type="expression" dxfId="953" priority="451">
      <formula>BD168&lt;#REF!</formula>
    </cfRule>
    <cfRule type="expression" dxfId="952" priority="452">
      <formula>BD168&gt;#REF!</formula>
    </cfRule>
  </conditionalFormatting>
  <conditionalFormatting sqref="BF168">
    <cfRule type="expression" dxfId="951" priority="449">
      <formula>BF168&lt;#REF!</formula>
    </cfRule>
    <cfRule type="expression" dxfId="950" priority="450">
      <formula>BF168&gt;#REF!</formula>
    </cfRule>
  </conditionalFormatting>
  <conditionalFormatting sqref="AZ170">
    <cfRule type="expression" dxfId="949" priority="447">
      <formula>AZ170&lt;#REF!</formula>
    </cfRule>
    <cfRule type="expression" dxfId="948" priority="448">
      <formula>AZ170&gt;#REF!</formula>
    </cfRule>
  </conditionalFormatting>
  <conditionalFormatting sqref="BB170">
    <cfRule type="expression" dxfId="947" priority="445">
      <formula>BB170&lt;#REF!</formula>
    </cfRule>
    <cfRule type="expression" dxfId="946" priority="446">
      <formula>BB170&gt;#REF!</formula>
    </cfRule>
  </conditionalFormatting>
  <conditionalFormatting sqref="BD170">
    <cfRule type="expression" dxfId="945" priority="443">
      <formula>BD170&lt;#REF!</formula>
    </cfRule>
    <cfRule type="expression" dxfId="944" priority="444">
      <formula>BD170&gt;#REF!</formula>
    </cfRule>
  </conditionalFormatting>
  <conditionalFormatting sqref="BF170">
    <cfRule type="expression" dxfId="943" priority="441">
      <formula>BF170&lt;#REF!</formula>
    </cfRule>
    <cfRule type="expression" dxfId="942" priority="442">
      <formula>BF170&gt;#REF!</formula>
    </cfRule>
  </conditionalFormatting>
  <conditionalFormatting sqref="AZ172">
    <cfRule type="expression" dxfId="941" priority="439">
      <formula>AZ172&lt;#REF!</formula>
    </cfRule>
    <cfRule type="expression" dxfId="940" priority="440">
      <formula>AZ172&gt;#REF!</formula>
    </cfRule>
  </conditionalFormatting>
  <conditionalFormatting sqref="BB172">
    <cfRule type="expression" dxfId="939" priority="437">
      <formula>BB172&lt;#REF!</formula>
    </cfRule>
    <cfRule type="expression" dxfId="938" priority="438">
      <formula>BB172&gt;#REF!</formula>
    </cfRule>
  </conditionalFormatting>
  <conditionalFormatting sqref="BD172">
    <cfRule type="expression" dxfId="937" priority="435">
      <formula>BD172&lt;#REF!</formula>
    </cfRule>
    <cfRule type="expression" dxfId="936" priority="436">
      <formula>BD172&gt;#REF!</formula>
    </cfRule>
  </conditionalFormatting>
  <conditionalFormatting sqref="BF172">
    <cfRule type="expression" dxfId="935" priority="433">
      <formula>BF172&lt;#REF!</formula>
    </cfRule>
    <cfRule type="expression" dxfId="934" priority="434">
      <formula>BF172&gt;#REF!</formula>
    </cfRule>
  </conditionalFormatting>
  <conditionalFormatting sqref="AZ174">
    <cfRule type="expression" dxfId="933" priority="431">
      <formula>AZ174&lt;#REF!</formula>
    </cfRule>
    <cfRule type="expression" dxfId="932" priority="432">
      <formula>AZ174&gt;#REF!</formula>
    </cfRule>
  </conditionalFormatting>
  <conditionalFormatting sqref="BB174">
    <cfRule type="expression" dxfId="931" priority="429">
      <formula>BB174&lt;#REF!</formula>
    </cfRule>
    <cfRule type="expression" dxfId="930" priority="430">
      <formula>BB174&gt;#REF!</formula>
    </cfRule>
  </conditionalFormatting>
  <conditionalFormatting sqref="BD174">
    <cfRule type="expression" dxfId="929" priority="427">
      <formula>BD174&lt;#REF!</formula>
    </cfRule>
    <cfRule type="expression" dxfId="928" priority="428">
      <formula>BD174&gt;#REF!</formula>
    </cfRule>
  </conditionalFormatting>
  <conditionalFormatting sqref="BF174">
    <cfRule type="expression" dxfId="927" priority="425">
      <formula>BF174&lt;#REF!</formula>
    </cfRule>
    <cfRule type="expression" dxfId="926" priority="426">
      <formula>BF174&gt;#REF!</formula>
    </cfRule>
  </conditionalFormatting>
  <conditionalFormatting sqref="AZ176">
    <cfRule type="expression" dxfId="925" priority="423">
      <formula>AZ176&lt;#REF!</formula>
    </cfRule>
    <cfRule type="expression" dxfId="924" priority="424">
      <formula>AZ176&gt;#REF!</formula>
    </cfRule>
  </conditionalFormatting>
  <conditionalFormatting sqref="BB176">
    <cfRule type="expression" dxfId="923" priority="421">
      <formula>BB176&lt;#REF!</formula>
    </cfRule>
    <cfRule type="expression" dxfId="922" priority="422">
      <formula>BB176&gt;#REF!</formula>
    </cfRule>
  </conditionalFormatting>
  <conditionalFormatting sqref="BD176">
    <cfRule type="expression" dxfId="921" priority="419">
      <formula>BD176&lt;#REF!</formula>
    </cfRule>
    <cfRule type="expression" dxfId="920" priority="420">
      <formula>BD176&gt;#REF!</formula>
    </cfRule>
  </conditionalFormatting>
  <conditionalFormatting sqref="BF176">
    <cfRule type="expression" dxfId="919" priority="417">
      <formula>BF176&lt;#REF!</formula>
    </cfRule>
    <cfRule type="expression" dxfId="918" priority="418">
      <formula>BF176&gt;#REF!</formula>
    </cfRule>
  </conditionalFormatting>
  <conditionalFormatting sqref="AZ178">
    <cfRule type="expression" dxfId="917" priority="415">
      <formula>AZ178&lt;#REF!</formula>
    </cfRule>
    <cfRule type="expression" dxfId="916" priority="416">
      <formula>AZ178&gt;#REF!</formula>
    </cfRule>
  </conditionalFormatting>
  <conditionalFormatting sqref="BB178">
    <cfRule type="expression" dxfId="915" priority="413">
      <formula>BB178&lt;#REF!</formula>
    </cfRule>
    <cfRule type="expression" dxfId="914" priority="414">
      <formula>BB178&gt;#REF!</formula>
    </cfRule>
  </conditionalFormatting>
  <conditionalFormatting sqref="BD178">
    <cfRule type="expression" dxfId="913" priority="411">
      <formula>BD178&lt;#REF!</formula>
    </cfRule>
    <cfRule type="expression" dxfId="912" priority="412">
      <formula>BD178&gt;#REF!</formula>
    </cfRule>
  </conditionalFormatting>
  <conditionalFormatting sqref="BF178">
    <cfRule type="expression" dxfId="911" priority="409">
      <formula>BF178&lt;#REF!</formula>
    </cfRule>
    <cfRule type="expression" dxfId="910" priority="410">
      <formula>BF178&gt;#REF!</formula>
    </cfRule>
  </conditionalFormatting>
  <conditionalFormatting sqref="AZ180">
    <cfRule type="expression" dxfId="909" priority="407">
      <formula>AZ180&lt;#REF!</formula>
    </cfRule>
    <cfRule type="expression" dxfId="908" priority="408">
      <formula>AZ180&gt;#REF!</formula>
    </cfRule>
  </conditionalFormatting>
  <conditionalFormatting sqref="BB180">
    <cfRule type="expression" dxfId="907" priority="405">
      <formula>BB180&lt;#REF!</formula>
    </cfRule>
    <cfRule type="expression" dxfId="906" priority="406">
      <formula>BB180&gt;#REF!</formula>
    </cfRule>
  </conditionalFormatting>
  <conditionalFormatting sqref="BD180">
    <cfRule type="expression" dxfId="905" priority="403">
      <formula>BD180&lt;#REF!</formula>
    </cfRule>
    <cfRule type="expression" dxfId="904" priority="404">
      <formula>BD180&gt;#REF!</formula>
    </cfRule>
  </conditionalFormatting>
  <conditionalFormatting sqref="BF180">
    <cfRule type="expression" dxfId="903" priority="401">
      <formula>BF180&lt;#REF!</formula>
    </cfRule>
    <cfRule type="expression" dxfId="902" priority="402">
      <formula>BF180&gt;#REF!</formula>
    </cfRule>
  </conditionalFormatting>
  <conditionalFormatting sqref="AZ182">
    <cfRule type="expression" dxfId="901" priority="399">
      <formula>AZ182&lt;#REF!</formula>
    </cfRule>
    <cfRule type="expression" dxfId="900" priority="400">
      <formula>AZ182&gt;#REF!</formula>
    </cfRule>
  </conditionalFormatting>
  <conditionalFormatting sqref="BB182">
    <cfRule type="expression" dxfId="899" priority="397">
      <formula>BB182&lt;#REF!</formula>
    </cfRule>
    <cfRule type="expression" dxfId="898" priority="398">
      <formula>BB182&gt;#REF!</formula>
    </cfRule>
  </conditionalFormatting>
  <conditionalFormatting sqref="BD182">
    <cfRule type="expression" dxfId="897" priority="395">
      <formula>BD182&lt;#REF!</formula>
    </cfRule>
    <cfRule type="expression" dxfId="896" priority="396">
      <formula>BD182&gt;#REF!</formula>
    </cfRule>
  </conditionalFormatting>
  <conditionalFormatting sqref="BF182">
    <cfRule type="expression" dxfId="895" priority="393">
      <formula>BF182&lt;#REF!</formula>
    </cfRule>
    <cfRule type="expression" dxfId="894" priority="394">
      <formula>BF182&gt;#REF!</formula>
    </cfRule>
  </conditionalFormatting>
  <conditionalFormatting sqref="AZ184">
    <cfRule type="expression" dxfId="893" priority="391">
      <formula>AZ184&lt;#REF!</formula>
    </cfRule>
    <cfRule type="expression" dxfId="892" priority="392">
      <formula>AZ184&gt;#REF!</formula>
    </cfRule>
  </conditionalFormatting>
  <conditionalFormatting sqref="BB184">
    <cfRule type="expression" dxfId="891" priority="389">
      <formula>BB184&lt;#REF!</formula>
    </cfRule>
    <cfRule type="expression" dxfId="890" priority="390">
      <formula>BB184&gt;#REF!</formula>
    </cfRule>
  </conditionalFormatting>
  <conditionalFormatting sqref="BD184">
    <cfRule type="expression" dxfId="889" priority="387">
      <formula>BD184&lt;#REF!</formula>
    </cfRule>
    <cfRule type="expression" dxfId="888" priority="388">
      <formula>BD184&gt;#REF!</formula>
    </cfRule>
  </conditionalFormatting>
  <conditionalFormatting sqref="BF184">
    <cfRule type="expression" dxfId="887" priority="385">
      <formula>BF184&lt;#REF!</formula>
    </cfRule>
    <cfRule type="expression" dxfId="886" priority="386">
      <formula>BF184&gt;#REF!</formula>
    </cfRule>
  </conditionalFormatting>
  <conditionalFormatting sqref="AZ186">
    <cfRule type="expression" dxfId="885" priority="383">
      <formula>AZ186&lt;#REF!</formula>
    </cfRule>
    <cfRule type="expression" dxfId="884" priority="384">
      <formula>AZ186&gt;#REF!</formula>
    </cfRule>
  </conditionalFormatting>
  <conditionalFormatting sqref="BB186">
    <cfRule type="expression" dxfId="883" priority="381">
      <formula>BB186&lt;#REF!</formula>
    </cfRule>
    <cfRule type="expression" dxfId="882" priority="382">
      <formula>BB186&gt;#REF!</formula>
    </cfRule>
  </conditionalFormatting>
  <conditionalFormatting sqref="BD186">
    <cfRule type="expression" dxfId="881" priority="379">
      <formula>BD186&lt;#REF!</formula>
    </cfRule>
    <cfRule type="expression" dxfId="880" priority="380">
      <formula>BD186&gt;#REF!</formula>
    </cfRule>
  </conditionalFormatting>
  <conditionalFormatting sqref="BF186">
    <cfRule type="expression" dxfId="879" priority="377">
      <formula>BF186&lt;#REF!</formula>
    </cfRule>
    <cfRule type="expression" dxfId="878" priority="378">
      <formula>BF186&gt;#REF!</formula>
    </cfRule>
  </conditionalFormatting>
  <conditionalFormatting sqref="AZ188">
    <cfRule type="expression" dxfId="877" priority="375">
      <formula>AZ188&lt;#REF!</formula>
    </cfRule>
    <cfRule type="expression" dxfId="876" priority="376">
      <formula>AZ188&gt;#REF!</formula>
    </cfRule>
  </conditionalFormatting>
  <conditionalFormatting sqref="BB188">
    <cfRule type="expression" dxfId="875" priority="373">
      <formula>BB188&lt;#REF!</formula>
    </cfRule>
    <cfRule type="expression" dxfId="874" priority="374">
      <formula>BB188&gt;#REF!</formula>
    </cfRule>
  </conditionalFormatting>
  <conditionalFormatting sqref="BD188">
    <cfRule type="expression" dxfId="873" priority="371">
      <formula>BD188&lt;#REF!</formula>
    </cfRule>
    <cfRule type="expression" dxfId="872" priority="372">
      <formula>BD188&gt;#REF!</formula>
    </cfRule>
  </conditionalFormatting>
  <conditionalFormatting sqref="BF188">
    <cfRule type="expression" dxfId="871" priority="369">
      <formula>BF188&lt;#REF!</formula>
    </cfRule>
    <cfRule type="expression" dxfId="870" priority="370">
      <formula>BF188&gt;#REF!</formula>
    </cfRule>
  </conditionalFormatting>
  <conditionalFormatting sqref="AZ190">
    <cfRule type="expression" dxfId="869" priority="367">
      <formula>AZ190&lt;#REF!</formula>
    </cfRule>
    <cfRule type="expression" dxfId="868" priority="368">
      <formula>AZ190&gt;#REF!</formula>
    </cfRule>
  </conditionalFormatting>
  <conditionalFormatting sqref="BB190">
    <cfRule type="expression" dxfId="867" priority="365">
      <formula>BB190&lt;#REF!</formula>
    </cfRule>
    <cfRule type="expression" dxfId="866" priority="366">
      <formula>BB190&gt;#REF!</formula>
    </cfRule>
  </conditionalFormatting>
  <conditionalFormatting sqref="BD190">
    <cfRule type="expression" dxfId="865" priority="363">
      <formula>BD190&lt;#REF!</formula>
    </cfRule>
    <cfRule type="expression" dxfId="864" priority="364">
      <formula>BD190&gt;#REF!</formula>
    </cfRule>
  </conditionalFormatting>
  <conditionalFormatting sqref="BF190">
    <cfRule type="expression" dxfId="863" priority="361">
      <formula>BF190&lt;#REF!</formula>
    </cfRule>
    <cfRule type="expression" dxfId="862" priority="362">
      <formula>BF190&gt;#REF!</formula>
    </cfRule>
  </conditionalFormatting>
  <conditionalFormatting sqref="AZ192">
    <cfRule type="expression" dxfId="861" priority="359">
      <formula>AZ192&lt;#REF!</formula>
    </cfRule>
    <cfRule type="expression" dxfId="860" priority="360">
      <formula>AZ192&gt;#REF!</formula>
    </cfRule>
  </conditionalFormatting>
  <conditionalFormatting sqref="BB192">
    <cfRule type="expression" dxfId="859" priority="357">
      <formula>BB192&lt;#REF!</formula>
    </cfRule>
    <cfRule type="expression" dxfId="858" priority="358">
      <formula>BB192&gt;#REF!</formula>
    </cfRule>
  </conditionalFormatting>
  <conditionalFormatting sqref="BD192">
    <cfRule type="expression" dxfId="857" priority="355">
      <formula>BD192&lt;#REF!</formula>
    </cfRule>
    <cfRule type="expression" dxfId="856" priority="356">
      <formula>BD192&gt;#REF!</formula>
    </cfRule>
  </conditionalFormatting>
  <conditionalFormatting sqref="BF192">
    <cfRule type="expression" dxfId="855" priority="353">
      <formula>BF192&lt;#REF!</formula>
    </cfRule>
    <cfRule type="expression" dxfId="854" priority="354">
      <formula>BF192&gt;#REF!</formula>
    </cfRule>
  </conditionalFormatting>
  <conditionalFormatting sqref="AZ194">
    <cfRule type="expression" dxfId="853" priority="351">
      <formula>AZ194&lt;#REF!</formula>
    </cfRule>
    <cfRule type="expression" dxfId="852" priority="352">
      <formula>AZ194&gt;#REF!</formula>
    </cfRule>
  </conditionalFormatting>
  <conditionalFormatting sqref="BB194">
    <cfRule type="expression" dxfId="851" priority="349">
      <formula>BB194&lt;#REF!</formula>
    </cfRule>
    <cfRule type="expression" dxfId="850" priority="350">
      <formula>BB194&gt;#REF!</formula>
    </cfRule>
  </conditionalFormatting>
  <conditionalFormatting sqref="BD194">
    <cfRule type="expression" dxfId="849" priority="347">
      <formula>BD194&lt;#REF!</formula>
    </cfRule>
    <cfRule type="expression" dxfId="848" priority="348">
      <formula>BD194&gt;#REF!</formula>
    </cfRule>
  </conditionalFormatting>
  <conditionalFormatting sqref="BF194">
    <cfRule type="expression" dxfId="847" priority="345">
      <formula>BF194&lt;#REF!</formula>
    </cfRule>
    <cfRule type="expression" dxfId="846" priority="346">
      <formula>BF194&gt;#REF!</formula>
    </cfRule>
  </conditionalFormatting>
  <conditionalFormatting sqref="AZ196">
    <cfRule type="expression" dxfId="845" priority="343">
      <formula>AZ196&lt;#REF!</formula>
    </cfRule>
    <cfRule type="expression" dxfId="844" priority="344">
      <formula>AZ196&gt;#REF!</formula>
    </cfRule>
  </conditionalFormatting>
  <conditionalFormatting sqref="BB196">
    <cfRule type="expression" dxfId="843" priority="341">
      <formula>BB196&lt;#REF!</formula>
    </cfRule>
    <cfRule type="expression" dxfId="842" priority="342">
      <formula>BB196&gt;#REF!</formula>
    </cfRule>
  </conditionalFormatting>
  <conditionalFormatting sqref="BD196">
    <cfRule type="expression" dxfId="841" priority="339">
      <formula>BD196&lt;#REF!</formula>
    </cfRule>
    <cfRule type="expression" dxfId="840" priority="340">
      <formula>BD196&gt;#REF!</formula>
    </cfRule>
  </conditionalFormatting>
  <conditionalFormatting sqref="BF196">
    <cfRule type="expression" dxfId="839" priority="337">
      <formula>BF196&lt;#REF!</formula>
    </cfRule>
    <cfRule type="expression" dxfId="838" priority="338">
      <formula>BF196&gt;#REF!</formula>
    </cfRule>
  </conditionalFormatting>
  <conditionalFormatting sqref="AZ198">
    <cfRule type="expression" dxfId="837" priority="335">
      <formula>AZ198&lt;#REF!</formula>
    </cfRule>
    <cfRule type="expression" dxfId="836" priority="336">
      <formula>AZ198&gt;#REF!</formula>
    </cfRule>
  </conditionalFormatting>
  <conditionalFormatting sqref="BB198">
    <cfRule type="expression" dxfId="835" priority="333">
      <formula>BB198&lt;#REF!</formula>
    </cfRule>
    <cfRule type="expression" dxfId="834" priority="334">
      <formula>BB198&gt;#REF!</formula>
    </cfRule>
  </conditionalFormatting>
  <conditionalFormatting sqref="BD198">
    <cfRule type="expression" dxfId="833" priority="331">
      <formula>BD198&lt;#REF!</formula>
    </cfRule>
    <cfRule type="expression" dxfId="832" priority="332">
      <formula>BD198&gt;#REF!</formula>
    </cfRule>
  </conditionalFormatting>
  <conditionalFormatting sqref="BF198">
    <cfRule type="expression" dxfId="831" priority="329">
      <formula>BF198&lt;#REF!</formula>
    </cfRule>
    <cfRule type="expression" dxfId="830" priority="330">
      <formula>BF198&gt;#REF!</formula>
    </cfRule>
  </conditionalFormatting>
  <conditionalFormatting sqref="AZ200">
    <cfRule type="expression" dxfId="829" priority="327">
      <formula>AZ200&lt;#REF!</formula>
    </cfRule>
    <cfRule type="expression" dxfId="828" priority="328">
      <formula>AZ200&gt;#REF!</formula>
    </cfRule>
  </conditionalFormatting>
  <conditionalFormatting sqref="BB200">
    <cfRule type="expression" dxfId="827" priority="325">
      <formula>BB200&lt;#REF!</formula>
    </cfRule>
    <cfRule type="expression" dxfId="826" priority="326">
      <formula>BB200&gt;#REF!</formula>
    </cfRule>
  </conditionalFormatting>
  <conditionalFormatting sqref="BD200">
    <cfRule type="expression" dxfId="825" priority="323">
      <formula>BD200&lt;#REF!</formula>
    </cfRule>
    <cfRule type="expression" dxfId="824" priority="324">
      <formula>BD200&gt;#REF!</formula>
    </cfRule>
  </conditionalFormatting>
  <conditionalFormatting sqref="BF200">
    <cfRule type="expression" dxfId="823" priority="321">
      <formula>BF200&lt;#REF!</formula>
    </cfRule>
    <cfRule type="expression" dxfId="822" priority="322">
      <formula>BF200&gt;#REF!</formula>
    </cfRule>
  </conditionalFormatting>
  <conditionalFormatting sqref="AZ202">
    <cfRule type="expression" dxfId="821" priority="319">
      <formula>AZ202&lt;#REF!</formula>
    </cfRule>
    <cfRule type="expression" dxfId="820" priority="320">
      <formula>AZ202&gt;#REF!</formula>
    </cfRule>
  </conditionalFormatting>
  <conditionalFormatting sqref="BB202">
    <cfRule type="expression" dxfId="819" priority="317">
      <formula>BB202&lt;#REF!</formula>
    </cfRule>
    <cfRule type="expression" dxfId="818" priority="318">
      <formula>BB202&gt;#REF!</formula>
    </cfRule>
  </conditionalFormatting>
  <conditionalFormatting sqref="BD202">
    <cfRule type="expression" dxfId="817" priority="315">
      <formula>BD202&lt;#REF!</formula>
    </cfRule>
    <cfRule type="expression" dxfId="816" priority="316">
      <formula>BD202&gt;#REF!</formula>
    </cfRule>
  </conditionalFormatting>
  <conditionalFormatting sqref="BF202">
    <cfRule type="expression" dxfId="815" priority="313">
      <formula>BF202&lt;#REF!</formula>
    </cfRule>
    <cfRule type="expression" dxfId="814" priority="314">
      <formula>BF202&gt;#REF!</formula>
    </cfRule>
  </conditionalFormatting>
  <conditionalFormatting sqref="AZ204">
    <cfRule type="expression" dxfId="813" priority="311">
      <formula>AZ204&lt;#REF!</formula>
    </cfRule>
    <cfRule type="expression" dxfId="812" priority="312">
      <formula>AZ204&gt;#REF!</formula>
    </cfRule>
  </conditionalFormatting>
  <conditionalFormatting sqref="BB204">
    <cfRule type="expression" dxfId="811" priority="309">
      <formula>BB204&lt;#REF!</formula>
    </cfRule>
    <cfRule type="expression" dxfId="810" priority="310">
      <formula>BB204&gt;#REF!</formula>
    </cfRule>
  </conditionalFormatting>
  <conditionalFormatting sqref="BD204">
    <cfRule type="expression" dxfId="809" priority="307">
      <formula>BD204&lt;#REF!</formula>
    </cfRule>
    <cfRule type="expression" dxfId="808" priority="308">
      <formula>BD204&gt;#REF!</formula>
    </cfRule>
  </conditionalFormatting>
  <conditionalFormatting sqref="BF204">
    <cfRule type="expression" dxfId="807" priority="305">
      <formula>BF204&lt;#REF!</formula>
    </cfRule>
    <cfRule type="expression" dxfId="806" priority="306">
      <formula>BF204&gt;#REF!</formula>
    </cfRule>
  </conditionalFormatting>
  <conditionalFormatting sqref="AZ206">
    <cfRule type="expression" dxfId="805" priority="303">
      <formula>AZ206&lt;#REF!</formula>
    </cfRule>
    <cfRule type="expression" dxfId="804" priority="304">
      <formula>AZ206&gt;#REF!</formula>
    </cfRule>
  </conditionalFormatting>
  <conditionalFormatting sqref="BB206">
    <cfRule type="expression" dxfId="803" priority="301">
      <formula>BB206&lt;#REF!</formula>
    </cfRule>
    <cfRule type="expression" dxfId="802" priority="302">
      <formula>BB206&gt;#REF!</formula>
    </cfRule>
  </conditionalFormatting>
  <conditionalFormatting sqref="BD206">
    <cfRule type="expression" dxfId="801" priority="299">
      <formula>BD206&lt;#REF!</formula>
    </cfRule>
    <cfRule type="expression" dxfId="800" priority="300">
      <formula>BD206&gt;#REF!</formula>
    </cfRule>
  </conditionalFormatting>
  <conditionalFormatting sqref="BF206">
    <cfRule type="expression" dxfId="799" priority="297">
      <formula>BF206&lt;#REF!</formula>
    </cfRule>
    <cfRule type="expression" dxfId="798" priority="298">
      <formula>BF206&gt;#REF!</formula>
    </cfRule>
  </conditionalFormatting>
  <conditionalFormatting sqref="AZ208">
    <cfRule type="expression" dxfId="797" priority="295">
      <formula>AZ208&lt;#REF!</formula>
    </cfRule>
    <cfRule type="expression" dxfId="796" priority="296">
      <formula>AZ208&gt;#REF!</formula>
    </cfRule>
  </conditionalFormatting>
  <conditionalFormatting sqref="BB208">
    <cfRule type="expression" dxfId="795" priority="293">
      <formula>BB208&lt;#REF!</formula>
    </cfRule>
    <cfRule type="expression" dxfId="794" priority="294">
      <formula>BB208&gt;#REF!</formula>
    </cfRule>
  </conditionalFormatting>
  <conditionalFormatting sqref="BD208">
    <cfRule type="expression" dxfId="793" priority="291">
      <formula>BD208&lt;#REF!</formula>
    </cfRule>
    <cfRule type="expression" dxfId="792" priority="292">
      <formula>BD208&gt;#REF!</formula>
    </cfRule>
  </conditionalFormatting>
  <conditionalFormatting sqref="BF208">
    <cfRule type="expression" dxfId="791" priority="289">
      <formula>BF208&lt;#REF!</formula>
    </cfRule>
    <cfRule type="expression" dxfId="790" priority="290">
      <formula>BF208&gt;#REF!</formula>
    </cfRule>
  </conditionalFormatting>
  <conditionalFormatting sqref="AZ210">
    <cfRule type="expression" dxfId="789" priority="287">
      <formula>AZ210&lt;#REF!</formula>
    </cfRule>
    <cfRule type="expression" dxfId="788" priority="288">
      <formula>AZ210&gt;#REF!</formula>
    </cfRule>
  </conditionalFormatting>
  <conditionalFormatting sqref="BB210">
    <cfRule type="expression" dxfId="787" priority="285">
      <formula>BB210&lt;#REF!</formula>
    </cfRule>
    <cfRule type="expression" dxfId="786" priority="286">
      <formula>BB210&gt;#REF!</formula>
    </cfRule>
  </conditionalFormatting>
  <conditionalFormatting sqref="BD210">
    <cfRule type="expression" dxfId="785" priority="283">
      <formula>BD210&lt;#REF!</formula>
    </cfRule>
    <cfRule type="expression" dxfId="784" priority="284">
      <formula>BD210&gt;#REF!</formula>
    </cfRule>
  </conditionalFormatting>
  <conditionalFormatting sqref="BF210">
    <cfRule type="expression" dxfId="783" priority="281">
      <formula>BF210&lt;#REF!</formula>
    </cfRule>
    <cfRule type="expression" dxfId="782" priority="282">
      <formula>BF210&gt;#REF!</formula>
    </cfRule>
  </conditionalFormatting>
  <conditionalFormatting sqref="AZ212">
    <cfRule type="expression" dxfId="781" priority="279">
      <formula>AZ212&lt;#REF!</formula>
    </cfRule>
    <cfRule type="expression" dxfId="780" priority="280">
      <formula>AZ212&gt;#REF!</formula>
    </cfRule>
  </conditionalFormatting>
  <conditionalFormatting sqref="BB212">
    <cfRule type="expression" dxfId="779" priority="277">
      <formula>BB212&lt;#REF!</formula>
    </cfRule>
    <cfRule type="expression" dxfId="778" priority="278">
      <formula>BB212&gt;#REF!</formula>
    </cfRule>
  </conditionalFormatting>
  <conditionalFormatting sqref="BD212">
    <cfRule type="expression" dxfId="777" priority="275">
      <formula>BD212&lt;#REF!</formula>
    </cfRule>
    <cfRule type="expression" dxfId="776" priority="276">
      <formula>BD212&gt;#REF!</formula>
    </cfRule>
  </conditionalFormatting>
  <conditionalFormatting sqref="BF212">
    <cfRule type="expression" dxfId="775" priority="273">
      <formula>BF212&lt;#REF!</formula>
    </cfRule>
    <cfRule type="expression" dxfId="774" priority="274">
      <formula>BF212&gt;#REF!</formula>
    </cfRule>
  </conditionalFormatting>
  <conditionalFormatting sqref="AZ214">
    <cfRule type="expression" dxfId="773" priority="271">
      <formula>AZ214&lt;#REF!</formula>
    </cfRule>
    <cfRule type="expression" dxfId="772" priority="272">
      <formula>AZ214&gt;#REF!</formula>
    </cfRule>
  </conditionalFormatting>
  <conditionalFormatting sqref="BB214">
    <cfRule type="expression" dxfId="771" priority="269">
      <formula>BB214&lt;#REF!</formula>
    </cfRule>
    <cfRule type="expression" dxfId="770" priority="270">
      <formula>BB214&gt;#REF!</formula>
    </cfRule>
  </conditionalFormatting>
  <conditionalFormatting sqref="BD214">
    <cfRule type="expression" dxfId="769" priority="267">
      <formula>BD214&lt;#REF!</formula>
    </cfRule>
    <cfRule type="expression" dxfId="768" priority="268">
      <formula>BD214&gt;#REF!</formula>
    </cfRule>
  </conditionalFormatting>
  <conditionalFormatting sqref="BF214">
    <cfRule type="expression" dxfId="767" priority="265">
      <formula>BF214&lt;#REF!</formula>
    </cfRule>
    <cfRule type="expression" dxfId="766" priority="266">
      <formula>BF214&gt;#REF!</formula>
    </cfRule>
  </conditionalFormatting>
  <conditionalFormatting sqref="AZ216">
    <cfRule type="expression" dxfId="765" priority="263">
      <formula>AZ216&lt;#REF!</formula>
    </cfRule>
    <cfRule type="expression" dxfId="764" priority="264">
      <formula>AZ216&gt;#REF!</formula>
    </cfRule>
  </conditionalFormatting>
  <conditionalFormatting sqref="BB216">
    <cfRule type="expression" dxfId="763" priority="261">
      <formula>BB216&lt;#REF!</formula>
    </cfRule>
    <cfRule type="expression" dxfId="762" priority="262">
      <formula>BB216&gt;#REF!</formula>
    </cfRule>
  </conditionalFormatting>
  <conditionalFormatting sqref="BD216">
    <cfRule type="expression" dxfId="761" priority="259">
      <formula>BD216&lt;#REF!</formula>
    </cfRule>
    <cfRule type="expression" dxfId="760" priority="260">
      <formula>BD216&gt;#REF!</formula>
    </cfRule>
  </conditionalFormatting>
  <conditionalFormatting sqref="BF216">
    <cfRule type="expression" dxfId="759" priority="257">
      <formula>BF216&lt;#REF!</formula>
    </cfRule>
    <cfRule type="expression" dxfId="758" priority="258">
      <formula>BF216&gt;#REF!</formula>
    </cfRule>
  </conditionalFormatting>
  <conditionalFormatting sqref="AZ218">
    <cfRule type="expression" dxfId="757" priority="255">
      <formula>AZ218&lt;#REF!</formula>
    </cfRule>
    <cfRule type="expression" dxfId="756" priority="256">
      <formula>AZ218&gt;#REF!</formula>
    </cfRule>
  </conditionalFormatting>
  <conditionalFormatting sqref="BB218">
    <cfRule type="expression" dxfId="755" priority="253">
      <formula>BB218&lt;#REF!</formula>
    </cfRule>
    <cfRule type="expression" dxfId="754" priority="254">
      <formula>BB218&gt;#REF!</formula>
    </cfRule>
  </conditionalFormatting>
  <conditionalFormatting sqref="BD218">
    <cfRule type="expression" dxfId="753" priority="251">
      <formula>BD218&lt;#REF!</formula>
    </cfRule>
    <cfRule type="expression" dxfId="752" priority="252">
      <formula>BD218&gt;#REF!</formula>
    </cfRule>
  </conditionalFormatting>
  <conditionalFormatting sqref="BF218">
    <cfRule type="expression" dxfId="751" priority="249">
      <formula>BF218&lt;#REF!</formula>
    </cfRule>
    <cfRule type="expression" dxfId="750" priority="250">
      <formula>BF218&gt;#REF!</formula>
    </cfRule>
  </conditionalFormatting>
  <conditionalFormatting sqref="AZ220">
    <cfRule type="expression" dxfId="749" priority="247">
      <formula>AZ220&lt;#REF!</formula>
    </cfRule>
    <cfRule type="expression" dxfId="748" priority="248">
      <formula>AZ220&gt;#REF!</formula>
    </cfRule>
  </conditionalFormatting>
  <conditionalFormatting sqref="BB220">
    <cfRule type="expression" dxfId="747" priority="245">
      <formula>BB220&lt;#REF!</formula>
    </cfRule>
    <cfRule type="expression" dxfId="746" priority="246">
      <formula>BB220&gt;#REF!</formula>
    </cfRule>
  </conditionalFormatting>
  <conditionalFormatting sqref="BD220">
    <cfRule type="expression" dxfId="745" priority="243">
      <formula>BD220&lt;#REF!</formula>
    </cfRule>
    <cfRule type="expression" dxfId="744" priority="244">
      <formula>BD220&gt;#REF!</formula>
    </cfRule>
  </conditionalFormatting>
  <conditionalFormatting sqref="BF220">
    <cfRule type="expression" dxfId="743" priority="241">
      <formula>BF220&lt;#REF!</formula>
    </cfRule>
    <cfRule type="expression" dxfId="742" priority="242">
      <formula>BF220&gt;#REF!</formula>
    </cfRule>
  </conditionalFormatting>
  <conditionalFormatting sqref="AZ222">
    <cfRule type="expression" dxfId="741" priority="239">
      <formula>AZ222&lt;#REF!</formula>
    </cfRule>
    <cfRule type="expression" dxfId="740" priority="240">
      <formula>AZ222&gt;#REF!</formula>
    </cfRule>
  </conditionalFormatting>
  <conditionalFormatting sqref="BB222">
    <cfRule type="expression" dxfId="739" priority="237">
      <formula>BB222&lt;#REF!</formula>
    </cfRule>
    <cfRule type="expression" dxfId="738" priority="238">
      <formula>BB222&gt;#REF!</formula>
    </cfRule>
  </conditionalFormatting>
  <conditionalFormatting sqref="BD222">
    <cfRule type="expression" dxfId="737" priority="235">
      <formula>BD222&lt;#REF!</formula>
    </cfRule>
    <cfRule type="expression" dxfId="736" priority="236">
      <formula>BD222&gt;#REF!</formula>
    </cfRule>
  </conditionalFormatting>
  <conditionalFormatting sqref="BF222">
    <cfRule type="expression" dxfId="735" priority="233">
      <formula>BF222&lt;#REF!</formula>
    </cfRule>
    <cfRule type="expression" dxfId="734" priority="234">
      <formula>BF222&gt;#REF!</formula>
    </cfRule>
  </conditionalFormatting>
  <conditionalFormatting sqref="AZ224">
    <cfRule type="expression" dxfId="733" priority="231">
      <formula>AZ224&lt;#REF!</formula>
    </cfRule>
    <cfRule type="expression" dxfId="732" priority="232">
      <formula>AZ224&gt;#REF!</formula>
    </cfRule>
  </conditionalFormatting>
  <conditionalFormatting sqref="BB224">
    <cfRule type="expression" dxfId="731" priority="229">
      <formula>BB224&lt;#REF!</formula>
    </cfRule>
    <cfRule type="expression" dxfId="730" priority="230">
      <formula>BB224&gt;#REF!</formula>
    </cfRule>
  </conditionalFormatting>
  <conditionalFormatting sqref="BD224">
    <cfRule type="expression" dxfId="729" priority="227">
      <formula>BD224&lt;#REF!</formula>
    </cfRule>
    <cfRule type="expression" dxfId="728" priority="228">
      <formula>BD224&gt;#REF!</formula>
    </cfRule>
  </conditionalFormatting>
  <conditionalFormatting sqref="BF224">
    <cfRule type="expression" dxfId="727" priority="225">
      <formula>BF224&lt;#REF!</formula>
    </cfRule>
    <cfRule type="expression" dxfId="726" priority="226">
      <formula>BF224&gt;#REF!</formula>
    </cfRule>
  </conditionalFormatting>
  <conditionalFormatting sqref="AZ226">
    <cfRule type="expression" dxfId="725" priority="223">
      <formula>AZ226&lt;#REF!</formula>
    </cfRule>
    <cfRule type="expression" dxfId="724" priority="224">
      <formula>AZ226&gt;#REF!</formula>
    </cfRule>
  </conditionalFormatting>
  <conditionalFormatting sqref="BB226">
    <cfRule type="expression" dxfId="723" priority="221">
      <formula>BB226&lt;#REF!</formula>
    </cfRule>
    <cfRule type="expression" dxfId="722" priority="222">
      <formula>BB226&gt;#REF!</formula>
    </cfRule>
  </conditionalFormatting>
  <conditionalFormatting sqref="BD226">
    <cfRule type="expression" dxfId="721" priority="219">
      <formula>BD226&lt;#REF!</formula>
    </cfRule>
    <cfRule type="expression" dxfId="720" priority="220">
      <formula>BD226&gt;#REF!</formula>
    </cfRule>
  </conditionalFormatting>
  <conditionalFormatting sqref="BF226">
    <cfRule type="expression" dxfId="719" priority="217">
      <formula>BF226&lt;#REF!</formula>
    </cfRule>
    <cfRule type="expression" dxfId="718" priority="218">
      <formula>BF226&gt;#REF!</formula>
    </cfRule>
  </conditionalFormatting>
  <conditionalFormatting sqref="AZ228">
    <cfRule type="expression" dxfId="717" priority="215">
      <formula>AZ228&lt;#REF!</formula>
    </cfRule>
    <cfRule type="expression" dxfId="716" priority="216">
      <formula>AZ228&gt;#REF!</formula>
    </cfRule>
  </conditionalFormatting>
  <conditionalFormatting sqref="BB228">
    <cfRule type="expression" dxfId="715" priority="213">
      <formula>BB228&lt;#REF!</formula>
    </cfRule>
    <cfRule type="expression" dxfId="714" priority="214">
      <formula>BB228&gt;#REF!</formula>
    </cfRule>
  </conditionalFormatting>
  <conditionalFormatting sqref="BD228">
    <cfRule type="expression" dxfId="713" priority="211">
      <formula>BD228&lt;#REF!</formula>
    </cfRule>
    <cfRule type="expression" dxfId="712" priority="212">
      <formula>BD228&gt;#REF!</formula>
    </cfRule>
  </conditionalFormatting>
  <conditionalFormatting sqref="BF228">
    <cfRule type="expression" dxfId="711" priority="209">
      <formula>BF228&lt;#REF!</formula>
    </cfRule>
    <cfRule type="expression" dxfId="710" priority="210">
      <formula>BF228&gt;#REF!</formula>
    </cfRule>
  </conditionalFormatting>
  <conditionalFormatting sqref="AZ230">
    <cfRule type="expression" dxfId="709" priority="207">
      <formula>AZ230&lt;#REF!</formula>
    </cfRule>
    <cfRule type="expression" dxfId="708" priority="208">
      <formula>AZ230&gt;#REF!</formula>
    </cfRule>
  </conditionalFormatting>
  <conditionalFormatting sqref="BB230">
    <cfRule type="expression" dxfId="707" priority="205">
      <formula>BB230&lt;#REF!</formula>
    </cfRule>
    <cfRule type="expression" dxfId="706" priority="206">
      <formula>BB230&gt;#REF!</formula>
    </cfRule>
  </conditionalFormatting>
  <conditionalFormatting sqref="BD230">
    <cfRule type="expression" dxfId="705" priority="203">
      <formula>BD230&lt;#REF!</formula>
    </cfRule>
    <cfRule type="expression" dxfId="704" priority="204">
      <formula>BD230&gt;#REF!</formula>
    </cfRule>
  </conditionalFormatting>
  <conditionalFormatting sqref="BF230">
    <cfRule type="expression" dxfId="703" priority="201">
      <formula>BF230&lt;#REF!</formula>
    </cfRule>
    <cfRule type="expression" dxfId="702" priority="202">
      <formula>BF230&gt;#REF!</formula>
    </cfRule>
  </conditionalFormatting>
  <conditionalFormatting sqref="AZ232">
    <cfRule type="expression" dxfId="701" priority="199">
      <formula>AZ232&lt;#REF!</formula>
    </cfRule>
    <cfRule type="expression" dxfId="700" priority="200">
      <formula>AZ232&gt;#REF!</formula>
    </cfRule>
  </conditionalFormatting>
  <conditionalFormatting sqref="BB232">
    <cfRule type="expression" dxfId="699" priority="197">
      <formula>BB232&lt;#REF!</formula>
    </cfRule>
    <cfRule type="expression" dxfId="698" priority="198">
      <formula>BB232&gt;#REF!</formula>
    </cfRule>
  </conditionalFormatting>
  <conditionalFormatting sqref="BD232">
    <cfRule type="expression" dxfId="697" priority="195">
      <formula>BD232&lt;#REF!</formula>
    </cfRule>
    <cfRule type="expression" dxfId="696" priority="196">
      <formula>BD232&gt;#REF!</formula>
    </cfRule>
  </conditionalFormatting>
  <conditionalFormatting sqref="BF232">
    <cfRule type="expression" dxfId="695" priority="193">
      <formula>BF232&lt;#REF!</formula>
    </cfRule>
    <cfRule type="expression" dxfId="694" priority="194">
      <formula>BF232&gt;#REF!</formula>
    </cfRule>
  </conditionalFormatting>
  <conditionalFormatting sqref="AZ234">
    <cfRule type="expression" dxfId="693" priority="191">
      <formula>AZ234&lt;#REF!</formula>
    </cfRule>
    <cfRule type="expression" dxfId="692" priority="192">
      <formula>AZ234&gt;#REF!</formula>
    </cfRule>
  </conditionalFormatting>
  <conditionalFormatting sqref="BB234">
    <cfRule type="expression" dxfId="691" priority="189">
      <formula>BB234&lt;#REF!</formula>
    </cfRule>
    <cfRule type="expression" dxfId="690" priority="190">
      <formula>BB234&gt;#REF!</formula>
    </cfRule>
  </conditionalFormatting>
  <conditionalFormatting sqref="BD234">
    <cfRule type="expression" dxfId="689" priority="187">
      <formula>BD234&lt;#REF!</formula>
    </cfRule>
    <cfRule type="expression" dxfId="688" priority="188">
      <formula>BD234&gt;#REF!</formula>
    </cfRule>
  </conditionalFormatting>
  <conditionalFormatting sqref="BF234">
    <cfRule type="expression" dxfId="687" priority="185">
      <formula>BF234&lt;#REF!</formula>
    </cfRule>
    <cfRule type="expression" dxfId="686" priority="186">
      <formula>BF234&gt;#REF!</formula>
    </cfRule>
  </conditionalFormatting>
  <conditionalFormatting sqref="AZ236">
    <cfRule type="expression" dxfId="685" priority="183">
      <formula>AZ236&lt;#REF!</formula>
    </cfRule>
    <cfRule type="expression" dxfId="684" priority="184">
      <formula>AZ236&gt;#REF!</formula>
    </cfRule>
  </conditionalFormatting>
  <conditionalFormatting sqref="BB236">
    <cfRule type="expression" dxfId="683" priority="181">
      <formula>BB236&lt;#REF!</formula>
    </cfRule>
    <cfRule type="expression" dxfId="682" priority="182">
      <formula>BB236&gt;#REF!</formula>
    </cfRule>
  </conditionalFormatting>
  <conditionalFormatting sqref="BD236">
    <cfRule type="expression" dxfId="681" priority="179">
      <formula>BD236&lt;#REF!</formula>
    </cfRule>
    <cfRule type="expression" dxfId="680" priority="180">
      <formula>BD236&gt;#REF!</formula>
    </cfRule>
  </conditionalFormatting>
  <conditionalFormatting sqref="BF236">
    <cfRule type="expression" dxfId="679" priority="177">
      <formula>BF236&lt;#REF!</formula>
    </cfRule>
    <cfRule type="expression" dxfId="678" priority="178">
      <formula>BF236&gt;#REF!</formula>
    </cfRule>
  </conditionalFormatting>
  <conditionalFormatting sqref="AZ238">
    <cfRule type="expression" dxfId="677" priority="175">
      <formula>AZ238&lt;#REF!</formula>
    </cfRule>
    <cfRule type="expression" dxfId="676" priority="176">
      <formula>AZ238&gt;#REF!</formula>
    </cfRule>
  </conditionalFormatting>
  <conditionalFormatting sqref="BB238">
    <cfRule type="expression" dxfId="675" priority="173">
      <formula>BB238&lt;#REF!</formula>
    </cfRule>
    <cfRule type="expression" dxfId="674" priority="174">
      <formula>BB238&gt;#REF!</formula>
    </cfRule>
  </conditionalFormatting>
  <conditionalFormatting sqref="BD238">
    <cfRule type="expression" dxfId="673" priority="171">
      <formula>BD238&lt;#REF!</formula>
    </cfRule>
    <cfRule type="expression" dxfId="672" priority="172">
      <formula>BD238&gt;#REF!</formula>
    </cfRule>
  </conditionalFormatting>
  <conditionalFormatting sqref="BF238">
    <cfRule type="expression" dxfId="671" priority="169">
      <formula>BF238&lt;#REF!</formula>
    </cfRule>
    <cfRule type="expression" dxfId="670" priority="170">
      <formula>BF238&gt;#REF!</formula>
    </cfRule>
  </conditionalFormatting>
  <conditionalFormatting sqref="AZ240">
    <cfRule type="expression" dxfId="669" priority="167">
      <formula>AZ240&lt;#REF!</formula>
    </cfRule>
    <cfRule type="expression" dxfId="668" priority="168">
      <formula>AZ240&gt;#REF!</formula>
    </cfRule>
  </conditionalFormatting>
  <conditionalFormatting sqref="BB240">
    <cfRule type="expression" dxfId="667" priority="165">
      <formula>BB240&lt;#REF!</formula>
    </cfRule>
    <cfRule type="expression" dxfId="666" priority="166">
      <formula>BB240&gt;#REF!</formula>
    </cfRule>
  </conditionalFormatting>
  <conditionalFormatting sqref="BD240">
    <cfRule type="expression" dxfId="665" priority="163">
      <formula>BD240&lt;#REF!</formula>
    </cfRule>
    <cfRule type="expression" dxfId="664" priority="164">
      <formula>BD240&gt;#REF!</formula>
    </cfRule>
  </conditionalFormatting>
  <conditionalFormatting sqref="BF240">
    <cfRule type="expression" dxfId="663" priority="161">
      <formula>BF240&lt;#REF!</formula>
    </cfRule>
    <cfRule type="expression" dxfId="662" priority="162">
      <formula>BF240&gt;#REF!</formula>
    </cfRule>
  </conditionalFormatting>
  <conditionalFormatting sqref="AZ242">
    <cfRule type="expression" dxfId="661" priority="159">
      <formula>AZ242&lt;#REF!</formula>
    </cfRule>
    <cfRule type="expression" dxfId="660" priority="160">
      <formula>AZ242&gt;#REF!</formula>
    </cfRule>
  </conditionalFormatting>
  <conditionalFormatting sqref="BB242">
    <cfRule type="expression" dxfId="659" priority="157">
      <formula>BB242&lt;#REF!</formula>
    </cfRule>
    <cfRule type="expression" dxfId="658" priority="158">
      <formula>BB242&gt;#REF!</formula>
    </cfRule>
  </conditionalFormatting>
  <conditionalFormatting sqref="BD242">
    <cfRule type="expression" dxfId="657" priority="155">
      <formula>BD242&lt;#REF!</formula>
    </cfRule>
    <cfRule type="expression" dxfId="656" priority="156">
      <formula>BD242&gt;#REF!</formula>
    </cfRule>
  </conditionalFormatting>
  <conditionalFormatting sqref="BF242">
    <cfRule type="expression" dxfId="655" priority="153">
      <formula>BF242&lt;#REF!</formula>
    </cfRule>
    <cfRule type="expression" dxfId="654" priority="154">
      <formula>BF242&gt;#REF!</formula>
    </cfRule>
  </conditionalFormatting>
  <conditionalFormatting sqref="AZ244">
    <cfRule type="expression" dxfId="653" priority="151">
      <formula>AZ244&lt;#REF!</formula>
    </cfRule>
    <cfRule type="expression" dxfId="652" priority="152">
      <formula>AZ244&gt;#REF!</formula>
    </cfRule>
  </conditionalFormatting>
  <conditionalFormatting sqref="BB244">
    <cfRule type="expression" dxfId="651" priority="149">
      <formula>BB244&lt;#REF!</formula>
    </cfRule>
    <cfRule type="expression" dxfId="650" priority="150">
      <formula>BB244&gt;#REF!</formula>
    </cfRule>
  </conditionalFormatting>
  <conditionalFormatting sqref="BD244">
    <cfRule type="expression" dxfId="649" priority="147">
      <formula>BD244&lt;#REF!</formula>
    </cfRule>
    <cfRule type="expression" dxfId="648" priority="148">
      <formula>BD244&gt;#REF!</formula>
    </cfRule>
  </conditionalFormatting>
  <conditionalFormatting sqref="BF244">
    <cfRule type="expression" dxfId="647" priority="145">
      <formula>BF244&lt;#REF!</formula>
    </cfRule>
    <cfRule type="expression" dxfId="646" priority="146">
      <formula>BF244&gt;#REF!</formula>
    </cfRule>
  </conditionalFormatting>
  <conditionalFormatting sqref="AZ246">
    <cfRule type="expression" dxfId="645" priority="143">
      <formula>AZ246&lt;#REF!</formula>
    </cfRule>
    <cfRule type="expression" dxfId="644" priority="144">
      <formula>AZ246&gt;#REF!</formula>
    </cfRule>
  </conditionalFormatting>
  <conditionalFormatting sqref="BB246">
    <cfRule type="expression" dxfId="643" priority="141">
      <formula>BB246&lt;#REF!</formula>
    </cfRule>
    <cfRule type="expression" dxfId="642" priority="142">
      <formula>BB246&gt;#REF!</formula>
    </cfRule>
  </conditionalFormatting>
  <conditionalFormatting sqref="BD246">
    <cfRule type="expression" dxfId="641" priority="139">
      <formula>BD246&lt;#REF!</formula>
    </cfRule>
    <cfRule type="expression" dxfId="640" priority="140">
      <formula>BD246&gt;#REF!</formula>
    </cfRule>
  </conditionalFormatting>
  <conditionalFormatting sqref="BF246">
    <cfRule type="expression" dxfId="639" priority="137">
      <formula>BF246&lt;#REF!</formula>
    </cfRule>
    <cfRule type="expression" dxfId="638" priority="138">
      <formula>BF246&gt;#REF!</formula>
    </cfRule>
  </conditionalFormatting>
  <conditionalFormatting sqref="AZ248">
    <cfRule type="expression" dxfId="637" priority="135">
      <formula>AZ248&lt;#REF!</formula>
    </cfRule>
    <cfRule type="expression" dxfId="636" priority="136">
      <formula>AZ248&gt;#REF!</formula>
    </cfRule>
  </conditionalFormatting>
  <conditionalFormatting sqref="BB248">
    <cfRule type="expression" dxfId="635" priority="133">
      <formula>BB248&lt;#REF!</formula>
    </cfRule>
    <cfRule type="expression" dxfId="634" priority="134">
      <formula>BB248&gt;#REF!</formula>
    </cfRule>
  </conditionalFormatting>
  <conditionalFormatting sqref="BD248">
    <cfRule type="expression" dxfId="633" priority="131">
      <formula>BD248&lt;#REF!</formula>
    </cfRule>
    <cfRule type="expression" dxfId="632" priority="132">
      <formula>BD248&gt;#REF!</formula>
    </cfRule>
  </conditionalFormatting>
  <conditionalFormatting sqref="BF248">
    <cfRule type="expression" dxfId="631" priority="129">
      <formula>BF248&lt;#REF!</formula>
    </cfRule>
    <cfRule type="expression" dxfId="630" priority="130">
      <formula>BF248&gt;#REF!</formula>
    </cfRule>
  </conditionalFormatting>
  <conditionalFormatting sqref="AZ250">
    <cfRule type="expression" dxfId="629" priority="127">
      <formula>AZ250&lt;#REF!</formula>
    </cfRule>
    <cfRule type="expression" dxfId="628" priority="128">
      <formula>AZ250&gt;#REF!</formula>
    </cfRule>
  </conditionalFormatting>
  <conditionalFormatting sqref="BB250">
    <cfRule type="expression" dxfId="627" priority="125">
      <formula>BB250&lt;#REF!</formula>
    </cfRule>
    <cfRule type="expression" dxfId="626" priority="126">
      <formula>BB250&gt;#REF!</formula>
    </cfRule>
  </conditionalFormatting>
  <conditionalFormatting sqref="BD250">
    <cfRule type="expression" dxfId="625" priority="123">
      <formula>BD250&lt;#REF!</formula>
    </cfRule>
    <cfRule type="expression" dxfId="624" priority="124">
      <formula>BD250&gt;#REF!</formula>
    </cfRule>
  </conditionalFormatting>
  <conditionalFormatting sqref="BF250">
    <cfRule type="expression" dxfId="623" priority="121">
      <formula>BF250&lt;#REF!</formula>
    </cfRule>
    <cfRule type="expression" dxfId="622" priority="122">
      <formula>BF250&gt;#REF!</formula>
    </cfRule>
  </conditionalFormatting>
  <conditionalFormatting sqref="AZ252">
    <cfRule type="expression" dxfId="621" priority="119">
      <formula>AZ252&lt;#REF!</formula>
    </cfRule>
    <cfRule type="expression" dxfId="620" priority="120">
      <formula>AZ252&gt;#REF!</formula>
    </cfRule>
  </conditionalFormatting>
  <conditionalFormatting sqref="BB252">
    <cfRule type="expression" dxfId="619" priority="117">
      <formula>BB252&lt;#REF!</formula>
    </cfRule>
    <cfRule type="expression" dxfId="618" priority="118">
      <formula>BB252&gt;#REF!</formula>
    </cfRule>
  </conditionalFormatting>
  <conditionalFormatting sqref="BD252">
    <cfRule type="expression" dxfId="617" priority="115">
      <formula>BD252&lt;#REF!</formula>
    </cfRule>
    <cfRule type="expression" dxfId="616" priority="116">
      <formula>BD252&gt;#REF!</formula>
    </cfRule>
  </conditionalFormatting>
  <conditionalFormatting sqref="BF252">
    <cfRule type="expression" dxfId="615" priority="113">
      <formula>BF252&lt;#REF!</formula>
    </cfRule>
    <cfRule type="expression" dxfId="614" priority="114">
      <formula>BF252&gt;#REF!</formula>
    </cfRule>
  </conditionalFormatting>
  <conditionalFormatting sqref="AZ254">
    <cfRule type="expression" dxfId="613" priority="111">
      <formula>AZ254&lt;#REF!</formula>
    </cfRule>
    <cfRule type="expression" dxfId="612" priority="112">
      <formula>AZ254&gt;#REF!</formula>
    </cfRule>
  </conditionalFormatting>
  <conditionalFormatting sqref="BB254">
    <cfRule type="expression" dxfId="611" priority="109">
      <formula>BB254&lt;#REF!</formula>
    </cfRule>
    <cfRule type="expression" dxfId="610" priority="110">
      <formula>BB254&gt;#REF!</formula>
    </cfRule>
  </conditionalFormatting>
  <conditionalFormatting sqref="BD254">
    <cfRule type="expression" dxfId="609" priority="107">
      <formula>BD254&lt;#REF!</formula>
    </cfRule>
    <cfRule type="expression" dxfId="608" priority="108">
      <formula>BD254&gt;#REF!</formula>
    </cfRule>
  </conditionalFormatting>
  <conditionalFormatting sqref="BF254">
    <cfRule type="expression" dxfId="607" priority="105">
      <formula>BF254&lt;#REF!</formula>
    </cfRule>
    <cfRule type="expression" dxfId="606" priority="106">
      <formula>BF254&gt;#REF!</formula>
    </cfRule>
  </conditionalFormatting>
  <conditionalFormatting sqref="AZ256">
    <cfRule type="expression" dxfId="605" priority="103">
      <formula>AZ256&lt;#REF!</formula>
    </cfRule>
    <cfRule type="expression" dxfId="604" priority="104">
      <formula>AZ256&gt;#REF!</formula>
    </cfRule>
  </conditionalFormatting>
  <conditionalFormatting sqref="BB256">
    <cfRule type="expression" dxfId="603" priority="101">
      <formula>BB256&lt;#REF!</formula>
    </cfRule>
    <cfRule type="expression" dxfId="602" priority="102">
      <formula>BB256&gt;#REF!</formula>
    </cfRule>
  </conditionalFormatting>
  <conditionalFormatting sqref="BD256">
    <cfRule type="expression" dxfId="601" priority="99">
      <formula>BD256&lt;#REF!</formula>
    </cfRule>
    <cfRule type="expression" dxfId="600" priority="100">
      <formula>BD256&gt;#REF!</formula>
    </cfRule>
  </conditionalFormatting>
  <conditionalFormatting sqref="BF256">
    <cfRule type="expression" dxfId="599" priority="97">
      <formula>BF256&lt;#REF!</formula>
    </cfRule>
    <cfRule type="expression" dxfId="598" priority="98">
      <formula>BF256&gt;#REF!</formula>
    </cfRule>
  </conditionalFormatting>
  <conditionalFormatting sqref="AZ258">
    <cfRule type="expression" dxfId="597" priority="95">
      <formula>AZ258&lt;#REF!</formula>
    </cfRule>
    <cfRule type="expression" dxfId="596" priority="96">
      <formula>AZ258&gt;#REF!</formula>
    </cfRule>
  </conditionalFormatting>
  <conditionalFormatting sqref="BB258">
    <cfRule type="expression" dxfId="595" priority="93">
      <formula>BB258&lt;#REF!</formula>
    </cfRule>
    <cfRule type="expression" dxfId="594" priority="94">
      <formula>BB258&gt;#REF!</formula>
    </cfRule>
  </conditionalFormatting>
  <conditionalFormatting sqref="BD258">
    <cfRule type="expression" dxfId="593" priority="91">
      <formula>BD258&lt;#REF!</formula>
    </cfRule>
    <cfRule type="expression" dxfId="592" priority="92">
      <formula>BD258&gt;#REF!</formula>
    </cfRule>
  </conditionalFormatting>
  <conditionalFormatting sqref="BF258">
    <cfRule type="expression" dxfId="591" priority="89">
      <formula>BF258&lt;#REF!</formula>
    </cfRule>
    <cfRule type="expression" dxfId="590" priority="90">
      <formula>BF258&gt;#REF!</formula>
    </cfRule>
  </conditionalFormatting>
  <conditionalFormatting sqref="AZ260">
    <cfRule type="expression" dxfId="589" priority="87">
      <formula>AZ260&lt;#REF!</formula>
    </cfRule>
    <cfRule type="expression" dxfId="588" priority="88">
      <formula>AZ260&gt;#REF!</formula>
    </cfRule>
  </conditionalFormatting>
  <conditionalFormatting sqref="BB260">
    <cfRule type="expression" dxfId="587" priority="85">
      <formula>BB260&lt;#REF!</formula>
    </cfRule>
    <cfRule type="expression" dxfId="586" priority="86">
      <formula>BB260&gt;#REF!</formula>
    </cfRule>
  </conditionalFormatting>
  <conditionalFormatting sqref="BD260">
    <cfRule type="expression" dxfId="585" priority="83">
      <formula>BD260&lt;#REF!</formula>
    </cfRule>
    <cfRule type="expression" dxfId="584" priority="84">
      <formula>BD260&gt;#REF!</formula>
    </cfRule>
  </conditionalFormatting>
  <conditionalFormatting sqref="BF260">
    <cfRule type="expression" dxfId="583" priority="81">
      <formula>BF260&lt;#REF!</formula>
    </cfRule>
    <cfRule type="expression" dxfId="582" priority="82">
      <formula>BF260&gt;#REF!</formula>
    </cfRule>
  </conditionalFormatting>
  <conditionalFormatting sqref="AZ264">
    <cfRule type="expression" dxfId="581" priority="79">
      <formula>AZ264&lt;#REF!</formula>
    </cfRule>
    <cfRule type="expression" dxfId="580" priority="80">
      <formula>AZ264&gt;#REF!</formula>
    </cfRule>
  </conditionalFormatting>
  <conditionalFormatting sqref="BB264">
    <cfRule type="expression" dxfId="579" priority="77">
      <formula>BB264&lt;#REF!</formula>
    </cfRule>
    <cfRule type="expression" dxfId="578" priority="78">
      <formula>BB264&gt;#REF!</formula>
    </cfRule>
  </conditionalFormatting>
  <conditionalFormatting sqref="BD264">
    <cfRule type="expression" dxfId="577" priority="75">
      <formula>BD264&lt;#REF!</formula>
    </cfRule>
    <cfRule type="expression" dxfId="576" priority="76">
      <formula>BD264&gt;#REF!</formula>
    </cfRule>
  </conditionalFormatting>
  <conditionalFormatting sqref="BF264">
    <cfRule type="expression" dxfId="575" priority="73">
      <formula>BF264&lt;#REF!</formula>
    </cfRule>
    <cfRule type="expression" dxfId="574" priority="74">
      <formula>BF264&gt;#REF!</formula>
    </cfRule>
  </conditionalFormatting>
  <conditionalFormatting sqref="AZ262">
    <cfRule type="expression" dxfId="573" priority="71">
      <formula>AZ262&lt;#REF!</formula>
    </cfRule>
    <cfRule type="expression" dxfId="572" priority="72">
      <formula>AZ262&gt;#REF!</formula>
    </cfRule>
  </conditionalFormatting>
  <conditionalFormatting sqref="BB262">
    <cfRule type="expression" dxfId="571" priority="69">
      <formula>BB262&lt;#REF!</formula>
    </cfRule>
    <cfRule type="expression" dxfId="570" priority="70">
      <formula>BB262&gt;#REF!</formula>
    </cfRule>
  </conditionalFormatting>
  <conditionalFormatting sqref="BD262">
    <cfRule type="expression" dxfId="569" priority="67">
      <formula>BD262&lt;#REF!</formula>
    </cfRule>
    <cfRule type="expression" dxfId="568" priority="68">
      <formula>BD262&gt;#REF!</formula>
    </cfRule>
  </conditionalFormatting>
  <conditionalFormatting sqref="BF262">
    <cfRule type="expression" dxfId="567" priority="65">
      <formula>BF262&lt;#REF!</formula>
    </cfRule>
    <cfRule type="expression" dxfId="566" priority="66">
      <formula>BF262&gt;#REF!</formula>
    </cfRule>
  </conditionalFormatting>
  <conditionalFormatting sqref="AZ266">
    <cfRule type="expression" dxfId="565" priority="63">
      <formula>AZ266&lt;#REF!</formula>
    </cfRule>
    <cfRule type="expression" dxfId="564" priority="64">
      <formula>AZ266&gt;#REF!</formula>
    </cfRule>
  </conditionalFormatting>
  <conditionalFormatting sqref="BB266">
    <cfRule type="expression" dxfId="563" priority="61">
      <formula>BB266&lt;#REF!</formula>
    </cfRule>
    <cfRule type="expression" dxfId="562" priority="62">
      <formula>BB266&gt;#REF!</formula>
    </cfRule>
  </conditionalFormatting>
  <conditionalFormatting sqref="BD266">
    <cfRule type="expression" dxfId="561" priority="59">
      <formula>BD266&lt;#REF!</formula>
    </cfRule>
    <cfRule type="expression" dxfId="560" priority="60">
      <formula>BD266&gt;#REF!</formula>
    </cfRule>
  </conditionalFormatting>
  <conditionalFormatting sqref="BF266">
    <cfRule type="expression" dxfId="559" priority="57">
      <formula>BF266&lt;#REF!</formula>
    </cfRule>
    <cfRule type="expression" dxfId="558" priority="58">
      <formula>BF266&gt;#REF!</formula>
    </cfRule>
  </conditionalFormatting>
  <conditionalFormatting sqref="AZ268">
    <cfRule type="expression" dxfId="557" priority="55">
      <formula>AZ268&lt;#REF!</formula>
    </cfRule>
    <cfRule type="expression" dxfId="556" priority="56">
      <formula>AZ268&gt;#REF!</formula>
    </cfRule>
  </conditionalFormatting>
  <conditionalFormatting sqref="BB268">
    <cfRule type="expression" dxfId="555" priority="53">
      <formula>BB268&lt;#REF!</formula>
    </cfRule>
    <cfRule type="expression" dxfId="554" priority="54">
      <formula>BB268&gt;#REF!</formula>
    </cfRule>
  </conditionalFormatting>
  <conditionalFormatting sqref="BD268">
    <cfRule type="expression" dxfId="553" priority="51">
      <formula>BD268&lt;#REF!</formula>
    </cfRule>
    <cfRule type="expression" dxfId="552" priority="52">
      <formula>BD268&gt;#REF!</formula>
    </cfRule>
  </conditionalFormatting>
  <conditionalFormatting sqref="BF268">
    <cfRule type="expression" dxfId="551" priority="49">
      <formula>BF268&lt;#REF!</formula>
    </cfRule>
    <cfRule type="expression" dxfId="550" priority="50">
      <formula>BF268&gt;#REF!</formula>
    </cfRule>
  </conditionalFormatting>
  <conditionalFormatting sqref="AZ270">
    <cfRule type="expression" dxfId="549" priority="47">
      <formula>AZ270&lt;#REF!</formula>
    </cfRule>
    <cfRule type="expression" dxfId="548" priority="48">
      <formula>AZ270&gt;#REF!</formula>
    </cfRule>
  </conditionalFormatting>
  <conditionalFormatting sqref="BB270">
    <cfRule type="expression" dxfId="547" priority="45">
      <formula>BB270&lt;#REF!</formula>
    </cfRule>
    <cfRule type="expression" dxfId="546" priority="46">
      <formula>BB270&gt;#REF!</formula>
    </cfRule>
  </conditionalFormatting>
  <conditionalFormatting sqref="BD270">
    <cfRule type="expression" dxfId="545" priority="43">
      <formula>BD270&lt;#REF!</formula>
    </cfRule>
    <cfRule type="expression" dxfId="544" priority="44">
      <formula>BD270&gt;#REF!</formula>
    </cfRule>
  </conditionalFormatting>
  <conditionalFormatting sqref="BF270">
    <cfRule type="expression" dxfId="543" priority="41">
      <formula>BF270&lt;#REF!</formula>
    </cfRule>
    <cfRule type="expression" dxfId="542" priority="42">
      <formula>BF270&gt;#REF!</formula>
    </cfRule>
  </conditionalFormatting>
  <conditionalFormatting sqref="AZ272">
    <cfRule type="expression" dxfId="541" priority="39">
      <formula>AZ272&lt;#REF!</formula>
    </cfRule>
    <cfRule type="expression" dxfId="540" priority="40">
      <formula>AZ272&gt;#REF!</formula>
    </cfRule>
  </conditionalFormatting>
  <conditionalFormatting sqref="BB272">
    <cfRule type="expression" dxfId="539" priority="37">
      <formula>BB272&lt;#REF!</formula>
    </cfRule>
    <cfRule type="expression" dxfId="538" priority="38">
      <formula>BB272&gt;#REF!</formula>
    </cfRule>
  </conditionalFormatting>
  <conditionalFormatting sqref="BD272">
    <cfRule type="expression" dxfId="537" priority="35">
      <formula>BD272&lt;#REF!</formula>
    </cfRule>
    <cfRule type="expression" dxfId="536" priority="36">
      <formula>BD272&gt;#REF!</formula>
    </cfRule>
  </conditionalFormatting>
  <conditionalFormatting sqref="BF272">
    <cfRule type="expression" dxfId="535" priority="33">
      <formula>BF272&lt;#REF!</formula>
    </cfRule>
    <cfRule type="expression" dxfId="534" priority="34">
      <formula>BF272&gt;#REF!</formula>
    </cfRule>
  </conditionalFormatting>
  <conditionalFormatting sqref="AZ274">
    <cfRule type="expression" dxfId="533" priority="31">
      <formula>AZ274&lt;#REF!</formula>
    </cfRule>
    <cfRule type="expression" dxfId="532" priority="32">
      <formula>AZ274&gt;#REF!</formula>
    </cfRule>
  </conditionalFormatting>
  <conditionalFormatting sqref="BB274">
    <cfRule type="expression" dxfId="531" priority="29">
      <formula>BB274&lt;#REF!</formula>
    </cfRule>
    <cfRule type="expression" dxfId="530" priority="30">
      <formula>BB274&gt;#REF!</formula>
    </cfRule>
  </conditionalFormatting>
  <conditionalFormatting sqref="BD274">
    <cfRule type="expression" dxfId="529" priority="27">
      <formula>BD274&lt;#REF!</formula>
    </cfRule>
    <cfRule type="expression" dxfId="528" priority="28">
      <formula>BD274&gt;#REF!</formula>
    </cfRule>
  </conditionalFormatting>
  <conditionalFormatting sqref="BF274">
    <cfRule type="expression" dxfId="527" priority="25">
      <formula>BF274&lt;#REF!</formula>
    </cfRule>
    <cfRule type="expression" dxfId="526" priority="26">
      <formula>BF274&gt;#REF!</formula>
    </cfRule>
  </conditionalFormatting>
  <conditionalFormatting sqref="AZ276">
    <cfRule type="expression" dxfId="525" priority="23">
      <formula>AZ276&lt;#REF!</formula>
    </cfRule>
    <cfRule type="expression" dxfId="524" priority="24">
      <formula>AZ276&gt;#REF!</formula>
    </cfRule>
  </conditionalFormatting>
  <conditionalFormatting sqref="BB276">
    <cfRule type="expression" dxfId="523" priority="21">
      <formula>BB276&lt;#REF!</formula>
    </cfRule>
    <cfRule type="expression" dxfId="522" priority="22">
      <formula>BB276&gt;#REF!</formula>
    </cfRule>
  </conditionalFormatting>
  <conditionalFormatting sqref="BD276">
    <cfRule type="expression" dxfId="521" priority="19">
      <formula>BD276&lt;#REF!</formula>
    </cfRule>
    <cfRule type="expression" dxfId="520" priority="20">
      <formula>BD276&gt;#REF!</formula>
    </cfRule>
  </conditionalFormatting>
  <conditionalFormatting sqref="BF276">
    <cfRule type="expression" dxfId="519" priority="17">
      <formula>BF276&lt;#REF!</formula>
    </cfRule>
    <cfRule type="expression" dxfId="518" priority="18">
      <formula>BF276&gt;#REF!</formula>
    </cfRule>
  </conditionalFormatting>
  <conditionalFormatting sqref="AZ278">
    <cfRule type="expression" dxfId="517" priority="15">
      <formula>AZ278&lt;#REF!</formula>
    </cfRule>
    <cfRule type="expression" dxfId="516" priority="16">
      <formula>AZ278&gt;#REF!</formula>
    </cfRule>
  </conditionalFormatting>
  <conditionalFormatting sqref="BB278">
    <cfRule type="expression" dxfId="515" priority="13">
      <formula>BB278&lt;#REF!</formula>
    </cfRule>
    <cfRule type="expression" dxfId="514" priority="14">
      <formula>BB278&gt;#REF!</formula>
    </cfRule>
  </conditionalFormatting>
  <conditionalFormatting sqref="BD278">
    <cfRule type="expression" dxfId="513" priority="11">
      <formula>BD278&lt;#REF!</formula>
    </cfRule>
    <cfRule type="expression" dxfId="512" priority="12">
      <formula>BD278&gt;#REF!</formula>
    </cfRule>
  </conditionalFormatting>
  <conditionalFormatting sqref="BF278">
    <cfRule type="expression" dxfId="511" priority="9">
      <formula>BF278&lt;#REF!</formula>
    </cfRule>
    <cfRule type="expression" dxfId="510" priority="10">
      <formula>BF278&gt;#REF!</formula>
    </cfRule>
  </conditionalFormatting>
  <conditionalFormatting sqref="BA7:BA278">
    <cfRule type="expression" dxfId="509" priority="7">
      <formula>BA7&lt;#REF!</formula>
    </cfRule>
    <cfRule type="expression" dxfId="508" priority="8">
      <formula>BA7&gt;#REF!</formula>
    </cfRule>
  </conditionalFormatting>
  <conditionalFormatting sqref="BC7:BC278">
    <cfRule type="expression" dxfId="507" priority="5">
      <formula>BC7&lt;#REF!</formula>
    </cfRule>
    <cfRule type="expression" dxfId="506" priority="6">
      <formula>BC7&gt;#REF!</formula>
    </cfRule>
  </conditionalFormatting>
  <conditionalFormatting sqref="BE7:BE278">
    <cfRule type="expression" dxfId="505" priority="3">
      <formula>BE7&lt;#REF!</formula>
    </cfRule>
    <cfRule type="expression" dxfId="504" priority="4">
      <formula>BE7&gt;#REF!</formula>
    </cfRule>
  </conditionalFormatting>
  <conditionalFormatting sqref="BH1:BH1048576">
    <cfRule type="expression" dxfId="503" priority="1">
      <formula>BH1&lt;#REF!</formula>
    </cfRule>
    <cfRule type="expression" dxfId="502" priority="2">
      <formula>BH1&gt;#REF!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zoomScale="130" zoomScaleNormal="130" workbookViewId="0">
      <selection activeCell="A44" sqref="A44"/>
    </sheetView>
  </sheetViews>
  <sheetFormatPr defaultColWidth="2.5" defaultRowHeight="13.5"/>
  <cols>
    <col min="1" max="1" width="23" style="75" customWidth="1"/>
    <col min="2" max="2" width="2.5" style="75" customWidth="1"/>
    <col min="3" max="21" width="2.625" style="75" customWidth="1"/>
    <col min="22" max="22" width="2.75" style="75" customWidth="1"/>
    <col min="23" max="23" width="57.375" style="85" customWidth="1"/>
    <col min="24" max="16384" width="2.5" style="75"/>
  </cols>
  <sheetData>
    <row r="1" spans="1:23" ht="25.5" customHeight="1">
      <c r="A1" s="81" t="s">
        <v>4</v>
      </c>
      <c r="B1" s="82"/>
      <c r="C1" s="82"/>
      <c r="D1" s="82"/>
      <c r="E1" s="82"/>
      <c r="F1" s="82"/>
      <c r="G1" s="82"/>
      <c r="H1" s="82"/>
      <c r="I1" s="82"/>
      <c r="J1" s="82"/>
      <c r="K1" s="82"/>
      <c r="L1" s="82"/>
      <c r="M1" s="82"/>
      <c r="N1" s="82"/>
      <c r="O1" s="82"/>
      <c r="P1" s="82"/>
      <c r="Q1" s="82"/>
      <c r="R1" s="82"/>
      <c r="S1" s="82"/>
      <c r="T1" s="82"/>
      <c r="U1" s="82"/>
      <c r="V1" s="82"/>
      <c r="W1" s="82"/>
    </row>
    <row r="3" spans="1:23" ht="20.25" customHeight="1">
      <c r="A3" s="1240"/>
      <c r="B3" s="1241"/>
      <c r="C3" s="1242"/>
      <c r="D3" s="83"/>
      <c r="E3" s="1243"/>
      <c r="F3" s="1243"/>
      <c r="G3" s="1243"/>
      <c r="H3" s="1243"/>
      <c r="I3" s="1243"/>
      <c r="J3" s="63"/>
      <c r="K3" s="988"/>
      <c r="L3" s="988"/>
      <c r="M3" s="988"/>
      <c r="N3" s="988"/>
      <c r="O3" s="988"/>
      <c r="P3" s="988"/>
      <c r="Q3" s="988"/>
      <c r="R3" s="988"/>
      <c r="S3" s="63"/>
      <c r="T3" s="63"/>
      <c r="U3" s="63"/>
      <c r="V3" s="63"/>
      <c r="W3" s="1244"/>
    </row>
    <row r="4" spans="1:23" ht="25.5" customHeight="1">
      <c r="A4" s="1240"/>
      <c r="B4" s="1241"/>
      <c r="C4" s="1242"/>
      <c r="D4" s="67"/>
      <c r="E4" s="1245"/>
      <c r="F4" s="1245"/>
      <c r="G4" s="1245"/>
      <c r="H4" s="1245"/>
      <c r="I4" s="1245"/>
      <c r="J4" s="63"/>
      <c r="K4" s="1246"/>
      <c r="L4" s="1246"/>
      <c r="M4" s="1246"/>
      <c r="N4" s="1246"/>
      <c r="O4" s="1246"/>
      <c r="P4" s="1246"/>
      <c r="Q4" s="1246"/>
      <c r="R4" s="1246"/>
      <c r="S4" s="768"/>
      <c r="T4" s="63"/>
      <c r="U4" s="63"/>
      <c r="V4" s="63"/>
      <c r="W4" s="1244"/>
    </row>
    <row r="5" spans="1:23" ht="20.25" customHeight="1">
      <c r="A5" s="1240"/>
      <c r="B5" s="1241"/>
      <c r="C5" s="1242"/>
      <c r="D5" s="83"/>
      <c r="E5" s="83"/>
      <c r="F5" s="83"/>
      <c r="G5" s="770"/>
      <c r="H5" s="770"/>
      <c r="I5" s="770"/>
      <c r="J5" s="770"/>
      <c r="K5" s="770"/>
      <c r="L5" s="770"/>
      <c r="M5" s="1247"/>
      <c r="N5" s="1247"/>
      <c r="O5" s="1247"/>
      <c r="P5" s="1247"/>
      <c r="Q5" s="1247"/>
      <c r="R5" s="1247"/>
      <c r="S5" s="1247"/>
      <c r="T5" s="1247"/>
      <c r="U5" s="1247"/>
      <c r="V5" s="1247"/>
      <c r="W5" s="1244"/>
    </row>
    <row r="6" spans="1:23" ht="25.5" customHeight="1">
      <c r="A6" s="57"/>
      <c r="B6" s="57"/>
      <c r="C6" s="57"/>
      <c r="D6" s="58"/>
      <c r="E6" s="58"/>
      <c r="F6" s="58"/>
      <c r="G6" s="58"/>
      <c r="H6" s="56"/>
      <c r="I6" s="56"/>
      <c r="J6" s="56"/>
      <c r="K6" s="56"/>
      <c r="L6" s="57"/>
      <c r="M6" s="56"/>
      <c r="N6" s="56"/>
      <c r="O6" s="56"/>
      <c r="P6" s="56"/>
      <c r="Q6" s="10"/>
      <c r="R6" s="10"/>
      <c r="S6" s="10"/>
      <c r="T6" s="10"/>
      <c r="U6" s="10"/>
      <c r="V6" s="10"/>
      <c r="W6" s="61"/>
    </row>
    <row r="7" spans="1:23" ht="20.25" customHeight="1">
      <c r="A7" s="1248" t="s">
        <v>3152</v>
      </c>
      <c r="B7" s="1251" t="s">
        <v>3251</v>
      </c>
      <c r="C7" s="1254" t="s">
        <v>3543</v>
      </c>
      <c r="D7" s="74"/>
      <c r="E7" s="1257" t="s">
        <v>3537</v>
      </c>
      <c r="F7" s="1257"/>
      <c r="G7" s="1257"/>
      <c r="H7" s="1257"/>
      <c r="I7" s="1257"/>
      <c r="J7" s="69"/>
      <c r="K7" s="1258" t="s">
        <v>3252</v>
      </c>
      <c r="L7" s="1258"/>
      <c r="M7" s="1258"/>
      <c r="N7" s="1258"/>
      <c r="O7" s="1258"/>
      <c r="P7" s="1258"/>
      <c r="Q7" s="1258"/>
      <c r="R7" s="1258"/>
      <c r="S7" s="69"/>
      <c r="T7" s="69"/>
      <c r="U7" s="69"/>
      <c r="V7" s="68"/>
      <c r="W7" s="1259" t="s">
        <v>3151</v>
      </c>
    </row>
    <row r="8" spans="1:23" ht="25.5" customHeight="1">
      <c r="A8" s="1249"/>
      <c r="B8" s="1252"/>
      <c r="C8" s="1255"/>
      <c r="D8" s="67" t="s">
        <v>3539</v>
      </c>
      <c r="E8" s="1245">
        <v>18280</v>
      </c>
      <c r="F8" s="1245"/>
      <c r="G8" s="1245"/>
      <c r="H8" s="1245"/>
      <c r="I8" s="1245"/>
      <c r="J8" s="63" t="s">
        <v>3540</v>
      </c>
      <c r="K8" s="1246">
        <v>180</v>
      </c>
      <c r="L8" s="1246"/>
      <c r="M8" s="1246"/>
      <c r="N8" s="1246"/>
      <c r="O8" s="1246"/>
      <c r="P8" s="1246"/>
      <c r="Q8" s="1246"/>
      <c r="R8" s="1246"/>
      <c r="S8" s="479" t="s">
        <v>3541</v>
      </c>
      <c r="T8" s="63"/>
      <c r="U8" s="63"/>
      <c r="V8" s="66"/>
      <c r="W8" s="1259"/>
    </row>
    <row r="9" spans="1:23" ht="20.25" customHeight="1">
      <c r="A9" s="1249"/>
      <c r="B9" s="1252"/>
      <c r="C9" s="1256"/>
      <c r="D9" s="65"/>
      <c r="E9" s="65"/>
      <c r="F9" s="65"/>
      <c r="G9" s="64"/>
      <c r="H9" s="64"/>
      <c r="I9" s="64"/>
      <c r="J9" s="64"/>
      <c r="K9" s="64"/>
      <c r="L9" s="64"/>
      <c r="M9" s="1260" t="s">
        <v>3542</v>
      </c>
      <c r="N9" s="1260"/>
      <c r="O9" s="1260"/>
      <c r="P9" s="1260"/>
      <c r="Q9" s="1260"/>
      <c r="R9" s="1260"/>
      <c r="S9" s="1260"/>
      <c r="T9" s="1260"/>
      <c r="U9" s="1260"/>
      <c r="V9" s="1261"/>
      <c r="W9" s="1259"/>
    </row>
    <row r="10" spans="1:23" ht="20.25" customHeight="1">
      <c r="A10" s="1249"/>
      <c r="B10" s="1252"/>
      <c r="C10" s="1254" t="s">
        <v>3544</v>
      </c>
      <c r="D10" s="74"/>
      <c r="E10" s="1257" t="s">
        <v>3537</v>
      </c>
      <c r="F10" s="1257"/>
      <c r="G10" s="1257"/>
      <c r="H10" s="1257"/>
      <c r="I10" s="1257"/>
      <c r="J10" s="69"/>
      <c r="K10" s="1258" t="s">
        <v>3252</v>
      </c>
      <c r="L10" s="1258"/>
      <c r="M10" s="1258"/>
      <c r="N10" s="1258"/>
      <c r="O10" s="1258"/>
      <c r="P10" s="1258"/>
      <c r="Q10" s="1258"/>
      <c r="R10" s="1258"/>
      <c r="S10" s="69"/>
      <c r="T10" s="69"/>
      <c r="U10" s="69"/>
      <c r="V10" s="68"/>
      <c r="W10" s="1259"/>
    </row>
    <row r="11" spans="1:23" ht="25.5" customHeight="1">
      <c r="A11" s="1249"/>
      <c r="B11" s="1252"/>
      <c r="C11" s="1255"/>
      <c r="D11" s="67" t="s">
        <v>3539</v>
      </c>
      <c r="E11" s="1245">
        <v>12190</v>
      </c>
      <c r="F11" s="1245"/>
      <c r="G11" s="1245"/>
      <c r="H11" s="1245"/>
      <c r="I11" s="1245"/>
      <c r="J11" s="63" t="s">
        <v>3540</v>
      </c>
      <c r="K11" s="1246">
        <v>120</v>
      </c>
      <c r="L11" s="1246"/>
      <c r="M11" s="1246"/>
      <c r="N11" s="1246"/>
      <c r="O11" s="1246"/>
      <c r="P11" s="1246"/>
      <c r="Q11" s="1246"/>
      <c r="R11" s="1246"/>
      <c r="S11" s="479" t="s">
        <v>3541</v>
      </c>
      <c r="T11" s="63"/>
      <c r="U11" s="63"/>
      <c r="V11" s="66"/>
      <c r="W11" s="1259"/>
    </row>
    <row r="12" spans="1:23" ht="20.25" customHeight="1">
      <c r="A12" s="1250"/>
      <c r="B12" s="1253"/>
      <c r="C12" s="1256"/>
      <c r="D12" s="65"/>
      <c r="E12" s="65"/>
      <c r="F12" s="65"/>
      <c r="G12" s="64"/>
      <c r="H12" s="64"/>
      <c r="I12" s="64"/>
      <c r="J12" s="64"/>
      <c r="K12" s="64"/>
      <c r="L12" s="64"/>
      <c r="M12" s="1262" t="s">
        <v>3542</v>
      </c>
      <c r="N12" s="1262"/>
      <c r="O12" s="1262"/>
      <c r="P12" s="1262"/>
      <c r="Q12" s="1262"/>
      <c r="R12" s="1262"/>
      <c r="S12" s="1262"/>
      <c r="T12" s="1262"/>
      <c r="U12" s="1262"/>
      <c r="V12" s="1263"/>
      <c r="W12" s="1259"/>
    </row>
    <row r="13" spans="1:23" ht="25.5" customHeight="1">
      <c r="A13" s="57"/>
      <c r="B13" s="57"/>
      <c r="C13" s="57"/>
      <c r="D13" s="58"/>
      <c r="E13" s="58"/>
      <c r="F13" s="58"/>
      <c r="G13" s="58"/>
      <c r="H13" s="56"/>
      <c r="I13" s="56"/>
      <c r="J13" s="56"/>
      <c r="K13" s="56"/>
      <c r="L13" s="57"/>
      <c r="M13" s="56"/>
      <c r="N13" s="56"/>
      <c r="O13" s="56"/>
      <c r="P13" s="56"/>
      <c r="Q13" s="10"/>
      <c r="R13" s="10"/>
      <c r="S13" s="10"/>
      <c r="T13" s="10"/>
      <c r="U13" s="10"/>
      <c r="V13" s="10"/>
      <c r="W13" s="61"/>
    </row>
    <row r="14" spans="1:23" ht="20.25" customHeight="1">
      <c r="A14" s="1279" t="s">
        <v>9</v>
      </c>
      <c r="B14" s="1251" t="s">
        <v>3253</v>
      </c>
      <c r="C14" s="1273"/>
      <c r="D14" s="74"/>
      <c r="E14" s="1257" t="s">
        <v>3537</v>
      </c>
      <c r="F14" s="1257"/>
      <c r="G14" s="1257"/>
      <c r="H14" s="1257"/>
      <c r="I14" s="1257"/>
      <c r="J14" s="69"/>
      <c r="K14" s="1258" t="s">
        <v>3252</v>
      </c>
      <c r="L14" s="1258"/>
      <c r="M14" s="1258"/>
      <c r="N14" s="1258"/>
      <c r="O14" s="1258"/>
      <c r="P14" s="1258"/>
      <c r="Q14" s="1258"/>
      <c r="R14" s="1258"/>
      <c r="S14" s="69"/>
      <c r="T14" s="69"/>
      <c r="U14" s="69"/>
      <c r="V14" s="68"/>
      <c r="W14" s="1264" t="s">
        <v>10</v>
      </c>
    </row>
    <row r="15" spans="1:23" ht="25.5" customHeight="1">
      <c r="A15" s="1268"/>
      <c r="B15" s="1252"/>
      <c r="C15" s="1274"/>
      <c r="D15" s="67" t="s">
        <v>3539</v>
      </c>
      <c r="E15" s="1245">
        <v>78020</v>
      </c>
      <c r="F15" s="1245"/>
      <c r="G15" s="1245"/>
      <c r="H15" s="1245"/>
      <c r="I15" s="1245"/>
      <c r="J15" s="63" t="s">
        <v>3540</v>
      </c>
      <c r="K15" s="1246">
        <v>780</v>
      </c>
      <c r="L15" s="1246"/>
      <c r="M15" s="1246"/>
      <c r="N15" s="1246"/>
      <c r="O15" s="1246"/>
      <c r="P15" s="1246"/>
      <c r="Q15" s="1246"/>
      <c r="R15" s="1246"/>
      <c r="S15" s="479" t="s">
        <v>3541</v>
      </c>
      <c r="T15" s="63"/>
      <c r="U15" s="63"/>
      <c r="V15" s="66"/>
      <c r="W15" s="1265"/>
    </row>
    <row r="16" spans="1:23" ht="20.25" customHeight="1">
      <c r="A16" s="1269"/>
      <c r="B16" s="1253"/>
      <c r="C16" s="1275"/>
      <c r="D16" s="65"/>
      <c r="E16" s="65"/>
      <c r="F16" s="65"/>
      <c r="G16" s="64"/>
      <c r="H16" s="64"/>
      <c r="I16" s="64"/>
      <c r="J16" s="64"/>
      <c r="K16" s="64"/>
      <c r="L16" s="64"/>
      <c r="M16" s="1260" t="s">
        <v>3542</v>
      </c>
      <c r="N16" s="1260"/>
      <c r="O16" s="1260"/>
      <c r="P16" s="1260"/>
      <c r="Q16" s="1260"/>
      <c r="R16" s="1260"/>
      <c r="S16" s="1260"/>
      <c r="T16" s="1260"/>
      <c r="U16" s="1260"/>
      <c r="V16" s="1261"/>
      <c r="W16" s="1266"/>
    </row>
    <row r="17" spans="1:23" ht="25.5" customHeight="1">
      <c r="A17" s="57"/>
      <c r="B17" s="57"/>
      <c r="C17" s="57"/>
      <c r="D17" s="58"/>
      <c r="E17" s="58"/>
      <c r="F17" s="58"/>
      <c r="G17" s="58"/>
      <c r="H17" s="56"/>
      <c r="I17" s="56"/>
      <c r="J17" s="56"/>
      <c r="K17" s="56"/>
      <c r="L17" s="57"/>
      <c r="M17" s="56"/>
      <c r="N17" s="56"/>
      <c r="O17" s="56"/>
      <c r="P17" s="56"/>
      <c r="Q17" s="10"/>
      <c r="R17" s="10"/>
      <c r="S17" s="10"/>
      <c r="T17" s="10"/>
      <c r="U17" s="10"/>
      <c r="V17" s="10"/>
      <c r="W17" s="61"/>
    </row>
    <row r="18" spans="1:23" ht="20.25" customHeight="1">
      <c r="A18" s="1267" t="s">
        <v>5</v>
      </c>
      <c r="B18" s="1270" t="s">
        <v>3254</v>
      </c>
      <c r="C18" s="1273"/>
      <c r="D18" s="74"/>
      <c r="E18" s="1257" t="s">
        <v>3537</v>
      </c>
      <c r="F18" s="1257"/>
      <c r="G18" s="1257"/>
      <c r="H18" s="1257"/>
      <c r="I18" s="1257"/>
      <c r="J18" s="69"/>
      <c r="K18" s="1258" t="s">
        <v>3252</v>
      </c>
      <c r="L18" s="1258"/>
      <c r="M18" s="1258"/>
      <c r="N18" s="1258"/>
      <c r="O18" s="1258"/>
      <c r="P18" s="1258"/>
      <c r="Q18" s="1258"/>
      <c r="R18" s="1258"/>
      <c r="S18" s="69"/>
      <c r="T18" s="69"/>
      <c r="U18" s="69"/>
      <c r="V18" s="68"/>
      <c r="W18" s="1276" t="s">
        <v>3538</v>
      </c>
    </row>
    <row r="19" spans="1:23" ht="25.5" customHeight="1">
      <c r="A19" s="1268"/>
      <c r="B19" s="1271"/>
      <c r="C19" s="1274"/>
      <c r="D19" s="67" t="s">
        <v>3539</v>
      </c>
      <c r="E19" s="1245">
        <v>82880</v>
      </c>
      <c r="F19" s="1245"/>
      <c r="G19" s="1245"/>
      <c r="H19" s="1245"/>
      <c r="I19" s="1245"/>
      <c r="J19" s="63" t="s">
        <v>3540</v>
      </c>
      <c r="K19" s="1246">
        <v>820</v>
      </c>
      <c r="L19" s="1246"/>
      <c r="M19" s="1246"/>
      <c r="N19" s="1246"/>
      <c r="O19" s="1246"/>
      <c r="P19" s="1246"/>
      <c r="Q19" s="1246"/>
      <c r="R19" s="1246"/>
      <c r="S19" s="479" t="s">
        <v>3541</v>
      </c>
      <c r="T19" s="63"/>
      <c r="U19" s="63"/>
      <c r="V19" s="66"/>
      <c r="W19" s="1277"/>
    </row>
    <row r="20" spans="1:23" ht="20.25" customHeight="1">
      <c r="A20" s="1269"/>
      <c r="B20" s="1272"/>
      <c r="C20" s="1275"/>
      <c r="D20" s="65"/>
      <c r="E20" s="65"/>
      <c r="F20" s="65"/>
      <c r="G20" s="64"/>
      <c r="H20" s="64"/>
      <c r="I20" s="64"/>
      <c r="J20" s="64"/>
      <c r="K20" s="64"/>
      <c r="L20" s="64"/>
      <c r="M20" s="1260" t="s">
        <v>3542</v>
      </c>
      <c r="N20" s="1260"/>
      <c r="O20" s="1260"/>
      <c r="P20" s="1260"/>
      <c r="Q20" s="1260"/>
      <c r="R20" s="1260"/>
      <c r="S20" s="1260"/>
      <c r="T20" s="1260"/>
      <c r="U20" s="1260"/>
      <c r="V20" s="1261"/>
      <c r="W20" s="1278"/>
    </row>
    <row r="21" spans="1:23" ht="25.5" customHeight="1">
      <c r="A21" s="57"/>
      <c r="B21" s="57"/>
      <c r="C21" s="57"/>
      <c r="D21" s="58"/>
      <c r="E21" s="58"/>
      <c r="F21" s="58"/>
      <c r="G21" s="58"/>
      <c r="H21" s="56"/>
      <c r="I21" s="56"/>
      <c r="J21" s="56"/>
      <c r="K21" s="56"/>
      <c r="L21" s="57"/>
      <c r="M21" s="56"/>
      <c r="N21" s="56"/>
      <c r="O21" s="56"/>
      <c r="P21" s="56"/>
      <c r="Q21" s="10"/>
      <c r="R21" s="10"/>
      <c r="S21" s="10"/>
      <c r="T21" s="10"/>
      <c r="U21" s="10"/>
      <c r="V21" s="10"/>
      <c r="W21" s="61"/>
    </row>
    <row r="22" spans="1:23" ht="20.25" customHeight="1">
      <c r="A22" s="1267" t="s">
        <v>6</v>
      </c>
      <c r="B22" s="1251" t="s">
        <v>3255</v>
      </c>
      <c r="C22" s="1273"/>
      <c r="D22" s="74"/>
      <c r="E22" s="1257" t="s">
        <v>3537</v>
      </c>
      <c r="F22" s="1257"/>
      <c r="G22" s="1257"/>
      <c r="H22" s="1257"/>
      <c r="I22" s="1257"/>
      <c r="J22" s="69"/>
      <c r="K22" s="1258" t="s">
        <v>3252</v>
      </c>
      <c r="L22" s="1258"/>
      <c r="M22" s="1258"/>
      <c r="N22" s="1258"/>
      <c r="O22" s="1258"/>
      <c r="P22" s="1258"/>
      <c r="Q22" s="1258"/>
      <c r="R22" s="1258"/>
      <c r="S22" s="69"/>
      <c r="T22" s="69"/>
      <c r="U22" s="69"/>
      <c r="V22" s="68"/>
      <c r="W22" s="1276" t="s">
        <v>3538</v>
      </c>
    </row>
    <row r="23" spans="1:23" ht="25.5" customHeight="1">
      <c r="A23" s="1268"/>
      <c r="B23" s="1252"/>
      <c r="C23" s="1274"/>
      <c r="D23" s="67" t="s">
        <v>3539</v>
      </c>
      <c r="E23" s="1245">
        <v>69060</v>
      </c>
      <c r="F23" s="1245"/>
      <c r="G23" s="1245"/>
      <c r="H23" s="1245"/>
      <c r="I23" s="1245"/>
      <c r="J23" s="63" t="s">
        <v>3540</v>
      </c>
      <c r="K23" s="1246">
        <v>690</v>
      </c>
      <c r="L23" s="1246"/>
      <c r="M23" s="1246"/>
      <c r="N23" s="1246"/>
      <c r="O23" s="1246"/>
      <c r="P23" s="1246"/>
      <c r="Q23" s="1246"/>
      <c r="R23" s="1246"/>
      <c r="S23" s="479" t="s">
        <v>3541</v>
      </c>
      <c r="T23" s="63"/>
      <c r="U23" s="63"/>
      <c r="V23" s="66"/>
      <c r="W23" s="1277"/>
    </row>
    <row r="24" spans="1:23" ht="20.25" customHeight="1">
      <c r="A24" s="1269"/>
      <c r="B24" s="1253"/>
      <c r="C24" s="1275"/>
      <c r="D24" s="65"/>
      <c r="E24" s="65"/>
      <c r="F24" s="65"/>
      <c r="G24" s="64"/>
      <c r="H24" s="64"/>
      <c r="I24" s="64"/>
      <c r="J24" s="64"/>
      <c r="K24" s="64"/>
      <c r="L24" s="64"/>
      <c r="M24" s="1260" t="s">
        <v>3542</v>
      </c>
      <c r="N24" s="1260"/>
      <c r="O24" s="1260"/>
      <c r="P24" s="1260"/>
      <c r="Q24" s="1260"/>
      <c r="R24" s="1260"/>
      <c r="S24" s="1260"/>
      <c r="T24" s="1260"/>
      <c r="U24" s="1260"/>
      <c r="V24" s="1261"/>
      <c r="W24" s="1278"/>
    </row>
    <row r="25" spans="1:23" ht="25.5" customHeight="1">
      <c r="A25" s="57"/>
      <c r="B25" s="57"/>
      <c r="C25" s="57"/>
      <c r="D25" s="58"/>
      <c r="E25" s="58"/>
      <c r="F25" s="58"/>
      <c r="G25" s="58"/>
      <c r="H25" s="56"/>
      <c r="I25" s="56"/>
      <c r="J25" s="56"/>
      <c r="K25" s="56"/>
      <c r="L25" s="57"/>
      <c r="M25" s="56"/>
      <c r="N25" s="56"/>
      <c r="O25" s="56"/>
      <c r="P25" s="56"/>
      <c r="Q25" s="10"/>
      <c r="R25" s="10"/>
      <c r="S25" s="10"/>
      <c r="T25" s="10"/>
      <c r="U25" s="10"/>
      <c r="V25" s="10"/>
      <c r="W25" s="61"/>
    </row>
    <row r="26" spans="1:23" s="414" customFormat="1" ht="25.5" customHeight="1">
      <c r="A26" s="1295" t="s">
        <v>224</v>
      </c>
      <c r="B26" s="1298" t="s">
        <v>3256</v>
      </c>
      <c r="C26" s="1295" t="s">
        <v>8</v>
      </c>
      <c r="D26" s="1301"/>
      <c r="E26" s="1301"/>
      <c r="F26" s="1301"/>
      <c r="G26" s="1301"/>
      <c r="H26" s="1301"/>
      <c r="I26" s="1301"/>
      <c r="J26" s="1301"/>
      <c r="K26" s="1301"/>
      <c r="L26" s="1301"/>
      <c r="M26" s="1301"/>
      <c r="N26" s="1301"/>
      <c r="O26" s="1301"/>
      <c r="P26" s="1301"/>
      <c r="Q26" s="1301"/>
      <c r="R26" s="1301"/>
      <c r="S26" s="1301"/>
      <c r="T26" s="1301"/>
      <c r="U26" s="1301"/>
      <c r="V26" s="1302"/>
      <c r="W26" s="1280" t="s">
        <v>7</v>
      </c>
    </row>
    <row r="27" spans="1:23" s="414" customFormat="1" ht="25.5" customHeight="1">
      <c r="A27" s="1296"/>
      <c r="B27" s="1299"/>
      <c r="C27" s="1283" t="s">
        <v>3545</v>
      </c>
      <c r="D27" s="1284"/>
      <c r="E27" s="1284"/>
      <c r="F27" s="1284"/>
      <c r="G27" s="1284"/>
      <c r="H27" s="1284"/>
      <c r="I27" s="1284"/>
      <c r="J27" s="1284"/>
      <c r="K27" s="1284"/>
      <c r="L27" s="1245">
        <v>49980</v>
      </c>
      <c r="M27" s="1245"/>
      <c r="N27" s="1245"/>
      <c r="O27" s="1245"/>
      <c r="P27" s="63" t="s">
        <v>3279</v>
      </c>
      <c r="Q27" s="1242" t="s">
        <v>3150</v>
      </c>
      <c r="R27" s="1242"/>
      <c r="S27" s="1242"/>
      <c r="T27" s="63" t="s">
        <v>3279</v>
      </c>
      <c r="U27" s="1285" t="s">
        <v>3546</v>
      </c>
      <c r="V27" s="1286"/>
      <c r="W27" s="1281"/>
    </row>
    <row r="28" spans="1:23" s="414" customFormat="1" ht="25.5" customHeight="1">
      <c r="A28" s="1297"/>
      <c r="B28" s="1300"/>
      <c r="C28" s="1287" t="s">
        <v>3547</v>
      </c>
      <c r="D28" s="1288"/>
      <c r="E28" s="1288"/>
      <c r="F28" s="1288"/>
      <c r="G28" s="1288"/>
      <c r="H28" s="1288"/>
      <c r="I28" s="1288"/>
      <c r="J28" s="1288"/>
      <c r="K28" s="1288"/>
      <c r="L28" s="1289">
        <v>6250</v>
      </c>
      <c r="M28" s="1289"/>
      <c r="N28" s="1289"/>
      <c r="O28" s="1289"/>
      <c r="P28" s="62" t="s">
        <v>3279</v>
      </c>
      <c r="Q28" s="1290" t="s">
        <v>3149</v>
      </c>
      <c r="R28" s="1290"/>
      <c r="S28" s="1290"/>
      <c r="T28" s="62" t="s">
        <v>3279</v>
      </c>
      <c r="U28" s="1291" t="s">
        <v>3546</v>
      </c>
      <c r="V28" s="1292"/>
      <c r="W28" s="1282"/>
    </row>
    <row r="29" spans="1:23" s="414" customFormat="1" ht="25.5" customHeight="1">
      <c r="A29" s="415"/>
      <c r="B29" s="752"/>
      <c r="C29" s="720"/>
      <c r="D29" s="720"/>
      <c r="E29" s="720"/>
      <c r="F29" s="720"/>
      <c r="G29" s="720"/>
      <c r="H29" s="720"/>
      <c r="I29" s="720"/>
      <c r="J29" s="720"/>
      <c r="K29" s="720"/>
      <c r="L29" s="721"/>
      <c r="M29" s="721"/>
      <c r="N29" s="721"/>
      <c r="O29" s="721"/>
      <c r="P29" s="63"/>
      <c r="Q29" s="722"/>
      <c r="R29" s="722"/>
      <c r="S29" s="722"/>
      <c r="T29" s="63"/>
      <c r="U29" s="723"/>
      <c r="V29" s="753"/>
      <c r="W29" s="752"/>
    </row>
    <row r="30" spans="1:23" s="414" customFormat="1" ht="39" customHeight="1">
      <c r="A30" s="1295" t="s">
        <v>3748</v>
      </c>
      <c r="B30" s="1298" t="s">
        <v>3800</v>
      </c>
      <c r="C30" s="1304"/>
      <c r="D30" s="1306" t="s">
        <v>3801</v>
      </c>
      <c r="E30" s="1306"/>
      <c r="F30" s="1306"/>
      <c r="G30" s="1306"/>
      <c r="H30" s="1306"/>
      <c r="I30" s="1306"/>
      <c r="J30" s="422" t="s">
        <v>86</v>
      </c>
      <c r="K30" s="1307" t="s">
        <v>3802</v>
      </c>
      <c r="L30" s="1307"/>
      <c r="M30" s="1307"/>
      <c r="N30" s="1307"/>
      <c r="O30" s="1307"/>
      <c r="P30" s="1307"/>
      <c r="Q30" s="1307"/>
      <c r="R30" s="1307"/>
      <c r="S30" s="1307"/>
      <c r="T30" s="1307"/>
      <c r="U30" s="1307"/>
      <c r="V30" s="1308"/>
      <c r="W30" s="1321" t="s">
        <v>3803</v>
      </c>
    </row>
    <row r="31" spans="1:23" s="414" customFormat="1" ht="39" customHeight="1">
      <c r="A31" s="1297"/>
      <c r="B31" s="1303"/>
      <c r="C31" s="1305"/>
      <c r="D31" s="426"/>
      <c r="E31" s="426"/>
      <c r="F31" s="426"/>
      <c r="G31" s="427"/>
      <c r="H31" s="427"/>
      <c r="I31" s="427"/>
      <c r="J31" s="427"/>
      <c r="K31" s="427"/>
      <c r="L31" s="427"/>
      <c r="M31" s="1288" t="s">
        <v>3542</v>
      </c>
      <c r="N31" s="1288"/>
      <c r="O31" s="1288"/>
      <c r="P31" s="1288"/>
      <c r="Q31" s="1288"/>
      <c r="R31" s="1288"/>
      <c r="S31" s="1288"/>
      <c r="T31" s="1288"/>
      <c r="U31" s="1288"/>
      <c r="V31" s="1322"/>
      <c r="W31" s="1321"/>
    </row>
    <row r="32" spans="1:23" s="414" customFormat="1" ht="26.25" customHeight="1">
      <c r="A32" s="415"/>
      <c r="B32" s="415"/>
      <c r="C32" s="416"/>
      <c r="D32" s="417"/>
      <c r="E32" s="417"/>
      <c r="F32" s="417"/>
      <c r="G32" s="417"/>
      <c r="H32" s="417"/>
      <c r="I32" s="417"/>
      <c r="J32" s="417"/>
      <c r="K32" s="417"/>
      <c r="L32" s="417"/>
      <c r="M32" s="417"/>
      <c r="N32" s="417"/>
      <c r="O32" s="417"/>
      <c r="P32" s="417"/>
      <c r="Q32" s="417"/>
      <c r="R32" s="417"/>
      <c r="S32" s="417"/>
      <c r="T32" s="417"/>
      <c r="U32" s="417"/>
      <c r="V32" s="417"/>
      <c r="W32" s="415"/>
    </row>
    <row r="33" spans="1:23" ht="30" customHeight="1">
      <c r="A33" s="1248" t="s">
        <v>3148</v>
      </c>
      <c r="B33" s="1251" t="s">
        <v>3804</v>
      </c>
      <c r="C33" s="1336" t="s">
        <v>3147</v>
      </c>
      <c r="D33" s="1337"/>
      <c r="E33" s="1337"/>
      <c r="F33" s="1337"/>
      <c r="G33" s="1337"/>
      <c r="H33" s="1293">
        <v>1800</v>
      </c>
      <c r="I33" s="1293"/>
      <c r="J33" s="1293"/>
      <c r="K33" s="1293"/>
      <c r="L33" s="1294"/>
      <c r="M33" s="1336" t="s">
        <v>3146</v>
      </c>
      <c r="N33" s="1337"/>
      <c r="O33" s="1337"/>
      <c r="P33" s="1337"/>
      <c r="Q33" s="1337"/>
      <c r="R33" s="1293">
        <v>1240</v>
      </c>
      <c r="S33" s="1293"/>
      <c r="T33" s="1293"/>
      <c r="U33" s="1293"/>
      <c r="V33" s="1294"/>
      <c r="W33" s="1259" t="s">
        <v>3145</v>
      </c>
    </row>
    <row r="34" spans="1:23" ht="30" customHeight="1">
      <c r="A34" s="1249"/>
      <c r="B34" s="1252"/>
      <c r="C34" s="1336" t="s">
        <v>3144</v>
      </c>
      <c r="D34" s="1337"/>
      <c r="E34" s="1337"/>
      <c r="F34" s="1337"/>
      <c r="G34" s="1337"/>
      <c r="H34" s="1293">
        <v>1590</v>
      </c>
      <c r="I34" s="1293"/>
      <c r="J34" s="1293"/>
      <c r="K34" s="1293"/>
      <c r="L34" s="1294"/>
      <c r="M34" s="1336" t="s">
        <v>3143</v>
      </c>
      <c r="N34" s="1337"/>
      <c r="O34" s="1337"/>
      <c r="P34" s="1337"/>
      <c r="Q34" s="1337"/>
      <c r="R34" s="1293">
        <v>110</v>
      </c>
      <c r="S34" s="1293"/>
      <c r="T34" s="1293"/>
      <c r="U34" s="1293"/>
      <c r="V34" s="1294"/>
      <c r="W34" s="1259"/>
    </row>
    <row r="35" spans="1:23" ht="30" customHeight="1">
      <c r="A35" s="1250"/>
      <c r="B35" s="1253"/>
      <c r="C35" s="1336" t="s">
        <v>3142</v>
      </c>
      <c r="D35" s="1337"/>
      <c r="E35" s="1337"/>
      <c r="F35" s="1337"/>
      <c r="G35" s="1337"/>
      <c r="H35" s="1293">
        <v>1570</v>
      </c>
      <c r="I35" s="1293"/>
      <c r="J35" s="1293"/>
      <c r="K35" s="1293"/>
      <c r="L35" s="1294"/>
      <c r="M35" s="1338"/>
      <c r="N35" s="1339"/>
      <c r="O35" s="1339"/>
      <c r="P35" s="1339"/>
      <c r="Q35" s="1339"/>
      <c r="R35" s="1339"/>
      <c r="S35" s="1339"/>
      <c r="T35" s="1339"/>
      <c r="U35" s="1339"/>
      <c r="V35" s="1340"/>
      <c r="W35" s="1259"/>
    </row>
    <row r="36" spans="1:23" ht="25.5" customHeight="1">
      <c r="A36" s="57"/>
      <c r="B36" s="57"/>
      <c r="C36" s="57"/>
      <c r="D36" s="58"/>
      <c r="E36" s="58"/>
      <c r="F36" s="58"/>
      <c r="G36" s="58"/>
      <c r="H36" s="56"/>
      <c r="I36" s="56"/>
      <c r="J36" s="56"/>
      <c r="K36" s="56"/>
      <c r="L36" s="57"/>
      <c r="M36" s="56"/>
      <c r="N36" s="56"/>
      <c r="O36" s="56"/>
      <c r="P36" s="56"/>
      <c r="Q36" s="10"/>
      <c r="R36" s="10"/>
      <c r="S36" s="10"/>
      <c r="T36" s="10"/>
      <c r="U36" s="10"/>
      <c r="V36" s="10"/>
      <c r="W36" s="61"/>
    </row>
    <row r="37" spans="1:23" ht="25.5" customHeight="1">
      <c r="A37" s="1323" t="s">
        <v>3141</v>
      </c>
      <c r="B37" s="1326" t="s">
        <v>3805</v>
      </c>
      <c r="C37" s="1328" t="s">
        <v>3548</v>
      </c>
      <c r="D37" s="1329">
        <v>153010</v>
      </c>
      <c r="E37" s="1329"/>
      <c r="F37" s="1329"/>
      <c r="G37" s="1329"/>
      <c r="H37" s="1329"/>
      <c r="I37" s="1329"/>
      <c r="J37" s="1329"/>
      <c r="K37" s="1329"/>
      <c r="L37" s="1329"/>
      <c r="M37" s="1329"/>
      <c r="N37" s="1329"/>
      <c r="O37" s="1329"/>
      <c r="P37" s="1329"/>
      <c r="Q37" s="1329"/>
      <c r="R37" s="1329"/>
      <c r="S37" s="1329"/>
      <c r="T37" s="1329"/>
      <c r="U37" s="1329"/>
      <c r="V37" s="1330"/>
      <c r="W37" s="1333" t="s">
        <v>3549</v>
      </c>
    </row>
    <row r="38" spans="1:23" ht="25.5" customHeight="1">
      <c r="A38" s="1324"/>
      <c r="B38" s="1327"/>
      <c r="C38" s="1328"/>
      <c r="D38" s="1331"/>
      <c r="E38" s="1331"/>
      <c r="F38" s="1331"/>
      <c r="G38" s="1331"/>
      <c r="H38" s="1331"/>
      <c r="I38" s="1331"/>
      <c r="J38" s="1331"/>
      <c r="K38" s="1331"/>
      <c r="L38" s="1331"/>
      <c r="M38" s="1331"/>
      <c r="N38" s="1331"/>
      <c r="O38" s="1331"/>
      <c r="P38" s="1331"/>
      <c r="Q38" s="1331"/>
      <c r="R38" s="1331"/>
      <c r="S38" s="1331"/>
      <c r="T38" s="1331"/>
      <c r="U38" s="1331"/>
      <c r="V38" s="1332"/>
      <c r="W38" s="1334"/>
    </row>
    <row r="39" spans="1:23" ht="25.5" customHeight="1">
      <c r="A39" s="1324"/>
      <c r="B39" s="1327"/>
      <c r="C39" s="1328" t="s">
        <v>3550</v>
      </c>
      <c r="D39" s="1329">
        <v>30260</v>
      </c>
      <c r="E39" s="1329"/>
      <c r="F39" s="1329"/>
      <c r="G39" s="1329"/>
      <c r="H39" s="1329"/>
      <c r="I39" s="1329"/>
      <c r="J39" s="1329"/>
      <c r="K39" s="1329"/>
      <c r="L39" s="1329"/>
      <c r="M39" s="1329"/>
      <c r="N39" s="1329"/>
      <c r="O39" s="1329"/>
      <c r="P39" s="1329"/>
      <c r="Q39" s="1329"/>
      <c r="R39" s="1329"/>
      <c r="S39" s="1329"/>
      <c r="T39" s="1329"/>
      <c r="U39" s="1329"/>
      <c r="V39" s="1330"/>
      <c r="W39" s="1334"/>
    </row>
    <row r="40" spans="1:23" ht="30" customHeight="1">
      <c r="A40" s="1325"/>
      <c r="B40" s="1261"/>
      <c r="C40" s="1328"/>
      <c r="D40" s="1331"/>
      <c r="E40" s="1331"/>
      <c r="F40" s="1331"/>
      <c r="G40" s="1331"/>
      <c r="H40" s="1331"/>
      <c r="I40" s="1331"/>
      <c r="J40" s="1331"/>
      <c r="K40" s="1331"/>
      <c r="L40" s="1331"/>
      <c r="M40" s="1331"/>
      <c r="N40" s="1331"/>
      <c r="O40" s="1331"/>
      <c r="P40" s="1331"/>
      <c r="Q40" s="1331"/>
      <c r="R40" s="1331"/>
      <c r="S40" s="1331"/>
      <c r="T40" s="1331"/>
      <c r="U40" s="1331"/>
      <c r="V40" s="1332"/>
      <c r="W40" s="1335"/>
    </row>
    <row r="41" spans="1:23" ht="25.5" customHeight="1">
      <c r="A41" s="57"/>
      <c r="B41" s="57"/>
      <c r="C41" s="57"/>
      <c r="D41" s="58"/>
      <c r="E41" s="58"/>
      <c r="F41" s="58"/>
      <c r="G41" s="58"/>
      <c r="H41" s="56"/>
      <c r="I41" s="56"/>
      <c r="J41" s="56"/>
      <c r="K41" s="56"/>
      <c r="L41" s="57"/>
      <c r="M41" s="56"/>
      <c r="N41" s="56"/>
      <c r="O41" s="56"/>
      <c r="P41" s="56"/>
      <c r="Q41" s="10"/>
      <c r="R41" s="10"/>
      <c r="S41" s="10"/>
      <c r="T41" s="10"/>
      <c r="U41" s="10"/>
      <c r="V41" s="10"/>
      <c r="W41" s="61"/>
    </row>
    <row r="42" spans="1:23" ht="30" customHeight="1">
      <c r="A42" s="55" t="s">
        <v>3140</v>
      </c>
      <c r="B42" s="418" t="s">
        <v>3806</v>
      </c>
      <c r="C42" s="1318">
        <v>6120</v>
      </c>
      <c r="D42" s="1318"/>
      <c r="E42" s="1318"/>
      <c r="F42" s="1318"/>
      <c r="G42" s="1318"/>
      <c r="H42" s="1318"/>
      <c r="I42" s="1318"/>
      <c r="J42" s="1318"/>
      <c r="K42" s="1318"/>
      <c r="L42" s="1318"/>
      <c r="M42" s="1318"/>
      <c r="N42" s="1318"/>
      <c r="O42" s="1318"/>
      <c r="P42" s="1318"/>
      <c r="Q42" s="1318"/>
      <c r="R42" s="1318"/>
      <c r="S42" s="1318"/>
      <c r="T42" s="1318"/>
      <c r="U42" s="1318"/>
      <c r="V42" s="1319"/>
      <c r="W42" s="54" t="s">
        <v>3132</v>
      </c>
    </row>
    <row r="43" spans="1:23" ht="25.5" customHeight="1">
      <c r="A43" s="57"/>
      <c r="B43" s="57"/>
      <c r="C43" s="57"/>
      <c r="D43" s="58"/>
      <c r="E43" s="58"/>
      <c r="F43" s="58"/>
      <c r="G43" s="58"/>
      <c r="H43" s="56"/>
      <c r="I43" s="56"/>
      <c r="J43" s="56"/>
      <c r="K43" s="56"/>
      <c r="L43" s="57"/>
      <c r="M43" s="56"/>
      <c r="N43" s="56"/>
      <c r="O43" s="56"/>
      <c r="P43" s="56"/>
      <c r="Q43" s="10"/>
      <c r="R43" s="10"/>
      <c r="S43" s="10"/>
      <c r="T43" s="10"/>
      <c r="U43" s="10"/>
      <c r="V43" s="10"/>
      <c r="W43" s="60"/>
    </row>
    <row r="44" spans="1:23" ht="30" customHeight="1">
      <c r="A44" s="55" t="s">
        <v>3139</v>
      </c>
      <c r="B44" s="59" t="s">
        <v>3807</v>
      </c>
      <c r="C44" s="1315">
        <v>77440</v>
      </c>
      <c r="D44" s="1315"/>
      <c r="E44" s="1315"/>
      <c r="F44" s="1315"/>
      <c r="G44" s="1315"/>
      <c r="H44" s="1315"/>
      <c r="I44" s="1315"/>
      <c r="J44" s="1315"/>
      <c r="K44" s="1315"/>
      <c r="L44" s="1315"/>
      <c r="M44" s="1315"/>
      <c r="N44" s="1315"/>
      <c r="O44" s="1315"/>
      <c r="P44" s="1315"/>
      <c r="Q44" s="1315"/>
      <c r="R44" s="1315"/>
      <c r="S44" s="1315"/>
      <c r="T44" s="1315"/>
      <c r="U44" s="1315"/>
      <c r="V44" s="1316"/>
      <c r="W44" s="54" t="s">
        <v>3132</v>
      </c>
    </row>
    <row r="45" spans="1:23" ht="25.5" customHeight="1">
      <c r="A45" s="57"/>
      <c r="B45" s="83"/>
      <c r="C45" s="771"/>
      <c r="D45" s="58"/>
      <c r="E45" s="58"/>
      <c r="F45" s="58"/>
      <c r="G45" s="58"/>
      <c r="H45" s="56"/>
      <c r="I45" s="56"/>
      <c r="J45" s="56"/>
      <c r="K45" s="56"/>
      <c r="L45" s="57"/>
      <c r="M45" s="56"/>
      <c r="N45" s="56"/>
      <c r="O45" s="56"/>
      <c r="P45" s="56"/>
      <c r="Q45" s="10"/>
      <c r="R45" s="10"/>
      <c r="S45" s="10"/>
      <c r="T45" s="10"/>
      <c r="U45" s="10"/>
      <c r="V45" s="10"/>
      <c r="W45" s="60"/>
    </row>
    <row r="46" spans="1:23" ht="18" customHeight="1">
      <c r="A46" s="1320"/>
      <c r="B46" s="83"/>
      <c r="C46" s="1310"/>
      <c r="D46" s="1310"/>
      <c r="E46" s="1310"/>
      <c r="F46" s="1310"/>
      <c r="G46" s="1310"/>
      <c r="H46" s="1310"/>
      <c r="I46" s="1310"/>
      <c r="J46" s="1310"/>
      <c r="K46" s="1310"/>
      <c r="L46" s="1311"/>
      <c r="M46" s="1311"/>
      <c r="N46" s="1311"/>
      <c r="O46" s="1311"/>
      <c r="P46" s="772"/>
      <c r="Q46" s="772"/>
      <c r="R46" s="772"/>
      <c r="S46" s="772"/>
      <c r="T46" s="772"/>
      <c r="U46" s="772"/>
      <c r="V46" s="772"/>
      <c r="W46" s="1310"/>
    </row>
    <row r="47" spans="1:23" ht="18" customHeight="1">
      <c r="A47" s="1320"/>
      <c r="B47" s="83"/>
      <c r="C47" s="1310"/>
      <c r="D47" s="1310"/>
      <c r="E47" s="1310"/>
      <c r="F47" s="1310"/>
      <c r="G47" s="1310"/>
      <c r="H47" s="1310"/>
      <c r="I47" s="1310"/>
      <c r="J47" s="1310"/>
      <c r="K47" s="1310"/>
      <c r="L47" s="1312"/>
      <c r="M47" s="1312"/>
      <c r="N47" s="1312"/>
      <c r="O47" s="1312"/>
      <c r="P47" s="1312"/>
      <c r="Q47" s="1312"/>
      <c r="R47" s="1312"/>
      <c r="S47" s="1312"/>
      <c r="T47" s="1312"/>
      <c r="U47" s="1312"/>
      <c r="V47" s="1312"/>
      <c r="W47" s="1310"/>
    </row>
    <row r="48" spans="1:23" ht="18" customHeight="1">
      <c r="A48" s="1320"/>
      <c r="B48" s="83"/>
      <c r="C48" s="1310"/>
      <c r="D48" s="1310"/>
      <c r="E48" s="1310"/>
      <c r="F48" s="1310"/>
      <c r="G48" s="1310"/>
      <c r="H48" s="1310"/>
      <c r="I48" s="1310"/>
      <c r="J48" s="1310"/>
      <c r="K48" s="1310"/>
      <c r="L48" s="1311"/>
      <c r="M48" s="1311"/>
      <c r="N48" s="1311"/>
      <c r="O48" s="1311"/>
      <c r="P48" s="772"/>
      <c r="Q48" s="772"/>
      <c r="R48" s="772"/>
      <c r="S48" s="772"/>
      <c r="T48" s="772"/>
      <c r="U48" s="772"/>
      <c r="V48" s="772"/>
      <c r="W48" s="1310"/>
    </row>
    <row r="49" spans="1:23" ht="18" customHeight="1">
      <c r="A49" s="1320"/>
      <c r="B49" s="83"/>
      <c r="C49" s="1310"/>
      <c r="D49" s="1310"/>
      <c r="E49" s="1310"/>
      <c r="F49" s="1310"/>
      <c r="G49" s="1310"/>
      <c r="H49" s="1310"/>
      <c r="I49" s="1310"/>
      <c r="J49" s="1310"/>
      <c r="K49" s="1310"/>
      <c r="L49" s="1312"/>
      <c r="M49" s="1312"/>
      <c r="N49" s="1312"/>
      <c r="O49" s="1312"/>
      <c r="P49" s="1312"/>
      <c r="Q49" s="1312"/>
      <c r="R49" s="1312"/>
      <c r="S49" s="1312"/>
      <c r="T49" s="1312"/>
      <c r="U49" s="1312"/>
      <c r="V49" s="1312"/>
      <c r="W49" s="1310"/>
    </row>
    <row r="50" spans="1:23" ht="18" customHeight="1">
      <c r="A50" s="1320"/>
      <c r="B50" s="769"/>
      <c r="C50" s="1310"/>
      <c r="D50" s="1310"/>
      <c r="E50" s="1310"/>
      <c r="F50" s="1310"/>
      <c r="G50" s="1310"/>
      <c r="H50" s="1310"/>
      <c r="I50" s="1310"/>
      <c r="J50" s="1310"/>
      <c r="K50" s="1310"/>
      <c r="L50" s="1311"/>
      <c r="M50" s="1311"/>
      <c r="N50" s="1311"/>
      <c r="O50" s="1311"/>
      <c r="P50" s="772"/>
      <c r="Q50" s="772"/>
      <c r="R50" s="772"/>
      <c r="S50" s="772"/>
      <c r="T50" s="772"/>
      <c r="U50" s="772"/>
      <c r="V50" s="772"/>
      <c r="W50" s="1310"/>
    </row>
    <row r="51" spans="1:23" ht="18" customHeight="1">
      <c r="A51" s="1320"/>
      <c r="B51" s="83"/>
      <c r="C51" s="1310"/>
      <c r="D51" s="1310"/>
      <c r="E51" s="1310"/>
      <c r="F51" s="1310"/>
      <c r="G51" s="1310"/>
      <c r="H51" s="1310"/>
      <c r="I51" s="1310"/>
      <c r="J51" s="1310"/>
      <c r="K51" s="1310"/>
      <c r="L51" s="1312"/>
      <c r="M51" s="1312"/>
      <c r="N51" s="1312"/>
      <c r="O51" s="1312"/>
      <c r="P51" s="1312"/>
      <c r="Q51" s="1312"/>
      <c r="R51" s="1312"/>
      <c r="S51" s="1312"/>
      <c r="T51" s="1312"/>
      <c r="U51" s="1312"/>
      <c r="V51" s="1312"/>
      <c r="W51" s="1310"/>
    </row>
    <row r="52" spans="1:23" ht="25.5" customHeight="1">
      <c r="A52" s="57"/>
      <c r="B52" s="57"/>
      <c r="C52" s="57"/>
      <c r="D52" s="58"/>
      <c r="E52" s="58"/>
      <c r="F52" s="58"/>
      <c r="G52" s="58"/>
      <c r="H52" s="56"/>
      <c r="I52" s="56"/>
      <c r="J52" s="56"/>
      <c r="K52" s="56"/>
      <c r="L52" s="57"/>
      <c r="M52" s="10"/>
      <c r="N52" s="56"/>
      <c r="O52" s="56"/>
      <c r="P52" s="56"/>
      <c r="Q52" s="10"/>
      <c r="R52" s="10"/>
      <c r="S52" s="10"/>
      <c r="T52" s="10"/>
      <c r="U52" s="10"/>
      <c r="V52" s="10"/>
      <c r="W52" s="60"/>
    </row>
    <row r="53" spans="1:23" ht="30" customHeight="1">
      <c r="A53" s="55" t="s">
        <v>3135</v>
      </c>
      <c r="B53" s="59" t="s">
        <v>3808</v>
      </c>
      <c r="C53" s="1313">
        <v>80000</v>
      </c>
      <c r="D53" s="1313"/>
      <c r="E53" s="1313"/>
      <c r="F53" s="1313"/>
      <c r="G53" s="1313"/>
      <c r="H53" s="1313"/>
      <c r="I53" s="1313"/>
      <c r="J53" s="1313"/>
      <c r="K53" s="1313"/>
      <c r="L53" s="1313"/>
      <c r="M53" s="1313"/>
      <c r="N53" s="1313"/>
      <c r="O53" s="1313"/>
      <c r="P53" s="1313"/>
      <c r="Q53" s="1313"/>
      <c r="R53" s="1313"/>
      <c r="S53" s="1313"/>
      <c r="T53" s="1313"/>
      <c r="U53" s="1313"/>
      <c r="V53" s="1314"/>
      <c r="W53" s="54" t="s">
        <v>3132</v>
      </c>
    </row>
    <row r="54" spans="1:23" ht="25.5" customHeight="1">
      <c r="A54" s="57"/>
      <c r="B54" s="57"/>
      <c r="C54" s="57"/>
      <c r="D54" s="58"/>
      <c r="E54" s="58"/>
      <c r="F54" s="58"/>
      <c r="G54" s="58"/>
      <c r="H54" s="56"/>
      <c r="I54" s="56"/>
      <c r="J54" s="56"/>
      <c r="K54" s="56"/>
      <c r="L54" s="57"/>
      <c r="M54" s="10"/>
      <c r="N54" s="56"/>
      <c r="O54" s="56"/>
      <c r="P54" s="56"/>
      <c r="Q54" s="10"/>
      <c r="R54" s="10"/>
      <c r="S54" s="10"/>
      <c r="T54" s="10"/>
      <c r="U54" s="10"/>
      <c r="V54" s="10"/>
      <c r="W54" s="84"/>
    </row>
    <row r="55" spans="1:23" ht="30" customHeight="1">
      <c r="A55" s="55" t="s">
        <v>3134</v>
      </c>
      <c r="B55" s="59" t="s">
        <v>3809</v>
      </c>
      <c r="C55" s="1315">
        <v>48420</v>
      </c>
      <c r="D55" s="1315"/>
      <c r="E55" s="1315"/>
      <c r="F55" s="1315"/>
      <c r="G55" s="1315"/>
      <c r="H55" s="1315"/>
      <c r="I55" s="1315"/>
      <c r="J55" s="1315"/>
      <c r="K55" s="1315"/>
      <c r="L55" s="1315"/>
      <c r="M55" s="1315"/>
      <c r="N55" s="1315"/>
      <c r="O55" s="1315"/>
      <c r="P55" s="1315"/>
      <c r="Q55" s="1315"/>
      <c r="R55" s="1315"/>
      <c r="S55" s="1315"/>
      <c r="T55" s="1315"/>
      <c r="U55" s="1315"/>
      <c r="V55" s="1316"/>
      <c r="W55" s="54" t="s">
        <v>3132</v>
      </c>
    </row>
    <row r="56" spans="1:23" ht="25.5" customHeight="1">
      <c r="A56" s="57"/>
      <c r="B56" s="57"/>
      <c r="C56" s="57"/>
      <c r="D56" s="58"/>
      <c r="E56" s="58"/>
      <c r="F56" s="58"/>
      <c r="G56" s="58"/>
      <c r="H56" s="56"/>
      <c r="I56" s="56"/>
      <c r="J56" s="56"/>
      <c r="K56" s="56"/>
      <c r="L56" s="57"/>
      <c r="M56" s="10"/>
      <c r="N56" s="56"/>
      <c r="O56" s="56"/>
      <c r="P56" s="56"/>
      <c r="Q56" s="10"/>
      <c r="R56" s="10"/>
      <c r="S56" s="10"/>
      <c r="T56" s="10"/>
      <c r="U56" s="10"/>
      <c r="V56" s="10"/>
      <c r="W56" s="84" t="s">
        <v>3552</v>
      </c>
    </row>
    <row r="57" spans="1:23" ht="30" customHeight="1">
      <c r="A57" s="83"/>
      <c r="B57" s="83"/>
      <c r="C57" s="1317"/>
      <c r="D57" s="1317"/>
      <c r="E57" s="1317"/>
      <c r="F57" s="1317"/>
      <c r="G57" s="1317"/>
      <c r="H57" s="1317"/>
      <c r="I57" s="1317"/>
      <c r="J57" s="1317"/>
      <c r="K57" s="1317"/>
      <c r="L57" s="1317"/>
      <c r="M57" s="1317"/>
      <c r="N57" s="1317"/>
      <c r="O57" s="1317"/>
      <c r="P57" s="1317"/>
      <c r="Q57" s="1317"/>
      <c r="R57" s="1317"/>
      <c r="S57" s="1317"/>
      <c r="T57" s="1317"/>
      <c r="U57" s="1317"/>
      <c r="V57" s="1317"/>
      <c r="W57" s="84"/>
    </row>
    <row r="58" spans="1:23" ht="25.5" customHeight="1">
      <c r="A58" s="57"/>
      <c r="B58" s="57"/>
      <c r="C58" s="57"/>
      <c r="D58" s="58"/>
      <c r="E58" s="58"/>
      <c r="F58" s="58"/>
      <c r="G58" s="58"/>
      <c r="H58" s="56"/>
      <c r="I58" s="56"/>
      <c r="J58" s="56"/>
      <c r="K58" s="56"/>
      <c r="L58" s="57"/>
      <c r="M58" s="10"/>
      <c r="N58" s="56"/>
      <c r="O58" s="56"/>
      <c r="P58" s="56"/>
      <c r="Q58" s="10"/>
      <c r="R58" s="10"/>
      <c r="S58" s="10"/>
      <c r="T58" s="10"/>
      <c r="U58" s="10"/>
      <c r="V58" s="10"/>
      <c r="W58" s="84"/>
    </row>
    <row r="59" spans="1:23" ht="30" customHeight="1">
      <c r="A59" s="55" t="s">
        <v>3133</v>
      </c>
      <c r="B59" s="418" t="s">
        <v>3810</v>
      </c>
      <c r="C59" s="1315">
        <v>75000</v>
      </c>
      <c r="D59" s="1315"/>
      <c r="E59" s="1315"/>
      <c r="F59" s="1315"/>
      <c r="G59" s="1315"/>
      <c r="H59" s="1315"/>
      <c r="I59" s="1315"/>
      <c r="J59" s="1315"/>
      <c r="K59" s="1315"/>
      <c r="L59" s="1315"/>
      <c r="M59" s="1315"/>
      <c r="N59" s="1315"/>
      <c r="O59" s="1315"/>
      <c r="P59" s="1315"/>
      <c r="Q59" s="1315"/>
      <c r="R59" s="1315"/>
      <c r="S59" s="1315"/>
      <c r="T59" s="1315"/>
      <c r="U59" s="1315"/>
      <c r="V59" s="1316"/>
      <c r="W59" s="54" t="s">
        <v>3132</v>
      </c>
    </row>
    <row r="60" spans="1:23" ht="25.5" customHeight="1">
      <c r="A60" s="1309"/>
      <c r="B60" s="1309"/>
      <c r="C60" s="1309"/>
      <c r="D60" s="1309"/>
      <c r="E60" s="1309"/>
      <c r="F60" s="1309"/>
      <c r="G60" s="1309"/>
      <c r="H60" s="1309"/>
      <c r="I60" s="1309"/>
      <c r="J60" s="1309"/>
      <c r="K60" s="1309"/>
      <c r="L60" s="1309"/>
      <c r="M60" s="1309"/>
      <c r="N60" s="1309"/>
      <c r="O60" s="1309"/>
      <c r="P60" s="1309"/>
      <c r="Q60" s="1309"/>
      <c r="R60" s="1309"/>
      <c r="S60" s="1309"/>
      <c r="T60" s="1309"/>
      <c r="U60" s="1309"/>
      <c r="V60" s="1309"/>
      <c r="W60" s="1309"/>
    </row>
    <row r="61" spans="1:23" ht="25.5" customHeight="1">
      <c r="A61" s="1309" t="s">
        <v>3553</v>
      </c>
      <c r="B61" s="1309"/>
      <c r="C61" s="1309"/>
      <c r="D61" s="1309"/>
      <c r="E61" s="1309"/>
      <c r="F61" s="1309"/>
      <c r="G61" s="1309"/>
      <c r="H61" s="1309"/>
      <c r="I61" s="1309"/>
      <c r="J61" s="1309"/>
      <c r="K61" s="1309"/>
      <c r="L61" s="1309"/>
      <c r="M61" s="1309"/>
      <c r="N61" s="1309"/>
      <c r="O61" s="1309"/>
      <c r="P61" s="1309"/>
      <c r="Q61" s="1309"/>
      <c r="R61" s="1309"/>
      <c r="S61" s="1309"/>
      <c r="T61" s="1309"/>
      <c r="U61" s="1309"/>
      <c r="V61" s="1309"/>
      <c r="W61" s="1309"/>
    </row>
  </sheetData>
  <sheetProtection algorithmName="SHA-512" hashValue="Ogwq2jCvpMErVdmP04NnntOqXNqgZmrzGI5GacR8nEb5UzoP14xQeWgQI+3b1ZhbPdABMa/0KTJeDxbY2GKz0w==" saltValue="pGZeL6Pu2w7kA+G3K/DpSg==" spinCount="100000" sheet="1" selectLockedCells="1" selectUnlockedCells="1"/>
  <mergeCells count="110">
    <mergeCell ref="W30:W31"/>
    <mergeCell ref="M31:V31"/>
    <mergeCell ref="C59:V59"/>
    <mergeCell ref="A60:W60"/>
    <mergeCell ref="A37:A40"/>
    <mergeCell ref="B37:B40"/>
    <mergeCell ref="C37:C38"/>
    <mergeCell ref="D37:V38"/>
    <mergeCell ref="W37:W40"/>
    <mergeCell ref="C39:C40"/>
    <mergeCell ref="D39:V40"/>
    <mergeCell ref="W33:W35"/>
    <mergeCell ref="C34:G34"/>
    <mergeCell ref="H34:L34"/>
    <mergeCell ref="M34:Q34"/>
    <mergeCell ref="R34:V34"/>
    <mergeCell ref="C35:G35"/>
    <mergeCell ref="H35:L35"/>
    <mergeCell ref="M35:V35"/>
    <mergeCell ref="A33:A35"/>
    <mergeCell ref="B33:B35"/>
    <mergeCell ref="C33:G33"/>
    <mergeCell ref="H33:L33"/>
    <mergeCell ref="M33:Q33"/>
    <mergeCell ref="A61:W61"/>
    <mergeCell ref="C50:K51"/>
    <mergeCell ref="L50:O50"/>
    <mergeCell ref="L51:V51"/>
    <mergeCell ref="C53:V53"/>
    <mergeCell ref="C55:V55"/>
    <mergeCell ref="C57:V57"/>
    <mergeCell ref="C42:V42"/>
    <mergeCell ref="C44:V44"/>
    <mergeCell ref="A46:A51"/>
    <mergeCell ref="C46:K47"/>
    <mergeCell ref="L46:O46"/>
    <mergeCell ref="W46:W51"/>
    <mergeCell ref="L47:V47"/>
    <mergeCell ref="C48:K49"/>
    <mergeCell ref="L48:O48"/>
    <mergeCell ref="L49:V49"/>
    <mergeCell ref="R33:V33"/>
    <mergeCell ref="A26:A28"/>
    <mergeCell ref="B26:B28"/>
    <mergeCell ref="C26:V26"/>
    <mergeCell ref="A30:A31"/>
    <mergeCell ref="B30:B31"/>
    <mergeCell ref="C30:C31"/>
    <mergeCell ref="D30:I30"/>
    <mergeCell ref="K30:V30"/>
    <mergeCell ref="W26:W28"/>
    <mergeCell ref="C27:K27"/>
    <mergeCell ref="L27:O27"/>
    <mergeCell ref="E19:I19"/>
    <mergeCell ref="K19:R19"/>
    <mergeCell ref="M20:V20"/>
    <mergeCell ref="A22:A24"/>
    <mergeCell ref="B22:B24"/>
    <mergeCell ref="C22:C24"/>
    <mergeCell ref="E22:I22"/>
    <mergeCell ref="K22:R22"/>
    <mergeCell ref="Q27:S27"/>
    <mergeCell ref="U27:V27"/>
    <mergeCell ref="C28:K28"/>
    <mergeCell ref="L28:O28"/>
    <mergeCell ref="Q28:S28"/>
    <mergeCell ref="U28:V28"/>
    <mergeCell ref="W22:W24"/>
    <mergeCell ref="E23:I23"/>
    <mergeCell ref="K23:R23"/>
    <mergeCell ref="M24:V24"/>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3:A5"/>
    <mergeCell ref="B3:B5"/>
    <mergeCell ref="C3:C5"/>
    <mergeCell ref="E3:I3"/>
    <mergeCell ref="K3:R3"/>
    <mergeCell ref="W3:W5"/>
    <mergeCell ref="E4:I4"/>
    <mergeCell ref="K4:R4"/>
    <mergeCell ref="M5:V5"/>
  </mergeCells>
  <phoneticPr fontId="36"/>
  <conditionalFormatting sqref="A60:XFD1048576 A1:XFD29 A32:XFD32 A33:A36 C33:XFD36 A41:A59 C41:XFD59">
    <cfRule type="expression" dxfId="501" priority="11">
      <formula>#REF!&lt;#REF!</formula>
    </cfRule>
    <cfRule type="expression" dxfId="500" priority="12">
      <formula>A1&gt;#REF!</formula>
    </cfRule>
  </conditionalFormatting>
  <conditionalFormatting sqref="W37:XFD40 A37:A40 C39:D39 C37:D37">
    <cfRule type="expression" dxfId="499" priority="9">
      <formula>A37&lt;A37</formula>
    </cfRule>
    <cfRule type="expression" dxfId="498" priority="10">
      <formula>A37&gt;A37</formula>
    </cfRule>
  </conditionalFormatting>
  <conditionalFormatting sqref="A30:V31 X30:XFD31">
    <cfRule type="expression" dxfId="497" priority="7">
      <formula>#REF!&lt;#REF!</formula>
    </cfRule>
    <cfRule type="expression" dxfId="496" priority="8">
      <formula>A30&gt;#REF!</formula>
    </cfRule>
  </conditionalFormatting>
  <conditionalFormatting sqref="W30:W31">
    <cfRule type="expression" dxfId="495" priority="5">
      <formula>W30&lt;#REF!</formula>
    </cfRule>
    <cfRule type="expression" dxfId="494" priority="6">
      <formula>W30&gt;#REF!</formula>
    </cfRule>
  </conditionalFormatting>
  <conditionalFormatting sqref="B41:B59 B33:B36">
    <cfRule type="expression" dxfId="493" priority="3">
      <formula>#REF!&lt;#REF!</formula>
    </cfRule>
    <cfRule type="expression" dxfId="492" priority="4">
      <formula>B33&gt;#REF!</formula>
    </cfRule>
  </conditionalFormatting>
  <conditionalFormatting sqref="B37:B40">
    <cfRule type="expression" dxfId="491" priority="1">
      <formula>B37&lt;B37</formula>
    </cfRule>
    <cfRule type="expression" dxfId="490" priority="2">
      <formula>B37&gt;B37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4"/>
  <sheetViews>
    <sheetView view="pageBreakPreview" zoomScale="60" zoomScaleNormal="70" workbookViewId="0"/>
  </sheetViews>
  <sheetFormatPr defaultRowHeight="13.5"/>
  <cols>
    <col min="1" max="1" width="11.625" style="727" customWidth="1"/>
    <col min="2" max="2" width="14.625" style="727" customWidth="1"/>
    <col min="3" max="3" width="20.125" style="727" customWidth="1"/>
    <col min="4" max="4" width="5.75" style="727" customWidth="1"/>
    <col min="5" max="16384" width="9" style="716"/>
  </cols>
  <sheetData>
    <row r="1" spans="1:6" ht="18.75">
      <c r="A1" s="726" t="s">
        <v>3752</v>
      </c>
    </row>
    <row r="2" spans="1:6" ht="25.5" customHeight="1"/>
    <row r="3" spans="1:6" s="730" customFormat="1" ht="14.25">
      <c r="A3" s="728" t="s">
        <v>3753</v>
      </c>
      <c r="B3" s="728" t="s">
        <v>3754</v>
      </c>
      <c r="C3" s="728" t="s">
        <v>3755</v>
      </c>
      <c r="D3" s="729"/>
    </row>
    <row r="4" spans="1:6" s="730" customFormat="1" ht="15.75" customHeight="1">
      <c r="A4" s="1341" t="s">
        <v>3756</v>
      </c>
      <c r="B4" s="731" t="s">
        <v>3757</v>
      </c>
      <c r="C4" s="732">
        <v>4280</v>
      </c>
      <c r="D4" s="729"/>
      <c r="F4" s="733"/>
    </row>
    <row r="5" spans="1:6" s="730" customFormat="1" ht="15.75" customHeight="1">
      <c r="A5" s="1342"/>
      <c r="B5" s="734" t="s">
        <v>3758</v>
      </c>
      <c r="C5" s="735">
        <v>4660</v>
      </c>
      <c r="D5" s="729"/>
      <c r="F5" s="733"/>
    </row>
    <row r="6" spans="1:6" s="730" customFormat="1" ht="15.75" customHeight="1">
      <c r="A6" s="1343"/>
      <c r="B6" s="736" t="s">
        <v>3759</v>
      </c>
      <c r="C6" s="737">
        <v>5260</v>
      </c>
      <c r="D6" s="729"/>
      <c r="F6" s="733"/>
    </row>
    <row r="7" spans="1:6" s="730" customFormat="1" ht="15.75" customHeight="1">
      <c r="A7" s="1341" t="s">
        <v>3760</v>
      </c>
      <c r="B7" s="731" t="s">
        <v>3757</v>
      </c>
      <c r="C7" s="732">
        <v>2580</v>
      </c>
      <c r="D7" s="729"/>
      <c r="F7" s="733"/>
    </row>
    <row r="8" spans="1:6" s="730" customFormat="1" ht="15.75" customHeight="1">
      <c r="A8" s="1342"/>
      <c r="B8" s="734" t="s">
        <v>3758</v>
      </c>
      <c r="C8" s="735">
        <v>2960</v>
      </c>
      <c r="D8" s="729"/>
      <c r="F8" s="733"/>
    </row>
    <row r="9" spans="1:6" s="730" customFormat="1" ht="15.75" customHeight="1">
      <c r="A9" s="1343"/>
      <c r="B9" s="736" t="s">
        <v>3759</v>
      </c>
      <c r="C9" s="738">
        <v>3560</v>
      </c>
      <c r="D9" s="729"/>
      <c r="F9" s="733"/>
    </row>
    <row r="10" spans="1:6" s="730" customFormat="1" ht="15.75" customHeight="1">
      <c r="A10" s="1341" t="s">
        <v>3761</v>
      </c>
      <c r="B10" s="731" t="s">
        <v>3757</v>
      </c>
      <c r="C10" s="732">
        <v>1910</v>
      </c>
      <c r="D10" s="729"/>
      <c r="F10" s="733"/>
    </row>
    <row r="11" spans="1:6" s="730" customFormat="1" ht="15.75" customHeight="1">
      <c r="A11" s="1342"/>
      <c r="B11" s="734" t="s">
        <v>3758</v>
      </c>
      <c r="C11" s="735">
        <v>2290</v>
      </c>
      <c r="D11" s="729"/>
      <c r="F11" s="733"/>
    </row>
    <row r="12" spans="1:6" s="730" customFormat="1" ht="15.75" customHeight="1">
      <c r="A12" s="1343"/>
      <c r="B12" s="736" t="s">
        <v>3759</v>
      </c>
      <c r="C12" s="738">
        <v>2890</v>
      </c>
      <c r="D12" s="729"/>
      <c r="F12" s="733"/>
    </row>
    <row r="13" spans="1:6" s="730" customFormat="1" ht="15.75" customHeight="1">
      <c r="A13" s="1341" t="s">
        <v>3762</v>
      </c>
      <c r="B13" s="731" t="s">
        <v>3757</v>
      </c>
      <c r="C13" s="732">
        <v>1520</v>
      </c>
      <c r="D13" s="729"/>
      <c r="F13" s="733"/>
    </row>
    <row r="14" spans="1:6" s="730" customFormat="1" ht="15.75" customHeight="1">
      <c r="A14" s="1342"/>
      <c r="B14" s="734" t="s">
        <v>3758</v>
      </c>
      <c r="C14" s="735">
        <v>1900</v>
      </c>
      <c r="D14" s="729"/>
      <c r="F14" s="733"/>
    </row>
    <row r="15" spans="1:6" s="730" customFormat="1" ht="15.75" customHeight="1">
      <c r="A15" s="1343"/>
      <c r="B15" s="736" t="s">
        <v>3759</v>
      </c>
      <c r="C15" s="738">
        <v>2510</v>
      </c>
      <c r="D15" s="729"/>
      <c r="F15" s="733"/>
    </row>
    <row r="16" spans="1:6" s="730" customFormat="1" ht="15.75" customHeight="1">
      <c r="A16" s="1341" t="s">
        <v>3763</v>
      </c>
      <c r="B16" s="731" t="s">
        <v>3757</v>
      </c>
      <c r="C16" s="732">
        <v>1240</v>
      </c>
      <c r="D16" s="729"/>
      <c r="F16" s="733"/>
    </row>
    <row r="17" spans="1:6" s="730" customFormat="1" ht="15.75" customHeight="1">
      <c r="A17" s="1342"/>
      <c r="B17" s="734" t="s">
        <v>3758</v>
      </c>
      <c r="C17" s="735">
        <v>1620</v>
      </c>
      <c r="D17" s="729"/>
      <c r="F17" s="733"/>
    </row>
    <row r="18" spans="1:6" s="730" customFormat="1" ht="15.75" customHeight="1">
      <c r="A18" s="1343"/>
      <c r="B18" s="736" t="s">
        <v>3759</v>
      </c>
      <c r="C18" s="738">
        <v>2230</v>
      </c>
      <c r="D18" s="729"/>
      <c r="F18" s="733"/>
    </row>
    <row r="19" spans="1:6" s="730" customFormat="1" ht="15.75" customHeight="1">
      <c r="A19" s="1341" t="s">
        <v>3764</v>
      </c>
      <c r="B19" s="731" t="s">
        <v>3757</v>
      </c>
      <c r="C19" s="732">
        <v>1090</v>
      </c>
      <c r="D19" s="729"/>
      <c r="F19" s="733"/>
    </row>
    <row r="20" spans="1:6" s="730" customFormat="1" ht="15.75" customHeight="1">
      <c r="A20" s="1342"/>
      <c r="B20" s="734" t="s">
        <v>3758</v>
      </c>
      <c r="C20" s="735">
        <v>1460</v>
      </c>
      <c r="D20" s="729"/>
      <c r="F20" s="733"/>
    </row>
    <row r="21" spans="1:6" s="730" customFormat="1" ht="15.75" customHeight="1">
      <c r="A21" s="1343"/>
      <c r="B21" s="736" t="s">
        <v>3759</v>
      </c>
      <c r="C21" s="738">
        <v>2070</v>
      </c>
      <c r="D21" s="729"/>
      <c r="F21" s="733"/>
    </row>
    <row r="22" spans="1:6" s="730" customFormat="1" ht="15.75" customHeight="1">
      <c r="A22" s="1341" t="s">
        <v>3765</v>
      </c>
      <c r="B22" s="731" t="s">
        <v>3757</v>
      </c>
      <c r="C22" s="732">
        <v>980</v>
      </c>
      <c r="D22" s="729"/>
      <c r="F22" s="733"/>
    </row>
    <row r="23" spans="1:6" s="730" customFormat="1" ht="15.75" customHeight="1">
      <c r="A23" s="1342"/>
      <c r="B23" s="734" t="s">
        <v>3758</v>
      </c>
      <c r="C23" s="735">
        <v>1360</v>
      </c>
      <c r="D23" s="729"/>
      <c r="F23" s="733"/>
    </row>
    <row r="24" spans="1:6" s="730" customFormat="1" ht="15.75" customHeight="1">
      <c r="A24" s="1343"/>
      <c r="B24" s="736" t="s">
        <v>3759</v>
      </c>
      <c r="C24" s="738">
        <v>1960</v>
      </c>
      <c r="D24" s="729"/>
      <c r="F24" s="733"/>
    </row>
    <row r="25" spans="1:6" s="730" customFormat="1" ht="15.75" customHeight="1">
      <c r="A25" s="1341" t="s">
        <v>3766</v>
      </c>
      <c r="B25" s="731" t="s">
        <v>3757</v>
      </c>
      <c r="C25" s="732">
        <v>1030</v>
      </c>
      <c r="D25" s="729"/>
      <c r="F25" s="733"/>
    </row>
    <row r="26" spans="1:6" s="730" customFormat="1" ht="15.75" customHeight="1">
      <c r="A26" s="1342"/>
      <c r="B26" s="734" t="s">
        <v>3758</v>
      </c>
      <c r="C26" s="735">
        <v>1410</v>
      </c>
      <c r="D26" s="729"/>
      <c r="F26" s="733"/>
    </row>
    <row r="27" spans="1:6" s="730" customFormat="1" ht="15.75" customHeight="1">
      <c r="A27" s="1343"/>
      <c r="B27" s="736" t="s">
        <v>3759</v>
      </c>
      <c r="C27" s="738">
        <v>2010</v>
      </c>
      <c r="D27" s="729"/>
      <c r="F27" s="733"/>
    </row>
    <row r="28" spans="1:6" s="730" customFormat="1" ht="15.75" customHeight="1">
      <c r="A28" s="1341" t="s">
        <v>3767</v>
      </c>
      <c r="B28" s="731" t="s">
        <v>3757</v>
      </c>
      <c r="C28" s="732">
        <v>960</v>
      </c>
      <c r="D28" s="729"/>
      <c r="F28" s="733"/>
    </row>
    <row r="29" spans="1:6" s="730" customFormat="1" ht="15.75" customHeight="1">
      <c r="A29" s="1342"/>
      <c r="B29" s="734" t="s">
        <v>3758</v>
      </c>
      <c r="C29" s="735">
        <v>1340</v>
      </c>
      <c r="D29" s="729"/>
      <c r="F29" s="733"/>
    </row>
    <row r="30" spans="1:6" s="730" customFormat="1" ht="15.75" customHeight="1">
      <c r="A30" s="1343"/>
      <c r="B30" s="736" t="s">
        <v>3759</v>
      </c>
      <c r="C30" s="738">
        <v>1940</v>
      </c>
      <c r="D30" s="729"/>
      <c r="F30" s="733"/>
    </row>
    <row r="31" spans="1:6" s="730" customFormat="1" ht="15.75" customHeight="1">
      <c r="A31" s="1341" t="s">
        <v>3768</v>
      </c>
      <c r="B31" s="731" t="s">
        <v>3757</v>
      </c>
      <c r="C31" s="732">
        <v>920</v>
      </c>
      <c r="D31" s="729"/>
      <c r="F31" s="733"/>
    </row>
    <row r="32" spans="1:6" s="730" customFormat="1" ht="15.75" customHeight="1">
      <c r="A32" s="1342"/>
      <c r="B32" s="734" t="s">
        <v>3758</v>
      </c>
      <c r="C32" s="735">
        <v>1300</v>
      </c>
      <c r="D32" s="729"/>
      <c r="F32" s="733"/>
    </row>
    <row r="33" spans="1:6" s="730" customFormat="1" ht="15.75" customHeight="1">
      <c r="A33" s="1343"/>
      <c r="B33" s="736" t="s">
        <v>3759</v>
      </c>
      <c r="C33" s="738">
        <v>1900</v>
      </c>
      <c r="D33" s="729"/>
      <c r="F33" s="733"/>
    </row>
    <row r="34" spans="1:6" s="730" customFormat="1" ht="15.75" customHeight="1">
      <c r="A34" s="1341" t="s">
        <v>3769</v>
      </c>
      <c r="B34" s="731" t="s">
        <v>3757</v>
      </c>
      <c r="C34" s="732">
        <v>870</v>
      </c>
      <c r="D34" s="729"/>
      <c r="F34" s="733"/>
    </row>
    <row r="35" spans="1:6" s="730" customFormat="1" ht="15.75" customHeight="1">
      <c r="A35" s="1342"/>
      <c r="B35" s="734" t="s">
        <v>3758</v>
      </c>
      <c r="C35" s="735">
        <v>1250</v>
      </c>
      <c r="D35" s="729"/>
      <c r="F35" s="733"/>
    </row>
    <row r="36" spans="1:6" s="730" customFormat="1" ht="15.75" customHeight="1">
      <c r="A36" s="1343"/>
      <c r="B36" s="736" t="s">
        <v>3759</v>
      </c>
      <c r="C36" s="738">
        <v>1860</v>
      </c>
      <c r="D36" s="729"/>
      <c r="F36" s="733"/>
    </row>
    <row r="37" spans="1:6" s="730" customFormat="1" ht="15.75" customHeight="1">
      <c r="A37" s="1341" t="s">
        <v>3770</v>
      </c>
      <c r="B37" s="731" t="s">
        <v>3757</v>
      </c>
      <c r="C37" s="732">
        <v>800</v>
      </c>
      <c r="D37" s="729"/>
      <c r="F37" s="733"/>
    </row>
    <row r="38" spans="1:6" s="730" customFormat="1" ht="15.75" customHeight="1">
      <c r="A38" s="1342"/>
      <c r="B38" s="734" t="s">
        <v>3758</v>
      </c>
      <c r="C38" s="735">
        <v>1180</v>
      </c>
      <c r="D38" s="729"/>
      <c r="F38" s="733"/>
    </row>
    <row r="39" spans="1:6" s="730" customFormat="1" ht="15.75" customHeight="1">
      <c r="A39" s="1343"/>
      <c r="B39" s="736" t="s">
        <v>3759</v>
      </c>
      <c r="C39" s="738">
        <v>1790</v>
      </c>
      <c r="D39" s="729"/>
      <c r="F39" s="733"/>
    </row>
    <row r="40" spans="1:6" s="730" customFormat="1" ht="15.75" customHeight="1">
      <c r="A40" s="1341" t="s">
        <v>3771</v>
      </c>
      <c r="B40" s="731" t="s">
        <v>3757</v>
      </c>
      <c r="C40" s="732">
        <v>750</v>
      </c>
      <c r="D40" s="729"/>
      <c r="F40" s="733"/>
    </row>
    <row r="41" spans="1:6" s="730" customFormat="1" ht="15.75" customHeight="1">
      <c r="A41" s="1342"/>
      <c r="B41" s="734" t="s">
        <v>3758</v>
      </c>
      <c r="C41" s="735">
        <v>1130</v>
      </c>
      <c r="D41" s="729"/>
      <c r="F41" s="733"/>
    </row>
    <row r="42" spans="1:6" s="730" customFormat="1" ht="15.75" customHeight="1">
      <c r="A42" s="1343"/>
      <c r="B42" s="736" t="s">
        <v>3759</v>
      </c>
      <c r="C42" s="738">
        <v>1740</v>
      </c>
      <c r="D42" s="729"/>
      <c r="F42" s="733"/>
    </row>
    <row r="43" spans="1:6" s="730" customFormat="1" ht="15.75" customHeight="1">
      <c r="A43" s="1341" t="s">
        <v>3772</v>
      </c>
      <c r="B43" s="731" t="s">
        <v>3757</v>
      </c>
      <c r="C43" s="732">
        <v>720</v>
      </c>
      <c r="D43" s="729"/>
      <c r="F43" s="733"/>
    </row>
    <row r="44" spans="1:6" s="730" customFormat="1" ht="15.75" customHeight="1">
      <c r="A44" s="1342"/>
      <c r="B44" s="734" t="s">
        <v>3758</v>
      </c>
      <c r="C44" s="735">
        <v>1100</v>
      </c>
      <c r="D44" s="729"/>
      <c r="F44" s="733"/>
    </row>
    <row r="45" spans="1:6" s="730" customFormat="1" ht="15.75" customHeight="1">
      <c r="A45" s="1343"/>
      <c r="B45" s="736" t="s">
        <v>3759</v>
      </c>
      <c r="C45" s="738">
        <v>1700</v>
      </c>
      <c r="D45" s="729"/>
      <c r="F45" s="733"/>
    </row>
    <row r="46" spans="1:6" s="730" customFormat="1" ht="15.75" customHeight="1">
      <c r="A46" s="1341" t="s">
        <v>3773</v>
      </c>
      <c r="B46" s="731" t="s">
        <v>3757</v>
      </c>
      <c r="C46" s="732">
        <v>680</v>
      </c>
      <c r="D46" s="729"/>
      <c r="F46" s="733"/>
    </row>
    <row r="47" spans="1:6" s="730" customFormat="1" ht="15.75" customHeight="1">
      <c r="A47" s="1342"/>
      <c r="B47" s="734" t="s">
        <v>3758</v>
      </c>
      <c r="C47" s="735">
        <v>1060</v>
      </c>
      <c r="D47" s="729"/>
      <c r="F47" s="733"/>
    </row>
    <row r="48" spans="1:6" s="730" customFormat="1" ht="15.75" customHeight="1">
      <c r="A48" s="1343"/>
      <c r="B48" s="736" t="s">
        <v>3759</v>
      </c>
      <c r="C48" s="738">
        <v>1670</v>
      </c>
      <c r="D48" s="729"/>
      <c r="F48" s="733"/>
    </row>
    <row r="49" spans="1:6" s="730" customFormat="1" ht="15.75" customHeight="1">
      <c r="A49" s="1341" t="s">
        <v>3774</v>
      </c>
      <c r="B49" s="731" t="s">
        <v>3757</v>
      </c>
      <c r="C49" s="732">
        <v>660</v>
      </c>
      <c r="D49" s="729"/>
      <c r="F49" s="733"/>
    </row>
    <row r="50" spans="1:6" s="730" customFormat="1" ht="15.75" customHeight="1">
      <c r="A50" s="1342"/>
      <c r="B50" s="734" t="s">
        <v>3758</v>
      </c>
      <c r="C50" s="735">
        <v>1040</v>
      </c>
      <c r="D50" s="729"/>
      <c r="F50" s="733"/>
    </row>
    <row r="51" spans="1:6" s="730" customFormat="1" ht="15.75" customHeight="1">
      <c r="A51" s="1343"/>
      <c r="B51" s="736" t="s">
        <v>3759</v>
      </c>
      <c r="C51" s="738">
        <v>1640</v>
      </c>
      <c r="D51" s="729"/>
      <c r="F51" s="733"/>
    </row>
    <row r="52" spans="1:6" s="730" customFormat="1" ht="15.75" customHeight="1">
      <c r="A52" s="1341" t="s">
        <v>3775</v>
      </c>
      <c r="B52" s="731" t="s">
        <v>3757</v>
      </c>
      <c r="C52" s="732">
        <v>640</v>
      </c>
      <c r="D52" s="729"/>
      <c r="F52" s="733"/>
    </row>
    <row r="53" spans="1:6" s="730" customFormat="1" ht="15.75" customHeight="1">
      <c r="A53" s="1342"/>
      <c r="B53" s="734" t="s">
        <v>3758</v>
      </c>
      <c r="C53" s="735">
        <v>1020</v>
      </c>
      <c r="D53" s="729"/>
      <c r="F53" s="733"/>
    </row>
    <row r="54" spans="1:6" s="730" customFormat="1" ht="15.75" customHeight="1">
      <c r="A54" s="1343"/>
      <c r="B54" s="739" t="s">
        <v>3759</v>
      </c>
      <c r="C54" s="738">
        <v>1620</v>
      </c>
      <c r="D54" s="729"/>
      <c r="F54" s="733"/>
    </row>
    <row r="55" spans="1:6" ht="14.25">
      <c r="D55" s="729"/>
    </row>
    <row r="56" spans="1:6" ht="14.25">
      <c r="D56" s="729"/>
    </row>
    <row r="57" spans="1:6" ht="14.25">
      <c r="D57" s="729"/>
    </row>
    <row r="58" spans="1:6" ht="14.25" customHeight="1">
      <c r="D58" s="729"/>
    </row>
    <row r="59" spans="1:6" ht="14.25">
      <c r="D59" s="729"/>
    </row>
    <row r="60" spans="1:6" ht="14.25">
      <c r="D60" s="729"/>
    </row>
    <row r="61" spans="1:6" ht="14.25">
      <c r="D61" s="729"/>
    </row>
    <row r="62" spans="1:6" ht="14.25" customHeight="1">
      <c r="D62" s="729"/>
    </row>
    <row r="63" spans="1:6" ht="14.25">
      <c r="D63" s="729"/>
    </row>
    <row r="64" spans="1:6" ht="14.25">
      <c r="D64" s="729"/>
    </row>
    <row r="65" spans="4:4" ht="14.25">
      <c r="D65" s="729"/>
    </row>
    <row r="66" spans="4:4" ht="14.25" customHeight="1">
      <c r="D66" s="729"/>
    </row>
    <row r="67" spans="4:4" ht="14.25">
      <c r="D67" s="729"/>
    </row>
    <row r="68" spans="4:4" ht="14.25">
      <c r="D68" s="729"/>
    </row>
    <row r="69" spans="4:4" ht="14.25">
      <c r="D69" s="729"/>
    </row>
    <row r="70" spans="4:4" ht="14.25" customHeight="1">
      <c r="D70" s="729"/>
    </row>
    <row r="71" spans="4:4" ht="14.25">
      <c r="D71" s="729"/>
    </row>
    <row r="72" spans="4:4" ht="14.25">
      <c r="D72" s="729"/>
    </row>
    <row r="73" spans="4:4" ht="14.25">
      <c r="D73" s="729"/>
    </row>
    <row r="74" spans="4:4" ht="14.25" customHeight="1">
      <c r="D74" s="729"/>
    </row>
    <row r="75" spans="4:4" ht="14.25">
      <c r="D75" s="729"/>
    </row>
    <row r="76" spans="4:4" ht="14.25">
      <c r="D76" s="729"/>
    </row>
    <row r="77" spans="4:4" ht="14.25">
      <c r="D77" s="729"/>
    </row>
    <row r="78" spans="4:4" ht="14.25" customHeight="1">
      <c r="D78" s="729"/>
    </row>
    <row r="79" spans="4:4" ht="14.25">
      <c r="D79" s="729"/>
    </row>
    <row r="80" spans="4:4" ht="14.25">
      <c r="D80" s="729"/>
    </row>
    <row r="81" spans="4:4" ht="14.25">
      <c r="D81" s="729"/>
    </row>
    <row r="82" spans="4:4" ht="14.25" customHeight="1">
      <c r="D82" s="729"/>
    </row>
    <row r="83" spans="4:4" ht="14.25">
      <c r="D83" s="729"/>
    </row>
    <row r="84" spans="4:4" ht="14.25">
      <c r="D84" s="729"/>
    </row>
    <row r="85" spans="4:4" ht="14.25">
      <c r="D85" s="729"/>
    </row>
    <row r="86" spans="4:4" ht="14.25" customHeight="1">
      <c r="D86" s="729"/>
    </row>
    <row r="87" spans="4:4" ht="14.25">
      <c r="D87" s="729"/>
    </row>
    <row r="88" spans="4:4" ht="14.25">
      <c r="D88" s="729"/>
    </row>
    <row r="89" spans="4:4" ht="14.25">
      <c r="D89" s="729"/>
    </row>
    <row r="90" spans="4:4" ht="14.25" customHeight="1">
      <c r="D90" s="729"/>
    </row>
    <row r="91" spans="4:4" ht="14.25">
      <c r="D91" s="729"/>
    </row>
    <row r="92" spans="4:4" ht="14.25">
      <c r="D92" s="729"/>
    </row>
    <row r="93" spans="4:4" ht="14.25">
      <c r="D93" s="729"/>
    </row>
    <row r="94" spans="4:4" ht="14.25" customHeight="1">
      <c r="D94" s="729"/>
    </row>
    <row r="95" spans="4:4" ht="14.25">
      <c r="D95" s="729"/>
    </row>
    <row r="96" spans="4:4" ht="14.25">
      <c r="D96" s="729"/>
    </row>
    <row r="97" spans="4:4" ht="14.25">
      <c r="D97" s="729"/>
    </row>
    <row r="98" spans="4:4" ht="14.25" customHeight="1">
      <c r="D98" s="729"/>
    </row>
    <row r="99" spans="4:4" ht="14.25">
      <c r="D99" s="729"/>
    </row>
    <row r="100" spans="4:4" ht="14.25">
      <c r="D100" s="729"/>
    </row>
    <row r="101" spans="4:4" ht="14.25">
      <c r="D101" s="729"/>
    </row>
    <row r="102" spans="4:4" ht="14.25" customHeight="1">
      <c r="D102" s="729"/>
    </row>
    <row r="103" spans="4:4" ht="14.25">
      <c r="D103" s="729"/>
    </row>
    <row r="104" spans="4:4" ht="14.25">
      <c r="D104" s="729"/>
    </row>
    <row r="105" spans="4:4" ht="14.25">
      <c r="D105" s="729"/>
    </row>
    <row r="106" spans="4:4" ht="14.25" customHeight="1">
      <c r="D106" s="729"/>
    </row>
    <row r="107" spans="4:4" ht="14.25">
      <c r="D107" s="729"/>
    </row>
    <row r="108" spans="4:4" ht="14.25">
      <c r="D108" s="729"/>
    </row>
    <row r="109" spans="4:4" ht="14.25">
      <c r="D109" s="729"/>
    </row>
    <row r="110" spans="4:4" ht="14.25" customHeight="1">
      <c r="D110" s="729"/>
    </row>
    <row r="111" spans="4:4" ht="14.25">
      <c r="D111" s="729"/>
    </row>
    <row r="112" spans="4:4" ht="14.25">
      <c r="D112" s="729"/>
    </row>
    <row r="113" spans="4:4" ht="14.25">
      <c r="D113" s="729"/>
    </row>
    <row r="114" spans="4:4" ht="14.25" customHeight="1">
      <c r="D114" s="729"/>
    </row>
    <row r="115" spans="4:4" ht="14.25">
      <c r="D115" s="729"/>
    </row>
    <row r="116" spans="4:4" ht="14.25">
      <c r="D116" s="729"/>
    </row>
    <row r="117" spans="4:4" ht="14.25">
      <c r="D117" s="729"/>
    </row>
    <row r="118" spans="4:4" ht="14.25" customHeight="1">
      <c r="D118" s="729"/>
    </row>
    <row r="119" spans="4:4" ht="14.25">
      <c r="D119" s="729"/>
    </row>
    <row r="120" spans="4:4" ht="14.25">
      <c r="D120" s="729"/>
    </row>
    <row r="121" spans="4:4" ht="14.25">
      <c r="D121" s="729"/>
    </row>
    <row r="122" spans="4:4" ht="14.25" customHeight="1">
      <c r="D122" s="729"/>
    </row>
    <row r="123" spans="4:4" ht="14.25">
      <c r="D123" s="729"/>
    </row>
    <row r="124" spans="4:4" ht="14.25">
      <c r="D124" s="729"/>
    </row>
    <row r="125" spans="4:4" ht="14.25">
      <c r="D125" s="729"/>
    </row>
    <row r="126" spans="4:4" ht="14.25" customHeight="1">
      <c r="D126" s="729"/>
    </row>
    <row r="127" spans="4:4" ht="14.25">
      <c r="D127" s="729"/>
    </row>
    <row r="128" spans="4:4" ht="14.25">
      <c r="D128" s="729"/>
    </row>
    <row r="129" spans="4:4" ht="14.25">
      <c r="D129" s="729"/>
    </row>
    <row r="130" spans="4:4" ht="14.25" customHeight="1">
      <c r="D130" s="729"/>
    </row>
    <row r="131" spans="4:4" ht="14.25">
      <c r="D131" s="729"/>
    </row>
    <row r="132" spans="4:4" ht="14.25">
      <c r="D132" s="729"/>
    </row>
    <row r="133" spans="4:4" ht="14.25">
      <c r="D133" s="729"/>
    </row>
    <row r="134" spans="4:4" ht="14.25" customHeight="1">
      <c r="D134" s="729"/>
    </row>
    <row r="135" spans="4:4" ht="14.25">
      <c r="D135" s="729"/>
    </row>
    <row r="136" spans="4:4" ht="14.25">
      <c r="D136" s="729"/>
    </row>
    <row r="137" spans="4:4" ht="14.25">
      <c r="D137" s="729"/>
    </row>
    <row r="138" spans="4:4" ht="14.25" customHeight="1">
      <c r="D138" s="729"/>
    </row>
    <row r="139" spans="4:4" ht="14.25">
      <c r="D139" s="729"/>
    </row>
    <row r="140" spans="4:4" ht="14.25">
      <c r="D140" s="729"/>
    </row>
    <row r="141" spans="4:4" ht="14.25">
      <c r="D141" s="729"/>
    </row>
    <row r="142" spans="4:4" ht="14.25" customHeight="1">
      <c r="D142" s="729"/>
    </row>
    <row r="143" spans="4:4" ht="14.25">
      <c r="D143" s="729"/>
    </row>
    <row r="144" spans="4:4" ht="14.25">
      <c r="D144" s="729"/>
    </row>
    <row r="145" spans="4:4" ht="14.25">
      <c r="D145" s="729"/>
    </row>
    <row r="146" spans="4:4" ht="14.25" customHeight="1">
      <c r="D146" s="729"/>
    </row>
    <row r="147" spans="4:4" ht="14.25">
      <c r="D147" s="729"/>
    </row>
    <row r="148" spans="4:4" ht="14.25">
      <c r="D148" s="729"/>
    </row>
    <row r="149" spans="4:4" ht="14.25">
      <c r="D149" s="729"/>
    </row>
    <row r="150" spans="4:4" ht="14.25" customHeight="1">
      <c r="D150" s="729"/>
    </row>
    <row r="151" spans="4:4" ht="14.25">
      <c r="D151" s="729"/>
    </row>
    <row r="152" spans="4:4" ht="14.25">
      <c r="D152" s="729"/>
    </row>
    <row r="153" spans="4:4" ht="14.25">
      <c r="D153" s="729"/>
    </row>
    <row r="154" spans="4:4" ht="14.25" customHeight="1">
      <c r="D154" s="729"/>
    </row>
    <row r="155" spans="4:4" ht="14.25">
      <c r="D155" s="729"/>
    </row>
    <row r="156" spans="4:4" ht="14.25">
      <c r="D156" s="729"/>
    </row>
    <row r="157" spans="4:4" ht="14.25">
      <c r="D157" s="729"/>
    </row>
    <row r="158" spans="4:4" ht="14.25" customHeight="1">
      <c r="D158" s="729"/>
    </row>
    <row r="159" spans="4:4" ht="14.25">
      <c r="D159" s="729"/>
    </row>
    <row r="160" spans="4:4" ht="14.25">
      <c r="D160" s="729"/>
    </row>
    <row r="161" spans="4:4" ht="14.25">
      <c r="D161" s="729"/>
    </row>
    <row r="162" spans="4:4" ht="14.25" customHeight="1">
      <c r="D162" s="729"/>
    </row>
    <row r="163" spans="4:4" ht="14.25">
      <c r="D163" s="729"/>
    </row>
    <row r="164" spans="4:4" ht="14.25">
      <c r="D164" s="729"/>
    </row>
    <row r="165" spans="4:4" ht="14.25">
      <c r="D165" s="729"/>
    </row>
    <row r="166" spans="4:4" ht="14.25" customHeight="1">
      <c r="D166" s="729"/>
    </row>
    <row r="167" spans="4:4" ht="14.25">
      <c r="D167" s="729"/>
    </row>
    <row r="168" spans="4:4" ht="14.25">
      <c r="D168" s="729"/>
    </row>
    <row r="169" spans="4:4" ht="14.25">
      <c r="D169" s="729"/>
    </row>
    <row r="170" spans="4:4" ht="14.25" customHeight="1">
      <c r="D170" s="729"/>
    </row>
    <row r="171" spans="4:4" ht="14.25">
      <c r="D171" s="729"/>
    </row>
    <row r="172" spans="4:4" ht="14.25">
      <c r="D172" s="729"/>
    </row>
    <row r="173" spans="4:4" ht="14.25">
      <c r="D173" s="729"/>
    </row>
    <row r="174" spans="4:4" ht="14.25" customHeight="1">
      <c r="D174" s="729"/>
    </row>
    <row r="175" spans="4:4" ht="14.25">
      <c r="D175" s="729"/>
    </row>
    <row r="176" spans="4:4" ht="14.25">
      <c r="D176" s="729"/>
    </row>
    <row r="177" spans="4:4" ht="14.25">
      <c r="D177" s="729"/>
    </row>
    <row r="178" spans="4:4" ht="14.25" customHeight="1">
      <c r="D178" s="729"/>
    </row>
    <row r="179" spans="4:4" ht="14.25">
      <c r="D179" s="729"/>
    </row>
    <row r="180" spans="4:4" ht="14.25">
      <c r="D180" s="729"/>
    </row>
    <row r="181" spans="4:4" ht="14.25">
      <c r="D181" s="729"/>
    </row>
    <row r="182" spans="4:4" ht="14.25" customHeight="1">
      <c r="D182" s="729"/>
    </row>
    <row r="183" spans="4:4" ht="14.25">
      <c r="D183" s="729"/>
    </row>
    <row r="184" spans="4:4" ht="14.25">
      <c r="D184" s="729"/>
    </row>
    <row r="185" spans="4:4" ht="14.25">
      <c r="D185" s="729"/>
    </row>
    <row r="186" spans="4:4" ht="14.25" customHeight="1">
      <c r="D186" s="729"/>
    </row>
    <row r="187" spans="4:4" ht="14.25">
      <c r="D187" s="729"/>
    </row>
    <row r="188" spans="4:4" ht="14.25">
      <c r="D188" s="729"/>
    </row>
    <row r="189" spans="4:4" ht="14.25">
      <c r="D189" s="729"/>
    </row>
    <row r="190" spans="4:4" ht="14.25" customHeight="1"/>
    <row r="194" ht="14.25" customHeight="1"/>
    <row r="198" ht="14.25" customHeight="1"/>
    <row r="202" ht="14.25" customHeight="1"/>
    <row r="206" ht="14.25" customHeight="1"/>
    <row r="210" ht="14.25" customHeight="1"/>
    <row r="214" ht="14.25" customHeight="1"/>
  </sheetData>
  <sheetProtection algorithmName="SHA-512" hashValue="Wjch23Gjmkd4BdZU4mFmFTed2LHwxLTm0NfITPiB26SJW/6RT+66RZa09BoOMzxGIN7YBnSMNnvPEHYoSzQF/w==" saltValue="IlrMYxplZc3/xXZ8O+L6nw==" spinCount="100000" sheet="1" selectLockedCells="1" selectUnlockedCells="1"/>
  <mergeCells count="17">
    <mergeCell ref="A37:A39"/>
    <mergeCell ref="A4:A6"/>
    <mergeCell ref="A7:A9"/>
    <mergeCell ref="A10:A12"/>
    <mergeCell ref="A13:A15"/>
    <mergeCell ref="A16:A18"/>
    <mergeCell ref="A19:A21"/>
    <mergeCell ref="A22:A24"/>
    <mergeCell ref="A25:A27"/>
    <mergeCell ref="A28:A30"/>
    <mergeCell ref="A31:A33"/>
    <mergeCell ref="A34:A36"/>
    <mergeCell ref="A40:A42"/>
    <mergeCell ref="A43:A45"/>
    <mergeCell ref="A46:A48"/>
    <mergeCell ref="A49:A51"/>
    <mergeCell ref="A52:A54"/>
  </mergeCells>
  <phoneticPr fontId="36"/>
  <conditionalFormatting sqref="A3:B3">
    <cfRule type="expression" dxfId="489" priority="11">
      <formula>A3&lt;#REF!</formula>
    </cfRule>
    <cfRule type="expression" dxfId="488" priority="12">
      <formula>A3&gt;#REF!</formula>
    </cfRule>
  </conditionalFormatting>
  <conditionalFormatting sqref="C3">
    <cfRule type="expression" dxfId="487" priority="9">
      <formula>C3&lt;#REF!</formula>
    </cfRule>
    <cfRule type="expression" dxfId="486" priority="10">
      <formula>C3&gt;#REF!</formula>
    </cfRule>
  </conditionalFormatting>
  <conditionalFormatting sqref="A7 A10 A13 A16 A19 A22 A25 A28 A31 A34 A37 A40 A43 A46 A49 A52 A4:B4">
    <cfRule type="expression" dxfId="485" priority="7">
      <formula>A4&lt;#REF!</formula>
    </cfRule>
    <cfRule type="expression" dxfId="484" priority="8">
      <formula>A4&gt;#REF!</formula>
    </cfRule>
  </conditionalFormatting>
  <conditionalFormatting sqref="B5:B6">
    <cfRule type="expression" dxfId="483" priority="5">
      <formula>B5&lt;#REF!</formula>
    </cfRule>
    <cfRule type="expression" dxfId="482" priority="6">
      <formula>B5&gt;#REF!</formula>
    </cfRule>
  </conditionalFormatting>
  <conditionalFormatting sqref="B7 B10 B13 B16 B19 B22 B25 B28 B31 B34 B37 B40 B43 B46 B49 B52">
    <cfRule type="expression" dxfId="481" priority="3">
      <formula>B7&lt;#REF!</formula>
    </cfRule>
    <cfRule type="expression" dxfId="480" priority="4">
      <formula>B7&gt;#REF!</formula>
    </cfRule>
  </conditionalFormatting>
  <conditionalFormatting sqref="B8:B9 B11:B12 B14:B15 B17:B18 B20:B21 B23:B24 B26:B27 B29:B30 B32:B33 B35:B36 B38:B39 B41:B42 B44:B45 B47:B48 B50:B51 B53:B54">
    <cfRule type="expression" dxfId="479" priority="1">
      <formula>B8&lt;#REF!</formula>
    </cfRule>
    <cfRule type="expression" dxfId="478" priority="2">
      <formula>B8&gt;#REF!</formula>
    </cfRule>
  </conditionalFormatting>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H659"/>
  <sheetViews>
    <sheetView zoomScale="130" zoomScaleNormal="130" workbookViewId="0">
      <selection sqref="A1:A3"/>
    </sheetView>
  </sheetViews>
  <sheetFormatPr defaultRowHeight="11.25"/>
  <cols>
    <col min="1" max="2" width="9" style="573"/>
    <col min="3" max="5" width="9" style="576"/>
    <col min="6" max="6" width="6.875" style="702" customWidth="1"/>
    <col min="7" max="7" width="8.125" style="703" customWidth="1"/>
    <col min="8" max="8" width="6.875" style="702" customWidth="1"/>
    <col min="9" max="9" width="8.125" style="703" customWidth="1"/>
    <col min="10" max="10" width="2.25" style="577" customWidth="1"/>
    <col min="11" max="11" width="6.25" style="702" customWidth="1"/>
    <col min="12" max="12" width="6.25" style="703" customWidth="1"/>
    <col min="13" max="13" width="7.625" style="704" customWidth="1"/>
    <col min="14" max="14" width="6.25" style="702" customWidth="1"/>
    <col min="15" max="15" width="6.25" style="703" customWidth="1"/>
    <col min="16" max="16" width="7.625" style="704" customWidth="1"/>
    <col min="17" max="18" width="9" style="576"/>
    <col min="19" max="19" width="7.875" style="576" customWidth="1"/>
    <col min="20" max="20" width="11.875" style="576" customWidth="1"/>
    <col min="21" max="22" width="9" style="576"/>
    <col min="23" max="23" width="9" style="624"/>
    <col min="24" max="24" width="9" style="576"/>
    <col min="25" max="25" width="11.625" style="624" customWidth="1"/>
    <col min="26" max="27" width="9" style="576"/>
    <col min="28" max="28" width="11.75" style="576" customWidth="1"/>
    <col min="29" max="29" width="9" style="576"/>
    <col min="30" max="30" width="8" style="702" customWidth="1"/>
    <col min="31" max="31" width="6.75" style="702" customWidth="1"/>
    <col min="32" max="32" width="9" style="576"/>
    <col min="33" max="33" width="7.5" style="576" customWidth="1"/>
    <col min="34" max="34" width="10.875" style="576" customWidth="1"/>
    <col min="35" max="35" width="9" style="576"/>
    <col min="36" max="37" width="17.5" style="624" customWidth="1"/>
    <col min="38" max="38" width="5.25" style="576" customWidth="1"/>
    <col min="39" max="39" width="7.5" style="576" customWidth="1"/>
    <col min="40" max="40" width="22.125" style="576" customWidth="1"/>
    <col min="41" max="41" width="9" style="576"/>
    <col min="42" max="45" width="5.75" style="702" customWidth="1"/>
    <col min="46" max="46" width="2.25" style="702" customWidth="1"/>
    <col min="47" max="47" width="6" style="705" customWidth="1"/>
    <col min="48" max="51" width="5.75" style="702" customWidth="1"/>
    <col min="52" max="52" width="9" style="576"/>
    <col min="53" max="53" width="11.625" style="702" customWidth="1"/>
    <col min="54" max="54" width="9" style="576"/>
    <col min="55" max="55" width="11.75" style="705" customWidth="1"/>
    <col min="56" max="56" width="9" style="576"/>
    <col min="57" max="57" width="9" style="624"/>
    <col min="58" max="58" width="5.875" style="576" customWidth="1"/>
    <col min="59" max="61" width="9" style="576"/>
    <col min="62" max="62" width="9" style="630"/>
    <col min="63" max="63" width="9" style="576"/>
    <col min="64" max="64" width="16.375" style="630" customWidth="1"/>
    <col min="65" max="65" width="15.875" style="630" customWidth="1"/>
    <col min="66" max="67" width="17.25" style="630" customWidth="1"/>
    <col min="68" max="68" width="9" style="576"/>
    <col min="69" max="72" width="9" style="624"/>
    <col min="73" max="73" width="9" style="576"/>
    <col min="74" max="74" width="9" style="624" customWidth="1"/>
    <col min="75" max="78" width="9" style="624"/>
    <col min="79" max="79" width="9" style="576"/>
    <col min="80" max="80" width="9" style="624"/>
    <col min="81" max="81" width="5.375" style="624" customWidth="1"/>
    <col min="82" max="84" width="9" style="624"/>
    <col min="85" max="85" width="9" style="576"/>
    <col min="86" max="86" width="23" style="630" customWidth="1"/>
    <col min="87" max="16384" width="9" style="576"/>
  </cols>
  <sheetData>
    <row r="1" spans="1:86" s="573" customFormat="1" ht="108" customHeight="1">
      <c r="A1" s="1367" t="s">
        <v>3657</v>
      </c>
      <c r="B1" s="1367" t="s">
        <v>3554</v>
      </c>
      <c r="C1" s="1368" t="s">
        <v>3555</v>
      </c>
      <c r="D1" s="1368" t="s">
        <v>3556</v>
      </c>
      <c r="F1" s="1369" t="s">
        <v>3704</v>
      </c>
      <c r="G1" s="1369"/>
      <c r="H1" s="1369"/>
      <c r="I1" s="1369"/>
      <c r="J1" s="574"/>
      <c r="K1" s="1374" t="s">
        <v>16</v>
      </c>
      <c r="L1" s="1374"/>
      <c r="M1" s="1374"/>
      <c r="N1" s="1374"/>
      <c r="O1" s="1374"/>
      <c r="P1" s="1374"/>
      <c r="R1" s="1363" t="s">
        <v>3557</v>
      </c>
      <c r="S1" s="1364"/>
      <c r="T1" s="1392"/>
      <c r="V1" s="1363" t="s">
        <v>3558</v>
      </c>
      <c r="W1" s="1364"/>
      <c r="X1" s="1364"/>
      <c r="Y1" s="1364"/>
      <c r="Z1" s="1364"/>
      <c r="AA1" s="1364"/>
      <c r="AB1" s="1392"/>
      <c r="AD1" s="1363" t="s">
        <v>3559</v>
      </c>
      <c r="AE1" s="1364"/>
      <c r="AF1" s="1364"/>
      <c r="AG1" s="1364"/>
      <c r="AH1" s="1392"/>
      <c r="AJ1" s="1363" t="s">
        <v>3560</v>
      </c>
      <c r="AK1" s="1364"/>
      <c r="AL1" s="1364"/>
      <c r="AM1" s="1364"/>
      <c r="AN1" s="1392"/>
      <c r="AP1" s="1387" t="s">
        <v>3724</v>
      </c>
      <c r="AQ1" s="1388"/>
      <c r="AR1" s="1388"/>
      <c r="AS1" s="1389"/>
      <c r="AT1" s="574"/>
      <c r="AU1" s="1387" t="s">
        <v>3725</v>
      </c>
      <c r="AV1" s="1388"/>
      <c r="AW1" s="1388"/>
      <c r="AX1" s="1388"/>
      <c r="AY1" s="1389"/>
      <c r="BA1" s="1347" t="s">
        <v>3734</v>
      </c>
      <c r="BC1" s="1347" t="s">
        <v>3740</v>
      </c>
      <c r="BD1" s="575"/>
      <c r="BE1" s="1363" t="s">
        <v>3634</v>
      </c>
      <c r="BF1" s="1364"/>
      <c r="BG1" s="1364"/>
      <c r="BH1" s="1392"/>
      <c r="BJ1" s="1376" t="s">
        <v>3561</v>
      </c>
      <c r="BL1" s="1400" t="s">
        <v>3562</v>
      </c>
      <c r="BM1" s="1400"/>
      <c r="BN1" s="1400"/>
      <c r="BO1" s="1400"/>
      <c r="BQ1" s="1398" t="s">
        <v>3563</v>
      </c>
      <c r="BR1" s="1402"/>
      <c r="BS1" s="1402"/>
      <c r="BT1" s="1399"/>
      <c r="BV1" s="1398" t="s">
        <v>3564</v>
      </c>
      <c r="BW1" s="1402"/>
      <c r="BX1" s="1402"/>
      <c r="BY1" s="1402"/>
      <c r="BZ1" s="1399"/>
      <c r="CB1" s="1398" t="s">
        <v>3565</v>
      </c>
      <c r="CC1" s="1402"/>
      <c r="CD1" s="1402"/>
      <c r="CE1" s="1402"/>
      <c r="CF1" s="1399"/>
      <c r="CH1" s="1376" t="s">
        <v>3566</v>
      </c>
    </row>
    <row r="2" spans="1:86" ht="27" customHeight="1">
      <c r="A2" s="1367"/>
      <c r="B2" s="1367"/>
      <c r="C2" s="1368"/>
      <c r="D2" s="1368"/>
      <c r="F2" s="1369" t="s">
        <v>3705</v>
      </c>
      <c r="G2" s="1369"/>
      <c r="H2" s="1370" t="s">
        <v>3706</v>
      </c>
      <c r="I2" s="1370"/>
      <c r="K2" s="1369" t="s">
        <v>3705</v>
      </c>
      <c r="L2" s="1369"/>
      <c r="M2" s="1409"/>
      <c r="N2" s="1370" t="s">
        <v>3706</v>
      </c>
      <c r="O2" s="1370"/>
      <c r="P2" s="1370"/>
      <c r="R2" s="1393"/>
      <c r="S2" s="1394"/>
      <c r="T2" s="1395"/>
      <c r="V2" s="1393"/>
      <c r="W2" s="1394"/>
      <c r="X2" s="1394"/>
      <c r="Y2" s="1394"/>
      <c r="Z2" s="1394"/>
      <c r="AA2" s="1394"/>
      <c r="AB2" s="1395"/>
      <c r="AD2" s="1393"/>
      <c r="AE2" s="1394"/>
      <c r="AF2" s="1394"/>
      <c r="AG2" s="1394"/>
      <c r="AH2" s="1395"/>
      <c r="AJ2" s="1393"/>
      <c r="AK2" s="1394"/>
      <c r="AL2" s="1394"/>
      <c r="AM2" s="1394"/>
      <c r="AN2" s="1395"/>
      <c r="AP2" s="1390" t="s">
        <v>3726</v>
      </c>
      <c r="AQ2" s="1357"/>
      <c r="AR2" s="1357"/>
      <c r="AS2" s="1358"/>
      <c r="AT2" s="574"/>
      <c r="AU2" s="578"/>
      <c r="AV2" s="1356" t="s">
        <v>3726</v>
      </c>
      <c r="AW2" s="1357"/>
      <c r="AX2" s="1357"/>
      <c r="AY2" s="1358"/>
      <c r="BA2" s="1348"/>
      <c r="BC2" s="1348"/>
      <c r="BD2" s="575"/>
      <c r="BE2" s="1393"/>
      <c r="BF2" s="1394"/>
      <c r="BG2" s="1394"/>
      <c r="BH2" s="1395"/>
      <c r="BJ2" s="1377"/>
      <c r="BL2" s="1400" t="s">
        <v>3567</v>
      </c>
      <c r="BM2" s="1400" t="s">
        <v>3568</v>
      </c>
      <c r="BN2" s="1400" t="s">
        <v>3569</v>
      </c>
      <c r="BO2" s="1400" t="s">
        <v>3570</v>
      </c>
      <c r="BQ2" s="1403"/>
      <c r="BR2" s="1404"/>
      <c r="BS2" s="1404"/>
      <c r="BT2" s="1405"/>
      <c r="BV2" s="1403"/>
      <c r="BW2" s="1404"/>
      <c r="BX2" s="1404"/>
      <c r="BY2" s="1404"/>
      <c r="BZ2" s="1405"/>
      <c r="CB2" s="1403"/>
      <c r="CC2" s="1404"/>
      <c r="CD2" s="1404"/>
      <c r="CE2" s="1404"/>
      <c r="CF2" s="1405"/>
      <c r="CH2" s="1377"/>
    </row>
    <row r="3" spans="1:86" s="573" customFormat="1" ht="40.5" customHeight="1">
      <c r="A3" s="1367"/>
      <c r="B3" s="1367"/>
      <c r="C3" s="1368"/>
      <c r="D3" s="1368"/>
      <c r="F3" s="1371" t="s">
        <v>3669</v>
      </c>
      <c r="G3" s="1372"/>
      <c r="H3" s="1371" t="s">
        <v>3669</v>
      </c>
      <c r="I3" s="1372"/>
      <c r="J3" s="579"/>
      <c r="K3" s="580"/>
      <c r="L3" s="581"/>
      <c r="M3" s="582"/>
      <c r="N3" s="580"/>
      <c r="O3" s="581"/>
      <c r="P3" s="583"/>
      <c r="R3" s="584"/>
      <c r="S3" s="1363" t="s">
        <v>3571</v>
      </c>
      <c r="T3" s="1392"/>
      <c r="V3" s="584"/>
      <c r="W3" s="585"/>
      <c r="X3" s="586"/>
      <c r="Y3" s="1398" t="s">
        <v>3452</v>
      </c>
      <c r="Z3" s="1399"/>
      <c r="AA3" s="586"/>
      <c r="AB3" s="587"/>
      <c r="AD3" s="588"/>
      <c r="AE3" s="589"/>
      <c r="AF3" s="586"/>
      <c r="AG3" s="1363" t="s">
        <v>3467</v>
      </c>
      <c r="AH3" s="1392"/>
      <c r="AJ3" s="590"/>
      <c r="AK3" s="585"/>
      <c r="AL3" s="586"/>
      <c r="AM3" s="1363" t="s">
        <v>3467</v>
      </c>
      <c r="AN3" s="1392"/>
      <c r="AP3" s="1391" t="s">
        <v>14</v>
      </c>
      <c r="AQ3" s="1386"/>
      <c r="AR3" s="1385" t="s">
        <v>13</v>
      </c>
      <c r="AS3" s="1386"/>
      <c r="AT3" s="579"/>
      <c r="AU3" s="588"/>
      <c r="AV3" s="1385" t="s">
        <v>14</v>
      </c>
      <c r="AW3" s="1386"/>
      <c r="AX3" s="1385" t="s">
        <v>13</v>
      </c>
      <c r="AY3" s="1386"/>
      <c r="BA3" s="591"/>
      <c r="BC3" s="1348"/>
      <c r="BD3" s="575"/>
      <c r="BE3" s="590"/>
      <c r="BF3" s="586"/>
      <c r="BG3" s="1396" t="s">
        <v>3467</v>
      </c>
      <c r="BH3" s="1397"/>
      <c r="BJ3" s="1378"/>
      <c r="BL3" s="1400"/>
      <c r="BM3" s="1400"/>
      <c r="BN3" s="1400"/>
      <c r="BO3" s="1400"/>
      <c r="BQ3" s="1403"/>
      <c r="BR3" s="1404"/>
      <c r="BS3" s="1404"/>
      <c r="BT3" s="1405"/>
      <c r="BV3" s="1403"/>
      <c r="BW3" s="1404"/>
      <c r="BX3" s="1404"/>
      <c r="BY3" s="1404"/>
      <c r="BZ3" s="1405"/>
      <c r="CB3" s="1403"/>
      <c r="CC3" s="1404"/>
      <c r="CD3" s="1404"/>
      <c r="CE3" s="1404"/>
      <c r="CF3" s="1405"/>
      <c r="CH3" s="1377"/>
    </row>
    <row r="4" spans="1:86">
      <c r="A4" s="584"/>
      <c r="B4" s="586"/>
      <c r="C4" s="592"/>
      <c r="D4" s="593"/>
      <c r="F4" s="580"/>
      <c r="G4" s="594" t="s">
        <v>3707</v>
      </c>
      <c r="H4" s="580"/>
      <c r="I4" s="594" t="s">
        <v>3707</v>
      </c>
      <c r="J4" s="595"/>
      <c r="K4" s="588"/>
      <c r="L4" s="596" t="s">
        <v>3707</v>
      </c>
      <c r="M4" s="582"/>
      <c r="N4" s="597"/>
      <c r="O4" s="596" t="s">
        <v>3707</v>
      </c>
      <c r="P4" s="583"/>
      <c r="R4" s="598"/>
      <c r="S4" s="599"/>
      <c r="T4" s="600"/>
      <c r="V4" s="598"/>
      <c r="W4" s="601"/>
      <c r="X4" s="592"/>
      <c r="Y4" s="602"/>
      <c r="Z4" s="600"/>
      <c r="AA4" s="592"/>
      <c r="AB4" s="593"/>
      <c r="AD4" s="580"/>
      <c r="AE4" s="594" t="s">
        <v>3707</v>
      </c>
      <c r="AF4" s="592"/>
      <c r="AG4" s="599"/>
      <c r="AH4" s="600"/>
      <c r="AJ4" s="603"/>
      <c r="AK4" s="601"/>
      <c r="AL4" s="592"/>
      <c r="AM4" s="599"/>
      <c r="AN4" s="600"/>
      <c r="AP4" s="604" t="s">
        <v>3727</v>
      </c>
      <c r="AQ4" s="605" t="s">
        <v>2</v>
      </c>
      <c r="AR4" s="606" t="s">
        <v>3727</v>
      </c>
      <c r="AS4" s="605" t="s">
        <v>2</v>
      </c>
      <c r="AT4" s="579"/>
      <c r="AU4" s="588"/>
      <c r="AV4" s="606" t="s">
        <v>3727</v>
      </c>
      <c r="AW4" s="605" t="s">
        <v>2</v>
      </c>
      <c r="AX4" s="606" t="s">
        <v>3727</v>
      </c>
      <c r="AY4" s="605" t="s">
        <v>2</v>
      </c>
      <c r="BA4" s="607"/>
      <c r="BC4" s="1348"/>
      <c r="BE4" s="603"/>
      <c r="BF4" s="592"/>
      <c r="BG4" s="599"/>
      <c r="BH4" s="600"/>
      <c r="BJ4" s="608"/>
      <c r="BL4" s="609"/>
      <c r="BM4" s="610"/>
      <c r="BN4" s="610"/>
      <c r="BO4" s="611"/>
      <c r="BQ4" s="602"/>
      <c r="BR4" s="612"/>
      <c r="BS4" s="612"/>
      <c r="BT4" s="613"/>
      <c r="BV4" s="602"/>
      <c r="BW4" s="612"/>
      <c r="BX4" s="612"/>
      <c r="BY4" s="612"/>
      <c r="BZ4" s="613"/>
      <c r="CB4" s="602"/>
      <c r="CC4" s="612"/>
      <c r="CD4" s="612"/>
      <c r="CE4" s="612"/>
      <c r="CF4" s="613"/>
      <c r="CH4" s="614"/>
    </row>
    <row r="5" spans="1:86">
      <c r="A5" s="615" t="s">
        <v>3468</v>
      </c>
      <c r="B5" s="615" t="s">
        <v>3469</v>
      </c>
      <c r="C5" s="616" t="s">
        <v>3470</v>
      </c>
      <c r="D5" s="616" t="s">
        <v>3471</v>
      </c>
      <c r="F5" s="1373" t="s">
        <v>3674</v>
      </c>
      <c r="G5" s="1373"/>
      <c r="H5" s="1373" t="s">
        <v>3674</v>
      </c>
      <c r="I5" s="1373"/>
      <c r="K5" s="1373" t="s">
        <v>3708</v>
      </c>
      <c r="L5" s="1373"/>
      <c r="M5" s="1373"/>
      <c r="N5" s="1375" t="s">
        <v>3708</v>
      </c>
      <c r="O5" s="1375"/>
      <c r="P5" s="1375"/>
      <c r="R5" s="1379" t="s">
        <v>3473</v>
      </c>
      <c r="S5" s="1380"/>
      <c r="T5" s="1381"/>
      <c r="V5" s="1379" t="s">
        <v>3474</v>
      </c>
      <c r="W5" s="1380"/>
      <c r="X5" s="1380"/>
      <c r="Y5" s="1380"/>
      <c r="Z5" s="1380"/>
      <c r="AA5" s="1380"/>
      <c r="AB5" s="1381"/>
      <c r="AD5" s="1379" t="s">
        <v>3475</v>
      </c>
      <c r="AE5" s="1380"/>
      <c r="AF5" s="1380"/>
      <c r="AG5" s="1380"/>
      <c r="AH5" s="1381"/>
      <c r="AJ5" s="1379" t="s">
        <v>3477</v>
      </c>
      <c r="AK5" s="1380"/>
      <c r="AL5" s="1380"/>
      <c r="AM5" s="1380"/>
      <c r="AN5" s="1381"/>
      <c r="AP5" s="1382" t="s">
        <v>3728</v>
      </c>
      <c r="AQ5" s="1383"/>
      <c r="AR5" s="1383"/>
      <c r="AS5" s="1384"/>
      <c r="AT5" s="579"/>
      <c r="AU5" s="1382" t="s">
        <v>3729</v>
      </c>
      <c r="AV5" s="1383"/>
      <c r="AW5" s="1383"/>
      <c r="AX5" s="1383"/>
      <c r="AY5" s="1384"/>
      <c r="BA5" s="617" t="s">
        <v>3678</v>
      </c>
      <c r="BC5" s="617" t="s">
        <v>3682</v>
      </c>
      <c r="BE5" s="1379" t="s">
        <v>3480</v>
      </c>
      <c r="BF5" s="1380"/>
      <c r="BG5" s="1380"/>
      <c r="BH5" s="1381"/>
      <c r="BJ5" s="614" t="s">
        <v>3481</v>
      </c>
      <c r="BL5" s="1401" t="s">
        <v>3482</v>
      </c>
      <c r="BM5" s="1401"/>
      <c r="BN5" s="1401"/>
      <c r="BO5" s="1401"/>
      <c r="BQ5" s="1406" t="s">
        <v>3483</v>
      </c>
      <c r="BR5" s="1407"/>
      <c r="BS5" s="1407"/>
      <c r="BT5" s="1408"/>
      <c r="BV5" s="1406" t="s">
        <v>3484</v>
      </c>
      <c r="BW5" s="1407"/>
      <c r="BX5" s="1407"/>
      <c r="BY5" s="1407"/>
      <c r="BZ5" s="1408"/>
      <c r="CB5" s="1406" t="s">
        <v>3251</v>
      </c>
      <c r="CC5" s="1407"/>
      <c r="CD5" s="1407"/>
      <c r="CE5" s="1407"/>
      <c r="CF5" s="1408"/>
      <c r="CH5" s="614" t="s">
        <v>3253</v>
      </c>
    </row>
    <row r="6" spans="1:86">
      <c r="F6" s="618"/>
      <c r="G6" s="619"/>
      <c r="H6" s="620"/>
      <c r="I6" s="619"/>
      <c r="K6" s="621"/>
      <c r="L6" s="622"/>
      <c r="M6" s="623"/>
      <c r="N6" s="620"/>
      <c r="O6" s="622"/>
      <c r="P6" s="623"/>
      <c r="AD6" s="625"/>
      <c r="AE6" s="625"/>
      <c r="AP6" s="626"/>
      <c r="AQ6" s="626"/>
      <c r="AR6" s="626"/>
      <c r="AS6" s="626"/>
      <c r="AT6" s="627"/>
      <c r="AU6" s="628"/>
      <c r="AV6" s="626"/>
      <c r="AW6" s="626"/>
      <c r="AX6" s="626"/>
      <c r="AY6" s="626"/>
      <c r="BA6" s="625"/>
      <c r="BC6" s="629"/>
    </row>
    <row r="7" spans="1:86" ht="33.75">
      <c r="A7" s="1367" t="s">
        <v>3485</v>
      </c>
      <c r="B7" s="631" t="s">
        <v>3572</v>
      </c>
      <c r="C7" s="632" t="s">
        <v>3573</v>
      </c>
      <c r="D7" s="633" t="s">
        <v>3574</v>
      </c>
      <c r="F7" s="634">
        <v>240800</v>
      </c>
      <c r="G7" s="635">
        <v>248530</v>
      </c>
      <c r="H7" s="634">
        <v>188850</v>
      </c>
      <c r="I7" s="635">
        <v>196580</v>
      </c>
      <c r="J7" s="595" t="s">
        <v>12</v>
      </c>
      <c r="K7" s="636">
        <v>2380</v>
      </c>
      <c r="L7" s="637">
        <v>2450</v>
      </c>
      <c r="M7" s="638" t="s">
        <v>3709</v>
      </c>
      <c r="N7" s="636">
        <v>1870</v>
      </c>
      <c r="O7" s="637">
        <v>1940</v>
      </c>
      <c r="P7" s="638" t="s">
        <v>3709</v>
      </c>
      <c r="Q7" s="576" t="s">
        <v>1</v>
      </c>
      <c r="R7" s="639">
        <v>7730</v>
      </c>
      <c r="S7" s="640">
        <v>70</v>
      </c>
      <c r="T7" s="641" t="s">
        <v>3618</v>
      </c>
      <c r="U7" s="576" t="s">
        <v>1</v>
      </c>
      <c r="V7" s="1363" t="s">
        <v>3583</v>
      </c>
      <c r="W7" s="1364"/>
      <c r="X7" s="642" t="s">
        <v>1</v>
      </c>
      <c r="Y7" s="1364" t="s">
        <v>3583</v>
      </c>
      <c r="Z7" s="1364"/>
      <c r="AA7" s="642"/>
      <c r="AB7" s="633"/>
      <c r="AC7" s="576" t="s">
        <v>1</v>
      </c>
      <c r="AD7" s="1361">
        <v>54290</v>
      </c>
      <c r="AE7" s="643"/>
      <c r="AF7" s="642" t="s">
        <v>1</v>
      </c>
      <c r="AG7" s="642">
        <v>470</v>
      </c>
      <c r="AH7" s="633" t="s">
        <v>3618</v>
      </c>
      <c r="AI7" s="576" t="s">
        <v>1</v>
      </c>
      <c r="AJ7" s="644" t="s">
        <v>3234</v>
      </c>
      <c r="AK7" s="645"/>
      <c r="AL7" s="642" t="s">
        <v>1</v>
      </c>
      <c r="AM7" s="642">
        <v>310</v>
      </c>
      <c r="AN7" s="633" t="s">
        <v>3633</v>
      </c>
      <c r="AO7" s="576" t="s">
        <v>1</v>
      </c>
      <c r="AP7" s="1350">
        <v>14700</v>
      </c>
      <c r="AQ7" s="1353">
        <v>16100</v>
      </c>
      <c r="AR7" s="1350">
        <v>10200</v>
      </c>
      <c r="AS7" s="1353">
        <v>10200</v>
      </c>
      <c r="AT7" s="1349" t="s">
        <v>12</v>
      </c>
      <c r="AU7" s="646" t="s">
        <v>3730</v>
      </c>
      <c r="AV7" s="647">
        <v>31600</v>
      </c>
      <c r="AW7" s="648">
        <v>35200</v>
      </c>
      <c r="AX7" s="649">
        <v>22100</v>
      </c>
      <c r="AY7" s="650">
        <v>22100</v>
      </c>
      <c r="AZ7" s="576" t="s">
        <v>1</v>
      </c>
      <c r="BA7" s="651"/>
      <c r="BB7" s="576" t="s">
        <v>1</v>
      </c>
      <c r="BC7" s="1344">
        <v>4500</v>
      </c>
      <c r="BD7" s="576" t="s">
        <v>1</v>
      </c>
      <c r="BE7" s="644">
        <v>22040</v>
      </c>
      <c r="BF7" s="642" t="s">
        <v>1</v>
      </c>
      <c r="BG7" s="642">
        <v>220</v>
      </c>
      <c r="BH7" s="633" t="s">
        <v>3618</v>
      </c>
      <c r="BI7" s="576" t="s">
        <v>11</v>
      </c>
      <c r="BJ7" s="652"/>
      <c r="BK7" s="576" t="s">
        <v>11</v>
      </c>
      <c r="BL7" s="653" t="s">
        <v>3307</v>
      </c>
      <c r="BM7" s="654" t="s">
        <v>3307</v>
      </c>
      <c r="BN7" s="654" t="s">
        <v>3307</v>
      </c>
      <c r="BO7" s="655" t="s">
        <v>3307</v>
      </c>
      <c r="BP7" s="576" t="s">
        <v>11</v>
      </c>
      <c r="BQ7" s="644"/>
      <c r="BR7" s="645"/>
      <c r="BS7" s="645"/>
      <c r="BT7" s="656"/>
      <c r="BU7" s="576" t="s">
        <v>11</v>
      </c>
      <c r="BV7" s="644"/>
      <c r="BW7" s="645"/>
      <c r="BX7" s="645"/>
      <c r="BY7" s="645"/>
      <c r="BZ7" s="656"/>
      <c r="CA7" s="576" t="s">
        <v>11</v>
      </c>
      <c r="CB7" s="644"/>
      <c r="CC7" s="645"/>
      <c r="CD7" s="645"/>
      <c r="CE7" s="645"/>
      <c r="CF7" s="656"/>
      <c r="CH7" s="652" t="s">
        <v>3739</v>
      </c>
    </row>
    <row r="8" spans="1:86">
      <c r="A8" s="1367"/>
      <c r="B8" s="584"/>
      <c r="C8" s="657"/>
      <c r="D8" s="593" t="s">
        <v>3576</v>
      </c>
      <c r="F8" s="658">
        <v>248530</v>
      </c>
      <c r="G8" s="659">
        <v>310740</v>
      </c>
      <c r="H8" s="658">
        <v>196580</v>
      </c>
      <c r="I8" s="659">
        <v>258790</v>
      </c>
      <c r="J8" s="595" t="s">
        <v>12</v>
      </c>
      <c r="K8" s="660">
        <v>2450</v>
      </c>
      <c r="L8" s="661">
        <v>2990</v>
      </c>
      <c r="M8" s="662" t="s">
        <v>3709</v>
      </c>
      <c r="N8" s="660">
        <v>1940</v>
      </c>
      <c r="O8" s="661">
        <v>2470</v>
      </c>
      <c r="P8" s="662" t="s">
        <v>3709</v>
      </c>
      <c r="Q8" s="576" t="s">
        <v>1</v>
      </c>
      <c r="R8" s="603">
        <v>7730</v>
      </c>
      <c r="S8" s="592">
        <v>70</v>
      </c>
      <c r="T8" s="663" t="s">
        <v>3618</v>
      </c>
      <c r="V8" s="1365"/>
      <c r="W8" s="1366"/>
      <c r="X8" s="592"/>
      <c r="Y8" s="1366"/>
      <c r="Z8" s="1366"/>
      <c r="AA8" s="592"/>
      <c r="AB8" s="593"/>
      <c r="AD8" s="1410"/>
      <c r="AE8" s="664">
        <v>52560</v>
      </c>
      <c r="AF8" s="592"/>
      <c r="AG8" s="592"/>
      <c r="AH8" s="593"/>
      <c r="AJ8" s="603"/>
      <c r="AK8" s="601"/>
      <c r="AL8" s="592"/>
      <c r="AM8" s="592"/>
      <c r="AN8" s="593"/>
      <c r="AP8" s="1351"/>
      <c r="AQ8" s="1354"/>
      <c r="AR8" s="1351"/>
      <c r="AS8" s="1354"/>
      <c r="AT8" s="1349"/>
      <c r="AU8" s="588" t="s">
        <v>3731</v>
      </c>
      <c r="AV8" s="665">
        <v>17400</v>
      </c>
      <c r="AW8" s="666">
        <v>19400</v>
      </c>
      <c r="AX8" s="667">
        <v>12200</v>
      </c>
      <c r="AY8" s="668">
        <v>12200</v>
      </c>
      <c r="BA8" s="651"/>
      <c r="BC8" s="1345"/>
      <c r="BE8" s="603"/>
      <c r="BF8" s="592"/>
      <c r="BG8" s="592"/>
      <c r="BH8" s="593"/>
      <c r="BJ8" s="669"/>
      <c r="BL8" s="609"/>
      <c r="BM8" s="610"/>
      <c r="BN8" s="610"/>
      <c r="BO8" s="611"/>
      <c r="BQ8" s="603">
        <v>12630</v>
      </c>
      <c r="BR8" s="601" t="s">
        <v>3630</v>
      </c>
      <c r="BS8" s="601">
        <v>120</v>
      </c>
      <c r="BT8" s="670" t="s">
        <v>3618</v>
      </c>
      <c r="BV8" s="603">
        <v>46400</v>
      </c>
      <c r="BW8" s="601" t="s">
        <v>3630</v>
      </c>
      <c r="BX8" s="601">
        <v>460</v>
      </c>
      <c r="BY8" s="601" t="s">
        <v>3618</v>
      </c>
      <c r="BZ8" s="670" t="s">
        <v>3631</v>
      </c>
      <c r="CB8" s="603">
        <v>30270</v>
      </c>
      <c r="CC8" s="601" t="s">
        <v>3630</v>
      </c>
      <c r="CD8" s="601">
        <v>300</v>
      </c>
      <c r="CE8" s="601" t="s">
        <v>3618</v>
      </c>
      <c r="CF8" s="670" t="s">
        <v>3631</v>
      </c>
      <c r="CH8" s="669"/>
    </row>
    <row r="9" spans="1:86">
      <c r="A9" s="1367"/>
      <c r="B9" s="584"/>
      <c r="C9" s="657" t="s">
        <v>3577</v>
      </c>
      <c r="D9" s="593" t="s">
        <v>3578</v>
      </c>
      <c r="F9" s="658">
        <v>310740</v>
      </c>
      <c r="G9" s="659">
        <v>388080</v>
      </c>
      <c r="H9" s="658">
        <v>258790</v>
      </c>
      <c r="I9" s="659">
        <v>336130</v>
      </c>
      <c r="J9" s="595" t="s">
        <v>12</v>
      </c>
      <c r="K9" s="660">
        <v>2990</v>
      </c>
      <c r="L9" s="661">
        <v>3770</v>
      </c>
      <c r="M9" s="662" t="s">
        <v>3709</v>
      </c>
      <c r="N9" s="660">
        <v>2470</v>
      </c>
      <c r="O9" s="661">
        <v>3250</v>
      </c>
      <c r="P9" s="662" t="s">
        <v>3709</v>
      </c>
      <c r="R9" s="598"/>
      <c r="S9" s="592"/>
      <c r="T9" s="593"/>
      <c r="V9" s="1365"/>
      <c r="W9" s="1366"/>
      <c r="X9" s="592"/>
      <c r="Y9" s="1366"/>
      <c r="Z9" s="1366"/>
      <c r="AA9" s="592"/>
      <c r="AB9" s="593"/>
      <c r="AC9" s="576" t="s">
        <v>1</v>
      </c>
      <c r="AD9" s="1359">
        <v>52560</v>
      </c>
      <c r="AE9" s="671"/>
      <c r="AF9" s="592"/>
      <c r="AG9" s="592"/>
      <c r="AH9" s="593"/>
      <c r="AJ9" s="603">
        <v>31800</v>
      </c>
      <c r="AK9" s="601" t="s">
        <v>3632</v>
      </c>
      <c r="AL9" s="592"/>
      <c r="AM9" s="592"/>
      <c r="AN9" s="593"/>
      <c r="AP9" s="1351"/>
      <c r="AQ9" s="1354"/>
      <c r="AR9" s="1351"/>
      <c r="AS9" s="1354"/>
      <c r="AT9" s="1349"/>
      <c r="AU9" s="588" t="s">
        <v>3732</v>
      </c>
      <c r="AV9" s="665">
        <v>15200</v>
      </c>
      <c r="AW9" s="666">
        <v>16900</v>
      </c>
      <c r="AX9" s="667">
        <v>10600</v>
      </c>
      <c r="AY9" s="668">
        <v>10600</v>
      </c>
      <c r="BA9" s="651"/>
      <c r="BC9" s="672"/>
      <c r="BE9" s="603"/>
      <c r="BF9" s="592"/>
      <c r="BG9" s="592"/>
      <c r="BH9" s="593"/>
      <c r="BJ9" s="669"/>
      <c r="BL9" s="609">
        <v>0.01</v>
      </c>
      <c r="BM9" s="610">
        <v>0.02</v>
      </c>
      <c r="BN9" s="610">
        <v>0.03</v>
      </c>
      <c r="BO9" s="611">
        <v>0.05</v>
      </c>
      <c r="BQ9" s="603"/>
      <c r="BR9" s="601"/>
      <c r="BS9" s="601"/>
      <c r="BT9" s="670"/>
      <c r="BV9" s="603"/>
      <c r="BW9" s="601"/>
      <c r="BX9" s="601"/>
      <c r="BY9" s="601"/>
      <c r="BZ9" s="670"/>
      <c r="CB9" s="603"/>
      <c r="CC9" s="601"/>
      <c r="CD9" s="601"/>
      <c r="CE9" s="601"/>
      <c r="CF9" s="670"/>
      <c r="CH9" s="669">
        <v>0.61</v>
      </c>
    </row>
    <row r="10" spans="1:86">
      <c r="A10" s="1367"/>
      <c r="B10" s="584"/>
      <c r="C10" s="657"/>
      <c r="D10" s="593" t="s">
        <v>3579</v>
      </c>
      <c r="F10" s="673">
        <v>388080</v>
      </c>
      <c r="G10" s="674"/>
      <c r="H10" s="673">
        <v>336130</v>
      </c>
      <c r="I10" s="674"/>
      <c r="J10" s="595" t="s">
        <v>12</v>
      </c>
      <c r="K10" s="675">
        <v>3770</v>
      </c>
      <c r="L10" s="676"/>
      <c r="M10" s="677" t="s">
        <v>3709</v>
      </c>
      <c r="N10" s="675">
        <v>3250</v>
      </c>
      <c r="O10" s="676"/>
      <c r="P10" s="677" t="s">
        <v>3709</v>
      </c>
      <c r="R10" s="598"/>
      <c r="S10" s="592"/>
      <c r="T10" s="593"/>
      <c r="V10" s="1365"/>
      <c r="W10" s="1366"/>
      <c r="X10" s="592"/>
      <c r="Y10" s="1366"/>
      <c r="Z10" s="1366"/>
      <c r="AA10" s="592"/>
      <c r="AB10" s="593"/>
      <c r="AD10" s="1360"/>
      <c r="AE10" s="678"/>
      <c r="AF10" s="592"/>
      <c r="AG10" s="592"/>
      <c r="AH10" s="593"/>
      <c r="AJ10" s="603"/>
      <c r="AK10" s="601"/>
      <c r="AL10" s="592"/>
      <c r="AM10" s="592"/>
      <c r="AN10" s="593"/>
      <c r="AP10" s="1352"/>
      <c r="AQ10" s="1355"/>
      <c r="AR10" s="1352"/>
      <c r="AS10" s="1355"/>
      <c r="AT10" s="1349"/>
      <c r="AU10" s="679" t="s">
        <v>3733</v>
      </c>
      <c r="AV10" s="680">
        <v>13600</v>
      </c>
      <c r="AW10" s="681">
        <v>15100</v>
      </c>
      <c r="AX10" s="682">
        <v>9500</v>
      </c>
      <c r="AY10" s="683">
        <v>9500</v>
      </c>
      <c r="BA10" s="651"/>
      <c r="BC10" s="627"/>
      <c r="BE10" s="603"/>
      <c r="BF10" s="592"/>
      <c r="BG10" s="592"/>
      <c r="BH10" s="593"/>
      <c r="BJ10" s="669"/>
      <c r="BL10" s="609"/>
      <c r="BM10" s="610"/>
      <c r="BN10" s="610"/>
      <c r="BO10" s="611"/>
      <c r="BQ10" s="603"/>
      <c r="BR10" s="601"/>
      <c r="BS10" s="601"/>
      <c r="BT10" s="670"/>
      <c r="BV10" s="603"/>
      <c r="BW10" s="601"/>
      <c r="BX10" s="601"/>
      <c r="BY10" s="601"/>
      <c r="BZ10" s="670"/>
      <c r="CB10" s="603"/>
      <c r="CC10" s="601"/>
      <c r="CD10" s="601"/>
      <c r="CE10" s="601"/>
      <c r="CF10" s="670"/>
      <c r="CH10" s="669"/>
    </row>
    <row r="11" spans="1:86" ht="45">
      <c r="A11" s="1367"/>
      <c r="B11" s="631" t="s">
        <v>3580</v>
      </c>
      <c r="C11" s="632" t="s">
        <v>3573</v>
      </c>
      <c r="D11" s="633" t="s">
        <v>3574</v>
      </c>
      <c r="F11" s="634">
        <v>130720</v>
      </c>
      <c r="G11" s="635">
        <v>138450</v>
      </c>
      <c r="H11" s="634">
        <v>104740</v>
      </c>
      <c r="I11" s="635">
        <v>112470</v>
      </c>
      <c r="J11" s="595" t="s">
        <v>12</v>
      </c>
      <c r="K11" s="636">
        <v>1280</v>
      </c>
      <c r="L11" s="637">
        <v>1350</v>
      </c>
      <c r="M11" s="638" t="s">
        <v>3709</v>
      </c>
      <c r="N11" s="636">
        <v>1020</v>
      </c>
      <c r="O11" s="637">
        <v>1090</v>
      </c>
      <c r="P11" s="638" t="s">
        <v>3709</v>
      </c>
      <c r="Q11" s="576" t="s">
        <v>1</v>
      </c>
      <c r="R11" s="639">
        <v>7730</v>
      </c>
      <c r="S11" s="640">
        <v>70</v>
      </c>
      <c r="T11" s="641" t="s">
        <v>3618</v>
      </c>
      <c r="V11" s="1365"/>
      <c r="W11" s="1366"/>
      <c r="X11" s="592"/>
      <c r="Y11" s="1366"/>
      <c r="Z11" s="1366"/>
      <c r="AA11" s="592"/>
      <c r="AB11" s="593"/>
      <c r="AC11" s="576" t="s">
        <v>1</v>
      </c>
      <c r="AD11" s="1361">
        <v>30600</v>
      </c>
      <c r="AE11" s="643"/>
      <c r="AF11" s="642" t="s">
        <v>1</v>
      </c>
      <c r="AG11" s="642">
        <v>230</v>
      </c>
      <c r="AH11" s="633" t="s">
        <v>3618</v>
      </c>
      <c r="AJ11" s="603" t="s">
        <v>3235</v>
      </c>
      <c r="AK11" s="601"/>
      <c r="AL11" s="592" t="s">
        <v>1</v>
      </c>
      <c r="AM11" s="592">
        <v>190</v>
      </c>
      <c r="AN11" s="593" t="s">
        <v>3633</v>
      </c>
      <c r="AO11" s="576" t="s">
        <v>1</v>
      </c>
      <c r="AP11" s="1350">
        <v>7300</v>
      </c>
      <c r="AQ11" s="1353">
        <v>8000</v>
      </c>
      <c r="AR11" s="1350">
        <v>5100</v>
      </c>
      <c r="AS11" s="1353">
        <v>5100</v>
      </c>
      <c r="AT11" s="1349" t="s">
        <v>12</v>
      </c>
      <c r="AU11" s="646" t="s">
        <v>3730</v>
      </c>
      <c r="AV11" s="647">
        <v>15800</v>
      </c>
      <c r="AW11" s="648">
        <v>17600</v>
      </c>
      <c r="AX11" s="684">
        <v>11000</v>
      </c>
      <c r="AY11" s="668">
        <v>11000</v>
      </c>
      <c r="BA11" s="651"/>
      <c r="BB11" s="576" t="s">
        <v>1</v>
      </c>
      <c r="BC11" s="1344">
        <v>4500</v>
      </c>
      <c r="BD11" s="576" t="s">
        <v>1</v>
      </c>
      <c r="BE11" s="644">
        <v>11020</v>
      </c>
      <c r="BF11" s="642" t="s">
        <v>1</v>
      </c>
      <c r="BG11" s="642">
        <v>110</v>
      </c>
      <c r="BH11" s="633" t="s">
        <v>3618</v>
      </c>
      <c r="BJ11" s="669"/>
      <c r="BK11" s="576" t="s">
        <v>11</v>
      </c>
      <c r="BL11" s="653" t="s">
        <v>3307</v>
      </c>
      <c r="BM11" s="654" t="s">
        <v>3307</v>
      </c>
      <c r="BN11" s="654" t="s">
        <v>3307</v>
      </c>
      <c r="BO11" s="655" t="s">
        <v>3307</v>
      </c>
      <c r="BP11" s="576" t="s">
        <v>11</v>
      </c>
      <c r="BQ11" s="644"/>
      <c r="BR11" s="645"/>
      <c r="BS11" s="645"/>
      <c r="BT11" s="656"/>
      <c r="BU11" s="576" t="s">
        <v>11</v>
      </c>
      <c r="BV11" s="644"/>
      <c r="BW11" s="645"/>
      <c r="BX11" s="645"/>
      <c r="BY11" s="645"/>
      <c r="BZ11" s="656"/>
      <c r="CA11" s="576" t="s">
        <v>11</v>
      </c>
      <c r="CB11" s="644"/>
      <c r="CC11" s="645"/>
      <c r="CD11" s="645"/>
      <c r="CE11" s="645"/>
      <c r="CF11" s="656"/>
      <c r="CH11" s="652" t="s">
        <v>3257</v>
      </c>
    </row>
    <row r="12" spans="1:86">
      <c r="A12" s="1367"/>
      <c r="B12" s="584"/>
      <c r="C12" s="657"/>
      <c r="D12" s="593" t="s">
        <v>3576</v>
      </c>
      <c r="F12" s="658">
        <v>138450</v>
      </c>
      <c r="G12" s="659">
        <v>200660</v>
      </c>
      <c r="H12" s="658">
        <v>112470</v>
      </c>
      <c r="I12" s="659">
        <v>174680</v>
      </c>
      <c r="J12" s="595" t="s">
        <v>12</v>
      </c>
      <c r="K12" s="660">
        <v>1350</v>
      </c>
      <c r="L12" s="661">
        <v>1890</v>
      </c>
      <c r="M12" s="662" t="s">
        <v>3709</v>
      </c>
      <c r="N12" s="660">
        <v>1090</v>
      </c>
      <c r="O12" s="661">
        <v>1630</v>
      </c>
      <c r="P12" s="662" t="s">
        <v>3709</v>
      </c>
      <c r="Q12" s="576" t="s">
        <v>1</v>
      </c>
      <c r="R12" s="603">
        <v>7730</v>
      </c>
      <c r="S12" s="592">
        <v>70</v>
      </c>
      <c r="T12" s="663" t="s">
        <v>3618</v>
      </c>
      <c r="V12" s="1365"/>
      <c r="W12" s="1366"/>
      <c r="X12" s="592"/>
      <c r="Y12" s="1366"/>
      <c r="Z12" s="1366"/>
      <c r="AA12" s="592"/>
      <c r="AB12" s="593"/>
      <c r="AD12" s="1410"/>
      <c r="AE12" s="664">
        <v>28870</v>
      </c>
      <c r="AF12" s="592"/>
      <c r="AG12" s="592"/>
      <c r="AH12" s="593"/>
      <c r="AJ12" s="603"/>
      <c r="AK12" s="601"/>
      <c r="AL12" s="592"/>
      <c r="AM12" s="592"/>
      <c r="AN12" s="593"/>
      <c r="AP12" s="1351"/>
      <c r="AQ12" s="1354"/>
      <c r="AR12" s="1351"/>
      <c r="AS12" s="1354"/>
      <c r="AT12" s="1349"/>
      <c r="AU12" s="588" t="s">
        <v>3731</v>
      </c>
      <c r="AV12" s="665">
        <v>8700</v>
      </c>
      <c r="AW12" s="666">
        <v>9700</v>
      </c>
      <c r="AX12" s="684">
        <v>6100</v>
      </c>
      <c r="AY12" s="668">
        <v>6100</v>
      </c>
      <c r="BA12" s="651"/>
      <c r="BC12" s="1345"/>
      <c r="BE12" s="603"/>
      <c r="BF12" s="592"/>
      <c r="BG12" s="592"/>
      <c r="BH12" s="593"/>
      <c r="BJ12" s="669"/>
      <c r="BL12" s="609"/>
      <c r="BM12" s="610"/>
      <c r="BN12" s="610"/>
      <c r="BO12" s="611"/>
      <c r="BQ12" s="603">
        <v>6310</v>
      </c>
      <c r="BR12" s="601" t="s">
        <v>3630</v>
      </c>
      <c r="BS12" s="601">
        <v>60</v>
      </c>
      <c r="BT12" s="670" t="s">
        <v>3618</v>
      </c>
      <c r="BV12" s="603">
        <v>23200</v>
      </c>
      <c r="BW12" s="601" t="s">
        <v>3630</v>
      </c>
      <c r="BX12" s="601">
        <v>230</v>
      </c>
      <c r="BY12" s="601" t="s">
        <v>3618</v>
      </c>
      <c r="BZ12" s="670" t="s">
        <v>3631</v>
      </c>
      <c r="CB12" s="603">
        <v>15130</v>
      </c>
      <c r="CC12" s="601" t="s">
        <v>3630</v>
      </c>
      <c r="CD12" s="601">
        <v>150</v>
      </c>
      <c r="CE12" s="601" t="s">
        <v>3618</v>
      </c>
      <c r="CF12" s="670" t="s">
        <v>3631</v>
      </c>
      <c r="CH12" s="669"/>
    </row>
    <row r="13" spans="1:86">
      <c r="A13" s="1367"/>
      <c r="B13" s="584"/>
      <c r="C13" s="657" t="s">
        <v>3577</v>
      </c>
      <c r="D13" s="593" t="s">
        <v>3578</v>
      </c>
      <c r="F13" s="658">
        <v>200660</v>
      </c>
      <c r="G13" s="659">
        <v>278000</v>
      </c>
      <c r="H13" s="658">
        <v>174680</v>
      </c>
      <c r="I13" s="659">
        <v>252020</v>
      </c>
      <c r="J13" s="595" t="s">
        <v>12</v>
      </c>
      <c r="K13" s="660">
        <v>1890</v>
      </c>
      <c r="L13" s="661">
        <v>2670</v>
      </c>
      <c r="M13" s="662" t="s">
        <v>3709</v>
      </c>
      <c r="N13" s="660">
        <v>1630</v>
      </c>
      <c r="O13" s="661">
        <v>2410</v>
      </c>
      <c r="P13" s="662" t="s">
        <v>3709</v>
      </c>
      <c r="R13" s="598"/>
      <c r="S13" s="592"/>
      <c r="T13" s="593"/>
      <c r="V13" s="1365"/>
      <c r="W13" s="1366"/>
      <c r="X13" s="592"/>
      <c r="Y13" s="1366"/>
      <c r="Z13" s="1366"/>
      <c r="AA13" s="592"/>
      <c r="AB13" s="593"/>
      <c r="AC13" s="576" t="s">
        <v>1</v>
      </c>
      <c r="AD13" s="1359">
        <v>28870</v>
      </c>
      <c r="AE13" s="671"/>
      <c r="AF13" s="592"/>
      <c r="AG13" s="592"/>
      <c r="AH13" s="593"/>
      <c r="AJ13" s="603">
        <v>19080</v>
      </c>
      <c r="AK13" s="601" t="s">
        <v>3632</v>
      </c>
      <c r="AL13" s="592"/>
      <c r="AM13" s="592"/>
      <c r="AN13" s="593"/>
      <c r="AP13" s="1351"/>
      <c r="AQ13" s="1354"/>
      <c r="AR13" s="1351"/>
      <c r="AS13" s="1354"/>
      <c r="AT13" s="1349"/>
      <c r="AU13" s="588" t="s">
        <v>3732</v>
      </c>
      <c r="AV13" s="665">
        <v>7600</v>
      </c>
      <c r="AW13" s="666">
        <v>8400</v>
      </c>
      <c r="AX13" s="684">
        <v>5300</v>
      </c>
      <c r="AY13" s="668">
        <v>5300</v>
      </c>
      <c r="BA13" s="685"/>
      <c r="BC13" s="627"/>
      <c r="BE13" s="603"/>
      <c r="BF13" s="592"/>
      <c r="BG13" s="592"/>
      <c r="BH13" s="593"/>
      <c r="BJ13" s="669"/>
      <c r="BL13" s="609">
        <v>0.01</v>
      </c>
      <c r="BM13" s="610">
        <v>0.03</v>
      </c>
      <c r="BN13" s="610">
        <v>0.04</v>
      </c>
      <c r="BO13" s="611">
        <v>0.05</v>
      </c>
      <c r="BQ13" s="603"/>
      <c r="BR13" s="601"/>
      <c r="BS13" s="601"/>
      <c r="BT13" s="670"/>
      <c r="BV13" s="603"/>
      <c r="BW13" s="601"/>
      <c r="BX13" s="601"/>
      <c r="BY13" s="601"/>
      <c r="BZ13" s="670"/>
      <c r="CB13" s="603"/>
      <c r="CC13" s="601"/>
      <c r="CD13" s="601"/>
      <c r="CE13" s="601"/>
      <c r="CF13" s="670"/>
      <c r="CH13" s="669">
        <v>0.79</v>
      </c>
    </row>
    <row r="14" spans="1:86">
      <c r="A14" s="1367"/>
      <c r="B14" s="686"/>
      <c r="C14" s="687"/>
      <c r="D14" s="600" t="s">
        <v>3579</v>
      </c>
      <c r="F14" s="673">
        <v>278000</v>
      </c>
      <c r="G14" s="674"/>
      <c r="H14" s="673">
        <v>252020</v>
      </c>
      <c r="I14" s="674"/>
      <c r="J14" s="595" t="s">
        <v>12</v>
      </c>
      <c r="K14" s="675">
        <v>2670</v>
      </c>
      <c r="L14" s="676"/>
      <c r="M14" s="677" t="s">
        <v>3709</v>
      </c>
      <c r="N14" s="675">
        <v>2410</v>
      </c>
      <c r="O14" s="676"/>
      <c r="P14" s="677" t="s">
        <v>3709</v>
      </c>
      <c r="R14" s="599"/>
      <c r="S14" s="688"/>
      <c r="T14" s="600"/>
      <c r="V14" s="1365"/>
      <c r="W14" s="1366"/>
      <c r="X14" s="592"/>
      <c r="Y14" s="1366"/>
      <c r="Z14" s="1366"/>
      <c r="AA14" s="592"/>
      <c r="AB14" s="593"/>
      <c r="AD14" s="1360"/>
      <c r="AE14" s="678"/>
      <c r="AF14" s="688"/>
      <c r="AG14" s="688"/>
      <c r="AH14" s="600"/>
      <c r="AJ14" s="603"/>
      <c r="AK14" s="601"/>
      <c r="AL14" s="592"/>
      <c r="AM14" s="592"/>
      <c r="AN14" s="593"/>
      <c r="AP14" s="1352"/>
      <c r="AQ14" s="1355"/>
      <c r="AR14" s="1352"/>
      <c r="AS14" s="1355"/>
      <c r="AT14" s="1349"/>
      <c r="AU14" s="679" t="s">
        <v>3733</v>
      </c>
      <c r="AV14" s="680">
        <v>6800</v>
      </c>
      <c r="AW14" s="681">
        <v>7500</v>
      </c>
      <c r="AX14" s="682">
        <v>4700</v>
      </c>
      <c r="AY14" s="683">
        <v>4700</v>
      </c>
      <c r="BA14" s="685"/>
      <c r="BC14" s="627"/>
      <c r="BE14" s="602"/>
      <c r="BF14" s="688"/>
      <c r="BG14" s="688"/>
      <c r="BH14" s="600"/>
      <c r="BJ14" s="669"/>
      <c r="BL14" s="689"/>
      <c r="BM14" s="690"/>
      <c r="BN14" s="690"/>
      <c r="BO14" s="691"/>
      <c r="BQ14" s="602"/>
      <c r="BR14" s="612"/>
      <c r="BS14" s="612"/>
      <c r="BT14" s="613"/>
      <c r="BV14" s="602"/>
      <c r="BW14" s="612"/>
      <c r="BX14" s="612"/>
      <c r="BY14" s="612"/>
      <c r="BZ14" s="613"/>
      <c r="CB14" s="602"/>
      <c r="CC14" s="612"/>
      <c r="CD14" s="612"/>
      <c r="CE14" s="612"/>
      <c r="CF14" s="613"/>
      <c r="CH14" s="614"/>
    </row>
    <row r="15" spans="1:86" ht="45">
      <c r="A15" s="1367"/>
      <c r="B15" s="584" t="s">
        <v>3581</v>
      </c>
      <c r="C15" s="657" t="s">
        <v>3573</v>
      </c>
      <c r="D15" s="593" t="s">
        <v>3574</v>
      </c>
      <c r="F15" s="634">
        <v>93900</v>
      </c>
      <c r="G15" s="635">
        <v>101630</v>
      </c>
      <c r="H15" s="634">
        <v>76590</v>
      </c>
      <c r="I15" s="635">
        <v>84320</v>
      </c>
      <c r="J15" s="595" t="s">
        <v>12</v>
      </c>
      <c r="K15" s="636">
        <v>920</v>
      </c>
      <c r="L15" s="637">
        <v>990</v>
      </c>
      <c r="M15" s="638" t="s">
        <v>3709</v>
      </c>
      <c r="N15" s="636">
        <v>740</v>
      </c>
      <c r="O15" s="637">
        <v>810</v>
      </c>
      <c r="P15" s="638" t="s">
        <v>3709</v>
      </c>
      <c r="Q15" s="576" t="s">
        <v>1</v>
      </c>
      <c r="R15" s="692">
        <v>7730</v>
      </c>
      <c r="S15" s="693">
        <v>70</v>
      </c>
      <c r="T15" s="663" t="s">
        <v>3618</v>
      </c>
      <c r="V15" s="1365"/>
      <c r="W15" s="1366"/>
      <c r="X15" s="592"/>
      <c r="Y15" s="1366"/>
      <c r="Z15" s="1366"/>
      <c r="AA15" s="592"/>
      <c r="AB15" s="593"/>
      <c r="AC15" s="576" t="s">
        <v>1</v>
      </c>
      <c r="AD15" s="1361">
        <v>22700</v>
      </c>
      <c r="AE15" s="643"/>
      <c r="AF15" s="592" t="s">
        <v>1</v>
      </c>
      <c r="AG15" s="592">
        <v>150</v>
      </c>
      <c r="AH15" s="593" t="s">
        <v>3618</v>
      </c>
      <c r="AJ15" s="603" t="s">
        <v>3236</v>
      </c>
      <c r="AK15" s="601"/>
      <c r="AL15" s="592" t="s">
        <v>1</v>
      </c>
      <c r="AM15" s="592">
        <v>130</v>
      </c>
      <c r="AN15" s="593" t="s">
        <v>3633</v>
      </c>
      <c r="AO15" s="576" t="s">
        <v>1</v>
      </c>
      <c r="AP15" s="1350">
        <v>5100</v>
      </c>
      <c r="AQ15" s="1353">
        <v>5600</v>
      </c>
      <c r="AR15" s="1350">
        <v>3500</v>
      </c>
      <c r="AS15" s="1353">
        <v>3500</v>
      </c>
      <c r="AT15" s="1349" t="s">
        <v>12</v>
      </c>
      <c r="AU15" s="646" t="s">
        <v>3730</v>
      </c>
      <c r="AV15" s="647">
        <v>10900</v>
      </c>
      <c r="AW15" s="648">
        <v>12200</v>
      </c>
      <c r="AX15" s="684">
        <v>7600</v>
      </c>
      <c r="AY15" s="668">
        <v>7600</v>
      </c>
      <c r="BA15" s="685"/>
      <c r="BB15" s="576" t="s">
        <v>1</v>
      </c>
      <c r="BC15" s="1344">
        <v>4500</v>
      </c>
      <c r="BD15" s="576" t="s">
        <v>1</v>
      </c>
      <c r="BE15" s="603">
        <v>7340</v>
      </c>
      <c r="BF15" s="592" t="s">
        <v>1</v>
      </c>
      <c r="BG15" s="592">
        <v>70</v>
      </c>
      <c r="BH15" s="593" t="s">
        <v>3618</v>
      </c>
      <c r="BJ15" s="669"/>
      <c r="BK15" s="576" t="s">
        <v>11</v>
      </c>
      <c r="BL15" s="609" t="s">
        <v>3307</v>
      </c>
      <c r="BM15" s="610" t="s">
        <v>3307</v>
      </c>
      <c r="BN15" s="610" t="s">
        <v>3307</v>
      </c>
      <c r="BO15" s="611" t="s">
        <v>3307</v>
      </c>
      <c r="BP15" s="576" t="s">
        <v>11</v>
      </c>
      <c r="BQ15" s="603"/>
      <c r="BR15" s="601"/>
      <c r="BS15" s="601"/>
      <c r="BT15" s="670"/>
      <c r="BU15" s="576" t="s">
        <v>11</v>
      </c>
      <c r="BV15" s="603"/>
      <c r="BW15" s="601"/>
      <c r="BX15" s="601"/>
      <c r="BY15" s="601"/>
      <c r="BZ15" s="670"/>
      <c r="CA15" s="576" t="s">
        <v>11</v>
      </c>
      <c r="CB15" s="603"/>
      <c r="CC15" s="601"/>
      <c r="CD15" s="601"/>
      <c r="CE15" s="601"/>
      <c r="CF15" s="670"/>
      <c r="CH15" s="669" t="s">
        <v>3257</v>
      </c>
    </row>
    <row r="16" spans="1:86">
      <c r="A16" s="1367"/>
      <c r="B16" s="584"/>
      <c r="C16" s="657"/>
      <c r="D16" s="593" t="s">
        <v>3576</v>
      </c>
      <c r="F16" s="658">
        <v>101630</v>
      </c>
      <c r="G16" s="659">
        <v>163840</v>
      </c>
      <c r="H16" s="658">
        <v>84320</v>
      </c>
      <c r="I16" s="659">
        <v>146530</v>
      </c>
      <c r="J16" s="595" t="s">
        <v>12</v>
      </c>
      <c r="K16" s="660">
        <v>990</v>
      </c>
      <c r="L16" s="661">
        <v>1520</v>
      </c>
      <c r="M16" s="662" t="s">
        <v>3709</v>
      </c>
      <c r="N16" s="660">
        <v>810</v>
      </c>
      <c r="O16" s="661">
        <v>1350</v>
      </c>
      <c r="P16" s="662" t="s">
        <v>3709</v>
      </c>
      <c r="Q16" s="576" t="s">
        <v>1</v>
      </c>
      <c r="R16" s="603">
        <v>7730</v>
      </c>
      <c r="S16" s="592">
        <v>70</v>
      </c>
      <c r="T16" s="663" t="s">
        <v>3618</v>
      </c>
      <c r="V16" s="1365"/>
      <c r="W16" s="1366"/>
      <c r="X16" s="592"/>
      <c r="Y16" s="1366"/>
      <c r="Z16" s="1366"/>
      <c r="AA16" s="592"/>
      <c r="AB16" s="593"/>
      <c r="AD16" s="1362"/>
      <c r="AE16" s="664">
        <v>20970</v>
      </c>
      <c r="AF16" s="592"/>
      <c r="AG16" s="592"/>
      <c r="AH16" s="593"/>
      <c r="AJ16" s="603"/>
      <c r="AK16" s="601"/>
      <c r="AL16" s="592"/>
      <c r="AM16" s="592"/>
      <c r="AN16" s="593"/>
      <c r="AP16" s="1351"/>
      <c r="AQ16" s="1354"/>
      <c r="AR16" s="1351"/>
      <c r="AS16" s="1354"/>
      <c r="AT16" s="1349"/>
      <c r="AU16" s="588" t="s">
        <v>3731</v>
      </c>
      <c r="AV16" s="665">
        <v>6000</v>
      </c>
      <c r="AW16" s="666">
        <v>6700</v>
      </c>
      <c r="AX16" s="684">
        <v>4200</v>
      </c>
      <c r="AY16" s="668">
        <v>4200</v>
      </c>
      <c r="BA16" s="1346" t="s">
        <v>3735</v>
      </c>
      <c r="BC16" s="1345"/>
      <c r="BE16" s="603"/>
      <c r="BF16" s="592"/>
      <c r="BG16" s="592"/>
      <c r="BH16" s="593"/>
      <c r="BJ16" s="669"/>
      <c r="BL16" s="609"/>
      <c r="BM16" s="610"/>
      <c r="BN16" s="610"/>
      <c r="BO16" s="611"/>
      <c r="BQ16" s="603">
        <v>4210</v>
      </c>
      <c r="BR16" s="601" t="s">
        <v>3630</v>
      </c>
      <c r="BS16" s="601">
        <v>40</v>
      </c>
      <c r="BT16" s="670" t="s">
        <v>3618</v>
      </c>
      <c r="BV16" s="603">
        <v>15460</v>
      </c>
      <c r="BW16" s="601" t="s">
        <v>3630</v>
      </c>
      <c r="BX16" s="601">
        <v>150</v>
      </c>
      <c r="BY16" s="601" t="s">
        <v>3618</v>
      </c>
      <c r="BZ16" s="670" t="s">
        <v>3631</v>
      </c>
      <c r="CB16" s="603">
        <v>10090</v>
      </c>
      <c r="CC16" s="601" t="s">
        <v>3630</v>
      </c>
      <c r="CD16" s="601">
        <v>100</v>
      </c>
      <c r="CE16" s="601" t="s">
        <v>3618</v>
      </c>
      <c r="CF16" s="670" t="s">
        <v>3631</v>
      </c>
      <c r="CH16" s="669"/>
    </row>
    <row r="17" spans="1:86">
      <c r="A17" s="1367"/>
      <c r="B17" s="584"/>
      <c r="C17" s="657" t="s">
        <v>3577</v>
      </c>
      <c r="D17" s="593" t="s">
        <v>3578</v>
      </c>
      <c r="F17" s="658">
        <v>163840</v>
      </c>
      <c r="G17" s="659">
        <v>241180</v>
      </c>
      <c r="H17" s="658">
        <v>146530</v>
      </c>
      <c r="I17" s="659">
        <v>223870</v>
      </c>
      <c r="J17" s="595" t="s">
        <v>12</v>
      </c>
      <c r="K17" s="660">
        <v>1520</v>
      </c>
      <c r="L17" s="661">
        <v>2300</v>
      </c>
      <c r="M17" s="662" t="s">
        <v>3709</v>
      </c>
      <c r="N17" s="660">
        <v>1350</v>
      </c>
      <c r="O17" s="661">
        <v>2130</v>
      </c>
      <c r="P17" s="662" t="s">
        <v>3709</v>
      </c>
      <c r="R17" s="598"/>
      <c r="S17" s="592"/>
      <c r="T17" s="593"/>
      <c r="V17" s="1365"/>
      <c r="W17" s="1366"/>
      <c r="X17" s="592"/>
      <c r="Y17" s="1366"/>
      <c r="Z17" s="1366"/>
      <c r="AA17" s="592"/>
      <c r="AB17" s="593"/>
      <c r="AC17" s="576" t="s">
        <v>1</v>
      </c>
      <c r="AD17" s="1359">
        <v>20970</v>
      </c>
      <c r="AE17" s="671"/>
      <c r="AF17" s="592"/>
      <c r="AG17" s="592">
        <v>0</v>
      </c>
      <c r="AH17" s="593"/>
      <c r="AJ17" s="603">
        <v>13630</v>
      </c>
      <c r="AK17" s="601" t="s">
        <v>3632</v>
      </c>
      <c r="AL17" s="592"/>
      <c r="AM17" s="592"/>
      <c r="AN17" s="593"/>
      <c r="AP17" s="1351"/>
      <c r="AQ17" s="1354"/>
      <c r="AR17" s="1351"/>
      <c r="AS17" s="1354"/>
      <c r="AT17" s="1349"/>
      <c r="AU17" s="588" t="s">
        <v>3732</v>
      </c>
      <c r="AV17" s="665">
        <v>5200</v>
      </c>
      <c r="AW17" s="666">
        <v>5800</v>
      </c>
      <c r="AX17" s="684">
        <v>3600</v>
      </c>
      <c r="AY17" s="668">
        <v>3600</v>
      </c>
      <c r="BA17" s="1346"/>
      <c r="BC17" s="627"/>
      <c r="BE17" s="603"/>
      <c r="BF17" s="592"/>
      <c r="BG17" s="592"/>
      <c r="BH17" s="593"/>
      <c r="BJ17" s="669"/>
      <c r="BL17" s="609">
        <v>0.01</v>
      </c>
      <c r="BM17" s="610">
        <v>0.03</v>
      </c>
      <c r="BN17" s="610">
        <v>0.04</v>
      </c>
      <c r="BO17" s="611">
        <v>0.05</v>
      </c>
      <c r="BQ17" s="603"/>
      <c r="BR17" s="601"/>
      <c r="BS17" s="601"/>
      <c r="BT17" s="670"/>
      <c r="BV17" s="603"/>
      <c r="BW17" s="601"/>
      <c r="BX17" s="601"/>
      <c r="BY17" s="601"/>
      <c r="BZ17" s="670"/>
      <c r="CB17" s="603"/>
      <c r="CC17" s="601"/>
      <c r="CD17" s="601"/>
      <c r="CE17" s="601"/>
      <c r="CF17" s="670"/>
      <c r="CH17" s="669">
        <v>0.87</v>
      </c>
    </row>
    <row r="18" spans="1:86">
      <c r="A18" s="1367"/>
      <c r="B18" s="584"/>
      <c r="C18" s="657"/>
      <c r="D18" s="593" t="s">
        <v>3579</v>
      </c>
      <c r="F18" s="673">
        <v>241180</v>
      </c>
      <c r="G18" s="674"/>
      <c r="H18" s="673">
        <v>223870</v>
      </c>
      <c r="I18" s="674"/>
      <c r="J18" s="595" t="s">
        <v>12</v>
      </c>
      <c r="K18" s="675">
        <v>2300</v>
      </c>
      <c r="L18" s="676"/>
      <c r="M18" s="677" t="s">
        <v>3709</v>
      </c>
      <c r="N18" s="675">
        <v>2130</v>
      </c>
      <c r="O18" s="676"/>
      <c r="P18" s="677" t="s">
        <v>3709</v>
      </c>
      <c r="R18" s="598"/>
      <c r="S18" s="592"/>
      <c r="T18" s="593"/>
      <c r="V18" s="1365"/>
      <c r="W18" s="1366"/>
      <c r="X18" s="592"/>
      <c r="Y18" s="1366"/>
      <c r="Z18" s="1366"/>
      <c r="AA18" s="592"/>
      <c r="AB18" s="593"/>
      <c r="AD18" s="1360"/>
      <c r="AE18" s="678"/>
      <c r="AF18" s="592"/>
      <c r="AG18" s="592"/>
      <c r="AH18" s="593"/>
      <c r="AJ18" s="603"/>
      <c r="AK18" s="601"/>
      <c r="AL18" s="592"/>
      <c r="AM18" s="592"/>
      <c r="AN18" s="593"/>
      <c r="AP18" s="1352"/>
      <c r="AQ18" s="1355"/>
      <c r="AR18" s="1352"/>
      <c r="AS18" s="1355"/>
      <c r="AT18" s="1349"/>
      <c r="AU18" s="679" t="s">
        <v>3733</v>
      </c>
      <c r="AV18" s="680">
        <v>4700</v>
      </c>
      <c r="AW18" s="681">
        <v>5200</v>
      </c>
      <c r="AX18" s="682">
        <v>3300</v>
      </c>
      <c r="AY18" s="683">
        <v>3300</v>
      </c>
      <c r="BA18" s="1346"/>
      <c r="BC18" s="627"/>
      <c r="BE18" s="603"/>
      <c r="BF18" s="592"/>
      <c r="BG18" s="592"/>
      <c r="BH18" s="593"/>
      <c r="BJ18" s="669"/>
      <c r="BL18" s="609"/>
      <c r="BM18" s="610"/>
      <c r="BN18" s="610"/>
      <c r="BO18" s="611"/>
      <c r="BQ18" s="603"/>
      <c r="BR18" s="601"/>
      <c r="BS18" s="601"/>
      <c r="BT18" s="670"/>
      <c r="BV18" s="603"/>
      <c r="BW18" s="601"/>
      <c r="BX18" s="601"/>
      <c r="BY18" s="601"/>
      <c r="BZ18" s="670"/>
      <c r="CB18" s="603"/>
      <c r="CC18" s="601"/>
      <c r="CD18" s="601"/>
      <c r="CE18" s="601"/>
      <c r="CF18" s="670"/>
      <c r="CH18" s="669"/>
    </row>
    <row r="19" spans="1:86" ht="45">
      <c r="A19" s="1367"/>
      <c r="B19" s="631" t="s">
        <v>3582</v>
      </c>
      <c r="C19" s="632" t="s">
        <v>3573</v>
      </c>
      <c r="D19" s="633" t="s">
        <v>3574</v>
      </c>
      <c r="F19" s="634">
        <v>75790</v>
      </c>
      <c r="G19" s="635">
        <v>83520</v>
      </c>
      <c r="H19" s="634">
        <v>62800</v>
      </c>
      <c r="I19" s="635">
        <v>70530</v>
      </c>
      <c r="J19" s="595" t="s">
        <v>12</v>
      </c>
      <c r="K19" s="636">
        <v>730</v>
      </c>
      <c r="L19" s="637">
        <v>800</v>
      </c>
      <c r="M19" s="638" t="s">
        <v>3709</v>
      </c>
      <c r="N19" s="636">
        <v>600</v>
      </c>
      <c r="O19" s="637">
        <v>670</v>
      </c>
      <c r="P19" s="638" t="s">
        <v>3709</v>
      </c>
      <c r="Q19" s="576" t="s">
        <v>1</v>
      </c>
      <c r="R19" s="639">
        <v>7730</v>
      </c>
      <c r="S19" s="640">
        <v>70</v>
      </c>
      <c r="T19" s="641" t="s">
        <v>3618</v>
      </c>
      <c r="V19" s="1365"/>
      <c r="W19" s="1366"/>
      <c r="X19" s="592"/>
      <c r="Y19" s="1366"/>
      <c r="Z19" s="1366"/>
      <c r="AA19" s="592"/>
      <c r="AB19" s="593"/>
      <c r="AC19" s="576" t="s">
        <v>1</v>
      </c>
      <c r="AD19" s="1361">
        <v>18750</v>
      </c>
      <c r="AE19" s="643"/>
      <c r="AF19" s="642" t="s">
        <v>1</v>
      </c>
      <c r="AG19" s="642">
        <v>110</v>
      </c>
      <c r="AH19" s="633" t="s">
        <v>3618</v>
      </c>
      <c r="AJ19" s="603" t="s">
        <v>3237</v>
      </c>
      <c r="AK19" s="601"/>
      <c r="AL19" s="592" t="s">
        <v>1</v>
      </c>
      <c r="AM19" s="592">
        <v>100</v>
      </c>
      <c r="AN19" s="593" t="s">
        <v>3633</v>
      </c>
      <c r="AO19" s="576" t="s">
        <v>1</v>
      </c>
      <c r="AP19" s="1350">
        <v>4400</v>
      </c>
      <c r="AQ19" s="1353">
        <v>4900</v>
      </c>
      <c r="AR19" s="1350">
        <v>3100</v>
      </c>
      <c r="AS19" s="1353">
        <v>3100</v>
      </c>
      <c r="AT19" s="1349" t="s">
        <v>12</v>
      </c>
      <c r="AU19" s="646" t="s">
        <v>3730</v>
      </c>
      <c r="AV19" s="647">
        <v>9800</v>
      </c>
      <c r="AW19" s="648">
        <v>10900</v>
      </c>
      <c r="AX19" s="684">
        <v>6800</v>
      </c>
      <c r="AY19" s="668">
        <v>6800</v>
      </c>
      <c r="BA19" s="651" t="s">
        <v>3683</v>
      </c>
      <c r="BB19" s="576" t="s">
        <v>1</v>
      </c>
      <c r="BC19" s="1344">
        <v>4500</v>
      </c>
      <c r="BD19" s="576" t="s">
        <v>1</v>
      </c>
      <c r="BE19" s="644">
        <v>5510</v>
      </c>
      <c r="BF19" s="642" t="s">
        <v>1</v>
      </c>
      <c r="BG19" s="642">
        <v>50</v>
      </c>
      <c r="BH19" s="633" t="s">
        <v>3618</v>
      </c>
      <c r="BJ19" s="669"/>
      <c r="BK19" s="576" t="s">
        <v>11</v>
      </c>
      <c r="BL19" s="653" t="s">
        <v>3307</v>
      </c>
      <c r="BM19" s="654" t="s">
        <v>3307</v>
      </c>
      <c r="BN19" s="654" t="s">
        <v>3307</v>
      </c>
      <c r="BO19" s="655" t="s">
        <v>3307</v>
      </c>
      <c r="BP19" s="576" t="s">
        <v>11</v>
      </c>
      <c r="BQ19" s="644"/>
      <c r="BR19" s="645"/>
      <c r="BS19" s="645"/>
      <c r="BT19" s="656"/>
      <c r="BU19" s="576" t="s">
        <v>11</v>
      </c>
      <c r="BV19" s="644"/>
      <c r="BW19" s="645"/>
      <c r="BX19" s="645"/>
      <c r="BY19" s="645"/>
      <c r="BZ19" s="656"/>
      <c r="CA19" s="576" t="s">
        <v>11</v>
      </c>
      <c r="CB19" s="644"/>
      <c r="CC19" s="645"/>
      <c r="CD19" s="645"/>
      <c r="CE19" s="645"/>
      <c r="CF19" s="656"/>
      <c r="CH19" s="652" t="s">
        <v>3257</v>
      </c>
    </row>
    <row r="20" spans="1:86">
      <c r="A20" s="1367"/>
      <c r="B20" s="584"/>
      <c r="C20" s="657"/>
      <c r="D20" s="593" t="s">
        <v>3576</v>
      </c>
      <c r="F20" s="658">
        <v>83520</v>
      </c>
      <c r="G20" s="659">
        <v>145730</v>
      </c>
      <c r="H20" s="658">
        <v>70530</v>
      </c>
      <c r="I20" s="659">
        <v>132740</v>
      </c>
      <c r="J20" s="595" t="s">
        <v>12</v>
      </c>
      <c r="K20" s="660">
        <v>800</v>
      </c>
      <c r="L20" s="661">
        <v>1340</v>
      </c>
      <c r="M20" s="662" t="s">
        <v>3709</v>
      </c>
      <c r="N20" s="660">
        <v>670</v>
      </c>
      <c r="O20" s="661">
        <v>1210</v>
      </c>
      <c r="P20" s="662" t="s">
        <v>3709</v>
      </c>
      <c r="Q20" s="576" t="s">
        <v>1</v>
      </c>
      <c r="R20" s="603">
        <v>7730</v>
      </c>
      <c r="S20" s="592">
        <v>70</v>
      </c>
      <c r="T20" s="663" t="s">
        <v>3618</v>
      </c>
      <c r="V20" s="598"/>
      <c r="W20" s="601"/>
      <c r="X20" s="592"/>
      <c r="Y20" s="601"/>
      <c r="Z20" s="592"/>
      <c r="AA20" s="592"/>
      <c r="AB20" s="593"/>
      <c r="AD20" s="1362"/>
      <c r="AE20" s="664">
        <v>17020</v>
      </c>
      <c r="AF20" s="592"/>
      <c r="AG20" s="592"/>
      <c r="AH20" s="593"/>
      <c r="AJ20" s="603"/>
      <c r="AK20" s="601"/>
      <c r="AL20" s="592"/>
      <c r="AM20" s="592"/>
      <c r="AN20" s="593"/>
      <c r="AP20" s="1351"/>
      <c r="AQ20" s="1354"/>
      <c r="AR20" s="1351"/>
      <c r="AS20" s="1354"/>
      <c r="AT20" s="1349"/>
      <c r="AU20" s="588" t="s">
        <v>3731</v>
      </c>
      <c r="AV20" s="665">
        <v>5400</v>
      </c>
      <c r="AW20" s="666">
        <v>6000</v>
      </c>
      <c r="AX20" s="684">
        <v>3700</v>
      </c>
      <c r="AY20" s="668">
        <v>3700</v>
      </c>
      <c r="BA20" s="651">
        <v>27330</v>
      </c>
      <c r="BC20" s="1345"/>
      <c r="BE20" s="603"/>
      <c r="BF20" s="592"/>
      <c r="BG20" s="592"/>
      <c r="BH20" s="593"/>
      <c r="BJ20" s="669"/>
      <c r="BL20" s="609"/>
      <c r="BM20" s="610"/>
      <c r="BN20" s="610"/>
      <c r="BO20" s="611"/>
      <c r="BQ20" s="603">
        <v>3150</v>
      </c>
      <c r="BR20" s="601" t="s">
        <v>3630</v>
      </c>
      <c r="BS20" s="601">
        <v>30</v>
      </c>
      <c r="BT20" s="670" t="s">
        <v>3618</v>
      </c>
      <c r="BV20" s="603">
        <v>11600</v>
      </c>
      <c r="BW20" s="601" t="s">
        <v>3630</v>
      </c>
      <c r="BX20" s="601">
        <v>110</v>
      </c>
      <c r="BY20" s="601" t="s">
        <v>3618</v>
      </c>
      <c r="BZ20" s="670" t="s">
        <v>3631</v>
      </c>
      <c r="CB20" s="603">
        <v>7560</v>
      </c>
      <c r="CC20" s="601" t="s">
        <v>3630</v>
      </c>
      <c r="CD20" s="601">
        <v>70</v>
      </c>
      <c r="CE20" s="601" t="s">
        <v>3618</v>
      </c>
      <c r="CF20" s="670" t="s">
        <v>3631</v>
      </c>
      <c r="CH20" s="669"/>
    </row>
    <row r="21" spans="1:86">
      <c r="A21" s="1367"/>
      <c r="B21" s="584"/>
      <c r="C21" s="657" t="s">
        <v>3577</v>
      </c>
      <c r="D21" s="593" t="s">
        <v>3578</v>
      </c>
      <c r="F21" s="658">
        <v>145730</v>
      </c>
      <c r="G21" s="659">
        <v>223070</v>
      </c>
      <c r="H21" s="658">
        <v>132740</v>
      </c>
      <c r="I21" s="659">
        <v>210080</v>
      </c>
      <c r="J21" s="595" t="s">
        <v>12</v>
      </c>
      <c r="K21" s="660">
        <v>1340</v>
      </c>
      <c r="L21" s="661">
        <v>2120</v>
      </c>
      <c r="M21" s="662" t="s">
        <v>3709</v>
      </c>
      <c r="N21" s="660">
        <v>1210</v>
      </c>
      <c r="O21" s="661">
        <v>1990</v>
      </c>
      <c r="P21" s="662" t="s">
        <v>3709</v>
      </c>
      <c r="R21" s="598"/>
      <c r="S21" s="592"/>
      <c r="T21" s="593"/>
      <c r="V21" s="598"/>
      <c r="W21" s="601"/>
      <c r="X21" s="592"/>
      <c r="Y21" s="601"/>
      <c r="Z21" s="592"/>
      <c r="AA21" s="592"/>
      <c r="AB21" s="593"/>
      <c r="AC21" s="576" t="s">
        <v>1</v>
      </c>
      <c r="AD21" s="1359">
        <v>17020</v>
      </c>
      <c r="AE21" s="671"/>
      <c r="AF21" s="592"/>
      <c r="AG21" s="592">
        <v>0</v>
      </c>
      <c r="AH21" s="593"/>
      <c r="AJ21" s="603">
        <v>10600</v>
      </c>
      <c r="AK21" s="601" t="s">
        <v>3632</v>
      </c>
      <c r="AL21" s="592"/>
      <c r="AM21" s="592"/>
      <c r="AN21" s="593"/>
      <c r="AP21" s="1351"/>
      <c r="AQ21" s="1354"/>
      <c r="AR21" s="1351"/>
      <c r="AS21" s="1354"/>
      <c r="AT21" s="1349"/>
      <c r="AU21" s="588" t="s">
        <v>3732</v>
      </c>
      <c r="AV21" s="665">
        <v>4700</v>
      </c>
      <c r="AW21" s="666">
        <v>5200</v>
      </c>
      <c r="AX21" s="684">
        <v>3300</v>
      </c>
      <c r="AY21" s="668">
        <v>3300</v>
      </c>
      <c r="BA21" s="694"/>
      <c r="BC21" s="627"/>
      <c r="BE21" s="603"/>
      <c r="BF21" s="592"/>
      <c r="BG21" s="592"/>
      <c r="BH21" s="593"/>
      <c r="BJ21" s="669"/>
      <c r="BL21" s="609">
        <v>0.01</v>
      </c>
      <c r="BM21" s="610">
        <v>0.03</v>
      </c>
      <c r="BN21" s="610">
        <v>0.04</v>
      </c>
      <c r="BO21" s="611">
        <v>0.05</v>
      </c>
      <c r="BQ21" s="603"/>
      <c r="BR21" s="601"/>
      <c r="BS21" s="601"/>
      <c r="BT21" s="670"/>
      <c r="BV21" s="603"/>
      <c r="BW21" s="601"/>
      <c r="BX21" s="601"/>
      <c r="BY21" s="601"/>
      <c r="BZ21" s="670"/>
      <c r="CB21" s="603"/>
      <c r="CC21" s="601"/>
      <c r="CD21" s="601"/>
      <c r="CE21" s="601"/>
      <c r="CF21" s="670"/>
      <c r="CH21" s="669">
        <v>0.96</v>
      </c>
    </row>
    <row r="22" spans="1:86">
      <c r="A22" s="1367"/>
      <c r="B22" s="686"/>
      <c r="C22" s="687"/>
      <c r="D22" s="600" t="s">
        <v>3579</v>
      </c>
      <c r="F22" s="673">
        <v>223070</v>
      </c>
      <c r="G22" s="674"/>
      <c r="H22" s="673">
        <v>210080</v>
      </c>
      <c r="I22" s="674"/>
      <c r="J22" s="595" t="s">
        <v>12</v>
      </c>
      <c r="K22" s="675">
        <v>2120</v>
      </c>
      <c r="L22" s="676"/>
      <c r="M22" s="677" t="s">
        <v>3709</v>
      </c>
      <c r="N22" s="675">
        <v>1990</v>
      </c>
      <c r="O22" s="676"/>
      <c r="P22" s="677" t="s">
        <v>3709</v>
      </c>
      <c r="R22" s="599"/>
      <c r="S22" s="688"/>
      <c r="T22" s="600"/>
      <c r="V22" s="695"/>
      <c r="W22" s="696" t="s">
        <v>3710</v>
      </c>
      <c r="X22" s="592"/>
      <c r="Y22" s="696" t="s">
        <v>3710</v>
      </c>
      <c r="Z22" s="696"/>
      <c r="AA22" s="592"/>
      <c r="AB22" s="593"/>
      <c r="AD22" s="1360"/>
      <c r="AE22" s="678"/>
      <c r="AF22" s="688"/>
      <c r="AG22" s="688"/>
      <c r="AH22" s="600"/>
      <c r="AJ22" s="603"/>
      <c r="AK22" s="601"/>
      <c r="AL22" s="592"/>
      <c r="AM22" s="592"/>
      <c r="AN22" s="593"/>
      <c r="AP22" s="1352"/>
      <c r="AQ22" s="1355"/>
      <c r="AR22" s="1352"/>
      <c r="AS22" s="1355"/>
      <c r="AT22" s="1349"/>
      <c r="AU22" s="679" t="s">
        <v>3733</v>
      </c>
      <c r="AV22" s="680">
        <v>4200</v>
      </c>
      <c r="AW22" s="681">
        <v>4600</v>
      </c>
      <c r="AX22" s="682">
        <v>2900</v>
      </c>
      <c r="AY22" s="683">
        <v>2900</v>
      </c>
      <c r="BA22" s="651" t="s">
        <v>3684</v>
      </c>
      <c r="BC22" s="627"/>
      <c r="BE22" s="602"/>
      <c r="BF22" s="688"/>
      <c r="BG22" s="688"/>
      <c r="BH22" s="600"/>
      <c r="BJ22" s="669"/>
      <c r="BL22" s="689"/>
      <c r="BM22" s="690"/>
      <c r="BN22" s="690"/>
      <c r="BO22" s="691"/>
      <c r="BQ22" s="602"/>
      <c r="BR22" s="612"/>
      <c r="BS22" s="612"/>
      <c r="BT22" s="613"/>
      <c r="BV22" s="602"/>
      <c r="BW22" s="612"/>
      <c r="BX22" s="612"/>
      <c r="BY22" s="612"/>
      <c r="BZ22" s="613"/>
      <c r="CB22" s="602"/>
      <c r="CC22" s="612"/>
      <c r="CD22" s="612"/>
      <c r="CE22" s="612"/>
      <c r="CF22" s="613"/>
      <c r="CH22" s="614"/>
    </row>
    <row r="23" spans="1:86" ht="45">
      <c r="A23" s="1367"/>
      <c r="B23" s="584" t="s">
        <v>3584</v>
      </c>
      <c r="C23" s="657" t="s">
        <v>3573</v>
      </c>
      <c r="D23" s="593" t="s">
        <v>3574</v>
      </c>
      <c r="F23" s="634">
        <v>70470</v>
      </c>
      <c r="G23" s="635">
        <v>78200</v>
      </c>
      <c r="H23" s="634">
        <v>60080</v>
      </c>
      <c r="I23" s="635">
        <v>67810</v>
      </c>
      <c r="J23" s="595" t="s">
        <v>12</v>
      </c>
      <c r="K23" s="636">
        <v>680</v>
      </c>
      <c r="L23" s="637">
        <v>750</v>
      </c>
      <c r="M23" s="638" t="s">
        <v>3709</v>
      </c>
      <c r="N23" s="636">
        <v>580</v>
      </c>
      <c r="O23" s="637">
        <v>650</v>
      </c>
      <c r="P23" s="638" t="s">
        <v>3709</v>
      </c>
      <c r="Q23" s="576" t="s">
        <v>1</v>
      </c>
      <c r="R23" s="692">
        <v>7730</v>
      </c>
      <c r="S23" s="693">
        <v>70</v>
      </c>
      <c r="T23" s="663" t="s">
        <v>3618</v>
      </c>
      <c r="V23" s="603"/>
      <c r="W23" s="601">
        <v>265100</v>
      </c>
      <c r="X23" s="592"/>
      <c r="Y23" s="601">
        <v>2650</v>
      </c>
      <c r="Z23" s="592" t="s">
        <v>3618</v>
      </c>
      <c r="AA23" s="592"/>
      <c r="AB23" s="593"/>
      <c r="AC23" s="576" t="s">
        <v>1</v>
      </c>
      <c r="AD23" s="1361">
        <v>16380</v>
      </c>
      <c r="AE23" s="643"/>
      <c r="AF23" s="592" t="s">
        <v>1</v>
      </c>
      <c r="AG23" s="592">
        <v>90</v>
      </c>
      <c r="AH23" s="593" t="s">
        <v>3618</v>
      </c>
      <c r="AJ23" s="603" t="s">
        <v>3238</v>
      </c>
      <c r="AK23" s="601"/>
      <c r="AL23" s="592" t="s">
        <v>1</v>
      </c>
      <c r="AM23" s="592">
        <v>70</v>
      </c>
      <c r="AN23" s="593" t="s">
        <v>3633</v>
      </c>
      <c r="AO23" s="576" t="s">
        <v>1</v>
      </c>
      <c r="AP23" s="1350">
        <v>4000</v>
      </c>
      <c r="AQ23" s="1353">
        <v>4400</v>
      </c>
      <c r="AR23" s="1350">
        <v>2800</v>
      </c>
      <c r="AS23" s="1353">
        <v>2800</v>
      </c>
      <c r="AT23" s="1349" t="s">
        <v>12</v>
      </c>
      <c r="AU23" s="646" t="s">
        <v>3730</v>
      </c>
      <c r="AV23" s="647">
        <v>8800</v>
      </c>
      <c r="AW23" s="648">
        <v>9800</v>
      </c>
      <c r="AX23" s="684">
        <v>6100</v>
      </c>
      <c r="AY23" s="668">
        <v>6100</v>
      </c>
      <c r="BA23" s="651">
        <v>16800</v>
      </c>
      <c r="BB23" s="576" t="s">
        <v>1</v>
      </c>
      <c r="BC23" s="1344">
        <v>4500</v>
      </c>
      <c r="BD23" s="576" t="s">
        <v>1</v>
      </c>
      <c r="BE23" s="603">
        <v>4410</v>
      </c>
      <c r="BF23" s="592" t="s">
        <v>1</v>
      </c>
      <c r="BG23" s="592">
        <v>40</v>
      </c>
      <c r="BH23" s="593" t="s">
        <v>3618</v>
      </c>
      <c r="BJ23" s="669"/>
      <c r="BK23" s="576" t="s">
        <v>11</v>
      </c>
      <c r="BL23" s="609" t="s">
        <v>3307</v>
      </c>
      <c r="BM23" s="610" t="s">
        <v>3307</v>
      </c>
      <c r="BN23" s="610" t="s">
        <v>3307</v>
      </c>
      <c r="BO23" s="611" t="s">
        <v>3307</v>
      </c>
      <c r="BP23" s="576" t="s">
        <v>11</v>
      </c>
      <c r="BQ23" s="603"/>
      <c r="BR23" s="601"/>
      <c r="BS23" s="601"/>
      <c r="BT23" s="670"/>
      <c r="BU23" s="576" t="s">
        <v>11</v>
      </c>
      <c r="BV23" s="603"/>
      <c r="BW23" s="601"/>
      <c r="BX23" s="601"/>
      <c r="BY23" s="601"/>
      <c r="BZ23" s="670"/>
      <c r="CA23" s="576" t="s">
        <v>11</v>
      </c>
      <c r="CB23" s="603"/>
      <c r="CC23" s="601"/>
      <c r="CD23" s="601"/>
      <c r="CE23" s="601"/>
      <c r="CF23" s="670"/>
      <c r="CH23" s="669" t="s">
        <v>3257</v>
      </c>
    </row>
    <row r="24" spans="1:86">
      <c r="A24" s="1367"/>
      <c r="B24" s="584"/>
      <c r="C24" s="657"/>
      <c r="D24" s="593" t="s">
        <v>3576</v>
      </c>
      <c r="F24" s="658">
        <v>78200</v>
      </c>
      <c r="G24" s="659">
        <v>140410</v>
      </c>
      <c r="H24" s="658">
        <v>67810</v>
      </c>
      <c r="I24" s="659">
        <v>130020</v>
      </c>
      <c r="J24" s="595" t="s">
        <v>12</v>
      </c>
      <c r="K24" s="660">
        <v>750</v>
      </c>
      <c r="L24" s="661">
        <v>1280</v>
      </c>
      <c r="M24" s="662" t="s">
        <v>3709</v>
      </c>
      <c r="N24" s="660">
        <v>650</v>
      </c>
      <c r="O24" s="661">
        <v>1180</v>
      </c>
      <c r="P24" s="662" t="s">
        <v>3709</v>
      </c>
      <c r="Q24" s="576" t="s">
        <v>1</v>
      </c>
      <c r="R24" s="603">
        <v>7730</v>
      </c>
      <c r="S24" s="592">
        <v>70</v>
      </c>
      <c r="T24" s="663" t="s">
        <v>3618</v>
      </c>
      <c r="V24" s="603"/>
      <c r="W24" s="601"/>
      <c r="X24" s="592"/>
      <c r="Y24" s="601"/>
      <c r="Z24" s="592"/>
      <c r="AA24" s="592"/>
      <c r="AB24" s="593"/>
      <c r="AD24" s="1362"/>
      <c r="AE24" s="664">
        <v>14660</v>
      </c>
      <c r="AF24" s="592"/>
      <c r="AG24" s="592"/>
      <c r="AH24" s="593"/>
      <c r="AJ24" s="603"/>
      <c r="AK24" s="601"/>
      <c r="AL24" s="592"/>
      <c r="AM24" s="592"/>
      <c r="AN24" s="593"/>
      <c r="AP24" s="1351"/>
      <c r="AQ24" s="1354"/>
      <c r="AR24" s="1351"/>
      <c r="AS24" s="1354"/>
      <c r="AT24" s="1349"/>
      <c r="AU24" s="588" t="s">
        <v>3731</v>
      </c>
      <c r="AV24" s="665">
        <v>4800</v>
      </c>
      <c r="AW24" s="666">
        <v>5400</v>
      </c>
      <c r="AX24" s="684">
        <v>3400</v>
      </c>
      <c r="AY24" s="668">
        <v>3400</v>
      </c>
      <c r="BA24" s="694"/>
      <c r="BC24" s="1345"/>
      <c r="BE24" s="603"/>
      <c r="BF24" s="592"/>
      <c r="BG24" s="592"/>
      <c r="BH24" s="593"/>
      <c r="BJ24" s="669"/>
      <c r="BL24" s="609"/>
      <c r="BM24" s="610"/>
      <c r="BN24" s="610"/>
      <c r="BO24" s="611"/>
      <c r="BQ24" s="603">
        <v>2520</v>
      </c>
      <c r="BR24" s="601" t="s">
        <v>3630</v>
      </c>
      <c r="BS24" s="601">
        <v>20</v>
      </c>
      <c r="BT24" s="670" t="s">
        <v>3618</v>
      </c>
      <c r="BV24" s="603">
        <v>9280</v>
      </c>
      <c r="BW24" s="601" t="s">
        <v>3630</v>
      </c>
      <c r="BX24" s="601">
        <v>90</v>
      </c>
      <c r="BY24" s="601" t="s">
        <v>3618</v>
      </c>
      <c r="BZ24" s="670" t="s">
        <v>3631</v>
      </c>
      <c r="CB24" s="603">
        <v>6050</v>
      </c>
      <c r="CC24" s="601" t="s">
        <v>3630</v>
      </c>
      <c r="CD24" s="601">
        <v>60</v>
      </c>
      <c r="CE24" s="601" t="s">
        <v>3618</v>
      </c>
      <c r="CF24" s="670" t="s">
        <v>3631</v>
      </c>
      <c r="CH24" s="669"/>
    </row>
    <row r="25" spans="1:86">
      <c r="A25" s="1367"/>
      <c r="B25" s="584"/>
      <c r="C25" s="657" t="s">
        <v>3577</v>
      </c>
      <c r="D25" s="593" t="s">
        <v>3578</v>
      </c>
      <c r="F25" s="658">
        <v>140410</v>
      </c>
      <c r="G25" s="659">
        <v>217750</v>
      </c>
      <c r="H25" s="658">
        <v>130020</v>
      </c>
      <c r="I25" s="659">
        <v>207360</v>
      </c>
      <c r="J25" s="595" t="s">
        <v>12</v>
      </c>
      <c r="K25" s="660">
        <v>1280</v>
      </c>
      <c r="L25" s="661">
        <v>2060</v>
      </c>
      <c r="M25" s="662" t="s">
        <v>3709</v>
      </c>
      <c r="N25" s="660">
        <v>1180</v>
      </c>
      <c r="O25" s="661">
        <v>1960</v>
      </c>
      <c r="P25" s="662" t="s">
        <v>3709</v>
      </c>
      <c r="R25" s="598"/>
      <c r="S25" s="592"/>
      <c r="T25" s="593"/>
      <c r="V25" s="697"/>
      <c r="W25" s="696" t="s">
        <v>3711</v>
      </c>
      <c r="X25" s="592"/>
      <c r="Y25" s="696" t="s">
        <v>3711</v>
      </c>
      <c r="Z25" s="696"/>
      <c r="AA25" s="592"/>
      <c r="AB25" s="593"/>
      <c r="AC25" s="576" t="s">
        <v>1</v>
      </c>
      <c r="AD25" s="1359">
        <v>14660</v>
      </c>
      <c r="AE25" s="671"/>
      <c r="AF25" s="592"/>
      <c r="AG25" s="592">
        <v>0</v>
      </c>
      <c r="AH25" s="593"/>
      <c r="AJ25" s="603">
        <v>7950</v>
      </c>
      <c r="AK25" s="601" t="s">
        <v>3632</v>
      </c>
      <c r="AL25" s="592"/>
      <c r="AM25" s="592"/>
      <c r="AN25" s="593"/>
      <c r="AP25" s="1351"/>
      <c r="AQ25" s="1354"/>
      <c r="AR25" s="1351"/>
      <c r="AS25" s="1354"/>
      <c r="AT25" s="1349"/>
      <c r="AU25" s="588" t="s">
        <v>3732</v>
      </c>
      <c r="AV25" s="665">
        <v>4200</v>
      </c>
      <c r="AW25" s="666">
        <v>4700</v>
      </c>
      <c r="AX25" s="684">
        <v>2900</v>
      </c>
      <c r="AY25" s="668">
        <v>2900</v>
      </c>
      <c r="BA25" s="651" t="s">
        <v>3685</v>
      </c>
      <c r="BC25" s="672"/>
      <c r="BE25" s="603"/>
      <c r="BF25" s="592"/>
      <c r="BG25" s="592"/>
      <c r="BH25" s="593"/>
      <c r="BJ25" s="669"/>
      <c r="BL25" s="609">
        <v>0.01</v>
      </c>
      <c r="BM25" s="610">
        <v>0.03</v>
      </c>
      <c r="BN25" s="610">
        <v>0.04</v>
      </c>
      <c r="BO25" s="611">
        <v>0.06</v>
      </c>
      <c r="BQ25" s="603"/>
      <c r="BR25" s="601"/>
      <c r="BS25" s="601"/>
      <c r="BT25" s="670"/>
      <c r="BV25" s="603"/>
      <c r="BW25" s="601"/>
      <c r="BX25" s="601"/>
      <c r="BY25" s="601"/>
      <c r="BZ25" s="670"/>
      <c r="CB25" s="603"/>
      <c r="CC25" s="601"/>
      <c r="CD25" s="601"/>
      <c r="CE25" s="601"/>
      <c r="CF25" s="670"/>
      <c r="CH25" s="669">
        <v>0.92</v>
      </c>
    </row>
    <row r="26" spans="1:86">
      <c r="A26" s="1367"/>
      <c r="B26" s="584"/>
      <c r="C26" s="657"/>
      <c r="D26" s="593" t="s">
        <v>3579</v>
      </c>
      <c r="F26" s="673">
        <v>217750</v>
      </c>
      <c r="G26" s="674"/>
      <c r="H26" s="673">
        <v>207360</v>
      </c>
      <c r="I26" s="674"/>
      <c r="J26" s="595" t="s">
        <v>12</v>
      </c>
      <c r="K26" s="675">
        <v>2060</v>
      </c>
      <c r="L26" s="676"/>
      <c r="M26" s="677" t="s">
        <v>3709</v>
      </c>
      <c r="N26" s="675">
        <v>1960</v>
      </c>
      <c r="O26" s="676"/>
      <c r="P26" s="677" t="s">
        <v>3709</v>
      </c>
      <c r="R26" s="598"/>
      <c r="S26" s="592"/>
      <c r="T26" s="593"/>
      <c r="V26" s="603"/>
      <c r="W26" s="601">
        <v>284000</v>
      </c>
      <c r="X26" s="592"/>
      <c r="Y26" s="601">
        <v>2840</v>
      </c>
      <c r="Z26" s="592" t="s">
        <v>3618</v>
      </c>
      <c r="AA26" s="592"/>
      <c r="AB26" s="593"/>
      <c r="AD26" s="1360"/>
      <c r="AE26" s="678"/>
      <c r="AF26" s="592"/>
      <c r="AG26" s="592"/>
      <c r="AH26" s="593"/>
      <c r="AJ26" s="603"/>
      <c r="AK26" s="601"/>
      <c r="AL26" s="592"/>
      <c r="AM26" s="592"/>
      <c r="AN26" s="593"/>
      <c r="AP26" s="1352"/>
      <c r="AQ26" s="1355"/>
      <c r="AR26" s="1352"/>
      <c r="AS26" s="1355"/>
      <c r="AT26" s="1349"/>
      <c r="AU26" s="679" t="s">
        <v>3733</v>
      </c>
      <c r="AV26" s="680">
        <v>3800</v>
      </c>
      <c r="AW26" s="681">
        <v>4200</v>
      </c>
      <c r="AX26" s="682">
        <v>2600</v>
      </c>
      <c r="AY26" s="683">
        <v>2600</v>
      </c>
      <c r="BA26" s="651">
        <v>12280</v>
      </c>
      <c r="BC26" s="627"/>
      <c r="BE26" s="603"/>
      <c r="BF26" s="592"/>
      <c r="BG26" s="592"/>
      <c r="BH26" s="593"/>
      <c r="BJ26" s="669"/>
      <c r="BL26" s="609"/>
      <c r="BM26" s="610"/>
      <c r="BN26" s="610"/>
      <c r="BO26" s="611"/>
      <c r="BQ26" s="603"/>
      <c r="BR26" s="601"/>
      <c r="BS26" s="601"/>
      <c r="BT26" s="670"/>
      <c r="BV26" s="603"/>
      <c r="BW26" s="601"/>
      <c r="BX26" s="601"/>
      <c r="BY26" s="601"/>
      <c r="BZ26" s="670"/>
      <c r="CB26" s="603"/>
      <c r="CC26" s="601"/>
      <c r="CD26" s="601"/>
      <c r="CE26" s="601"/>
      <c r="CF26" s="670"/>
      <c r="CH26" s="669"/>
    </row>
    <row r="27" spans="1:86" ht="45">
      <c r="A27" s="1367"/>
      <c r="B27" s="631" t="s">
        <v>3585</v>
      </c>
      <c r="C27" s="632" t="s">
        <v>3573</v>
      </c>
      <c r="D27" s="633" t="s">
        <v>3574</v>
      </c>
      <c r="F27" s="634">
        <v>61630</v>
      </c>
      <c r="G27" s="635">
        <v>69360</v>
      </c>
      <c r="H27" s="634">
        <v>52980</v>
      </c>
      <c r="I27" s="635">
        <v>60710</v>
      </c>
      <c r="J27" s="595" t="s">
        <v>12</v>
      </c>
      <c r="K27" s="636">
        <v>590</v>
      </c>
      <c r="L27" s="637">
        <v>660</v>
      </c>
      <c r="M27" s="638" t="s">
        <v>3709</v>
      </c>
      <c r="N27" s="636">
        <v>510</v>
      </c>
      <c r="O27" s="637">
        <v>580</v>
      </c>
      <c r="P27" s="638" t="s">
        <v>3709</v>
      </c>
      <c r="Q27" s="576" t="s">
        <v>1</v>
      </c>
      <c r="R27" s="639">
        <v>7730</v>
      </c>
      <c r="S27" s="640">
        <v>70</v>
      </c>
      <c r="T27" s="641" t="s">
        <v>3618</v>
      </c>
      <c r="V27" s="603"/>
      <c r="W27" s="601"/>
      <c r="X27" s="592"/>
      <c r="Y27" s="601"/>
      <c r="Z27" s="592"/>
      <c r="AA27" s="592"/>
      <c r="AB27" s="593"/>
      <c r="AC27" s="576" t="s">
        <v>1</v>
      </c>
      <c r="AD27" s="1361">
        <v>14800</v>
      </c>
      <c r="AE27" s="643"/>
      <c r="AF27" s="642" t="s">
        <v>1</v>
      </c>
      <c r="AG27" s="642">
        <v>70</v>
      </c>
      <c r="AH27" s="633" t="s">
        <v>3618</v>
      </c>
      <c r="AJ27" s="603" t="s">
        <v>3239</v>
      </c>
      <c r="AK27" s="601"/>
      <c r="AL27" s="592" t="s">
        <v>1</v>
      </c>
      <c r="AM27" s="592">
        <v>60</v>
      </c>
      <c r="AN27" s="593" t="s">
        <v>3633</v>
      </c>
      <c r="AO27" s="576" t="s">
        <v>1</v>
      </c>
      <c r="AP27" s="1350">
        <v>3400</v>
      </c>
      <c r="AQ27" s="1353">
        <v>3700</v>
      </c>
      <c r="AR27" s="1350">
        <v>2300</v>
      </c>
      <c r="AS27" s="1353">
        <v>2300</v>
      </c>
      <c r="AT27" s="1349" t="s">
        <v>12</v>
      </c>
      <c r="AU27" s="646" t="s">
        <v>3730</v>
      </c>
      <c r="AV27" s="647">
        <v>7200</v>
      </c>
      <c r="AW27" s="648">
        <v>8100</v>
      </c>
      <c r="AX27" s="684">
        <v>5100</v>
      </c>
      <c r="AY27" s="668">
        <v>5100</v>
      </c>
      <c r="BA27" s="694"/>
      <c r="BB27" s="576" t="s">
        <v>1</v>
      </c>
      <c r="BC27" s="1344">
        <v>4500</v>
      </c>
      <c r="BD27" s="576" t="s">
        <v>1</v>
      </c>
      <c r="BE27" s="644">
        <v>3670</v>
      </c>
      <c r="BF27" s="642" t="s">
        <v>1</v>
      </c>
      <c r="BG27" s="642">
        <v>30</v>
      </c>
      <c r="BH27" s="633" t="s">
        <v>3618</v>
      </c>
      <c r="BJ27" s="669"/>
      <c r="BK27" s="576" t="s">
        <v>11</v>
      </c>
      <c r="BL27" s="653" t="s">
        <v>3307</v>
      </c>
      <c r="BM27" s="654" t="s">
        <v>3307</v>
      </c>
      <c r="BN27" s="654" t="s">
        <v>3307</v>
      </c>
      <c r="BO27" s="655" t="s">
        <v>3307</v>
      </c>
      <c r="BP27" s="576" t="s">
        <v>11</v>
      </c>
      <c r="BQ27" s="644"/>
      <c r="BR27" s="645"/>
      <c r="BS27" s="645"/>
      <c r="BT27" s="656"/>
      <c r="BU27" s="576" t="s">
        <v>11</v>
      </c>
      <c r="BV27" s="644"/>
      <c r="BW27" s="645"/>
      <c r="BX27" s="645"/>
      <c r="BY27" s="645"/>
      <c r="BZ27" s="656"/>
      <c r="CA27" s="576" t="s">
        <v>11</v>
      </c>
      <c r="CB27" s="644"/>
      <c r="CC27" s="645"/>
      <c r="CD27" s="645"/>
      <c r="CE27" s="645"/>
      <c r="CF27" s="656"/>
      <c r="CH27" s="652" t="s">
        <v>3257</v>
      </c>
    </row>
    <row r="28" spans="1:86">
      <c r="A28" s="1367"/>
      <c r="B28" s="584"/>
      <c r="C28" s="657"/>
      <c r="D28" s="593" t="s">
        <v>3576</v>
      </c>
      <c r="F28" s="658">
        <v>69360</v>
      </c>
      <c r="G28" s="659">
        <v>131570</v>
      </c>
      <c r="H28" s="658">
        <v>60710</v>
      </c>
      <c r="I28" s="659">
        <v>122920</v>
      </c>
      <c r="J28" s="595" t="s">
        <v>12</v>
      </c>
      <c r="K28" s="660">
        <v>660</v>
      </c>
      <c r="L28" s="661">
        <v>1200</v>
      </c>
      <c r="M28" s="662" t="s">
        <v>3709</v>
      </c>
      <c r="N28" s="660">
        <v>580</v>
      </c>
      <c r="O28" s="661">
        <v>1110</v>
      </c>
      <c r="P28" s="662" t="s">
        <v>3709</v>
      </c>
      <c r="Q28" s="576" t="s">
        <v>1</v>
      </c>
      <c r="R28" s="603">
        <v>7730</v>
      </c>
      <c r="S28" s="592">
        <v>70</v>
      </c>
      <c r="T28" s="663" t="s">
        <v>3618</v>
      </c>
      <c r="V28" s="697"/>
      <c r="W28" s="696" t="s">
        <v>3712</v>
      </c>
      <c r="X28" s="592"/>
      <c r="Y28" s="696" t="s">
        <v>3712</v>
      </c>
      <c r="Z28" s="696"/>
      <c r="AA28" s="592"/>
      <c r="AB28" s="593"/>
      <c r="AD28" s="1362"/>
      <c r="AE28" s="664">
        <v>13080</v>
      </c>
      <c r="AF28" s="592"/>
      <c r="AG28" s="592"/>
      <c r="AH28" s="593"/>
      <c r="AJ28" s="603"/>
      <c r="AK28" s="601"/>
      <c r="AL28" s="592"/>
      <c r="AM28" s="592"/>
      <c r="AN28" s="593"/>
      <c r="AP28" s="1351"/>
      <c r="AQ28" s="1354"/>
      <c r="AR28" s="1351"/>
      <c r="AS28" s="1354"/>
      <c r="AT28" s="1349"/>
      <c r="AU28" s="588" t="s">
        <v>3731</v>
      </c>
      <c r="AV28" s="665">
        <v>4000</v>
      </c>
      <c r="AW28" s="666">
        <v>4400</v>
      </c>
      <c r="AX28" s="684">
        <v>2800</v>
      </c>
      <c r="AY28" s="668">
        <v>2800</v>
      </c>
      <c r="BA28" s="651" t="s">
        <v>3686</v>
      </c>
      <c r="BC28" s="1345"/>
      <c r="BE28" s="603"/>
      <c r="BF28" s="592"/>
      <c r="BG28" s="592"/>
      <c r="BH28" s="593"/>
      <c r="BJ28" s="669"/>
      <c r="BL28" s="609"/>
      <c r="BM28" s="610"/>
      <c r="BN28" s="610"/>
      <c r="BO28" s="611"/>
      <c r="BQ28" s="603">
        <v>2100</v>
      </c>
      <c r="BR28" s="601" t="s">
        <v>3630</v>
      </c>
      <c r="BS28" s="601">
        <v>20</v>
      </c>
      <c r="BT28" s="670" t="s">
        <v>3618</v>
      </c>
      <c r="BV28" s="603">
        <v>7730</v>
      </c>
      <c r="BW28" s="601" t="s">
        <v>3630</v>
      </c>
      <c r="BX28" s="601">
        <v>70</v>
      </c>
      <c r="BY28" s="601" t="s">
        <v>3618</v>
      </c>
      <c r="BZ28" s="670" t="s">
        <v>3631</v>
      </c>
      <c r="CB28" s="603">
        <v>5040</v>
      </c>
      <c r="CC28" s="601" t="s">
        <v>3630</v>
      </c>
      <c r="CD28" s="601">
        <v>50</v>
      </c>
      <c r="CE28" s="601" t="s">
        <v>3618</v>
      </c>
      <c r="CF28" s="670" t="s">
        <v>3631</v>
      </c>
      <c r="CH28" s="669"/>
    </row>
    <row r="29" spans="1:86">
      <c r="A29" s="1367"/>
      <c r="B29" s="584"/>
      <c r="C29" s="657" t="s">
        <v>3577</v>
      </c>
      <c r="D29" s="593" t="s">
        <v>3578</v>
      </c>
      <c r="F29" s="658">
        <v>131570</v>
      </c>
      <c r="G29" s="659">
        <v>208910</v>
      </c>
      <c r="H29" s="658">
        <v>122920</v>
      </c>
      <c r="I29" s="659">
        <v>200260</v>
      </c>
      <c r="J29" s="595" t="s">
        <v>12</v>
      </c>
      <c r="K29" s="660">
        <v>1200</v>
      </c>
      <c r="L29" s="661">
        <v>1980</v>
      </c>
      <c r="M29" s="662" t="s">
        <v>3709</v>
      </c>
      <c r="N29" s="660">
        <v>1110</v>
      </c>
      <c r="O29" s="661">
        <v>1890</v>
      </c>
      <c r="P29" s="662" t="s">
        <v>3709</v>
      </c>
      <c r="R29" s="598"/>
      <c r="S29" s="592"/>
      <c r="T29" s="593"/>
      <c r="V29" s="603"/>
      <c r="W29" s="601">
        <v>321900</v>
      </c>
      <c r="X29" s="592"/>
      <c r="Y29" s="601">
        <v>3210</v>
      </c>
      <c r="Z29" s="592" t="s">
        <v>3618</v>
      </c>
      <c r="AA29" s="592"/>
      <c r="AB29" s="593"/>
      <c r="AC29" s="576" t="s">
        <v>1</v>
      </c>
      <c r="AD29" s="1359">
        <v>13080</v>
      </c>
      <c r="AE29" s="671"/>
      <c r="AF29" s="592"/>
      <c r="AG29" s="592">
        <v>0</v>
      </c>
      <c r="AH29" s="593"/>
      <c r="AJ29" s="603">
        <v>6360</v>
      </c>
      <c r="AK29" s="601" t="s">
        <v>3632</v>
      </c>
      <c r="AL29" s="592"/>
      <c r="AM29" s="592"/>
      <c r="AN29" s="593"/>
      <c r="AP29" s="1351"/>
      <c r="AQ29" s="1354"/>
      <c r="AR29" s="1351"/>
      <c r="AS29" s="1354"/>
      <c r="AT29" s="1349"/>
      <c r="AU29" s="588" t="s">
        <v>3732</v>
      </c>
      <c r="AV29" s="665">
        <v>3500</v>
      </c>
      <c r="AW29" s="666">
        <v>3800</v>
      </c>
      <c r="AX29" s="684">
        <v>2400</v>
      </c>
      <c r="AY29" s="668">
        <v>2400</v>
      </c>
      <c r="BA29" s="651">
        <v>9770</v>
      </c>
      <c r="BC29" s="627"/>
      <c r="BE29" s="603"/>
      <c r="BF29" s="592"/>
      <c r="BG29" s="592"/>
      <c r="BH29" s="593"/>
      <c r="BJ29" s="669"/>
      <c r="BL29" s="609">
        <v>0.01</v>
      </c>
      <c r="BM29" s="610">
        <v>0.03</v>
      </c>
      <c r="BN29" s="610">
        <v>0.04</v>
      </c>
      <c r="BO29" s="611">
        <v>0.05</v>
      </c>
      <c r="BQ29" s="603"/>
      <c r="BR29" s="601"/>
      <c r="BS29" s="601"/>
      <c r="BT29" s="670"/>
      <c r="BV29" s="603"/>
      <c r="BW29" s="601"/>
      <c r="BX29" s="601"/>
      <c r="BY29" s="601"/>
      <c r="BZ29" s="670"/>
      <c r="CB29" s="603"/>
      <c r="CC29" s="601"/>
      <c r="CD29" s="601"/>
      <c r="CE29" s="601"/>
      <c r="CF29" s="670"/>
      <c r="CH29" s="669">
        <v>0.9</v>
      </c>
    </row>
    <row r="30" spans="1:86">
      <c r="A30" s="1367"/>
      <c r="B30" s="686"/>
      <c r="C30" s="687"/>
      <c r="D30" s="600" t="s">
        <v>3579</v>
      </c>
      <c r="F30" s="673">
        <v>208910</v>
      </c>
      <c r="G30" s="674"/>
      <c r="H30" s="673">
        <v>200260</v>
      </c>
      <c r="I30" s="674"/>
      <c r="J30" s="595" t="s">
        <v>12</v>
      </c>
      <c r="K30" s="675">
        <v>1980</v>
      </c>
      <c r="L30" s="676"/>
      <c r="M30" s="677" t="s">
        <v>3709</v>
      </c>
      <c r="N30" s="675">
        <v>1890</v>
      </c>
      <c r="O30" s="676"/>
      <c r="P30" s="677" t="s">
        <v>3709</v>
      </c>
      <c r="R30" s="599"/>
      <c r="S30" s="688"/>
      <c r="T30" s="600"/>
      <c r="V30" s="603"/>
      <c r="W30" s="601"/>
      <c r="X30" s="592"/>
      <c r="Y30" s="601"/>
      <c r="Z30" s="592"/>
      <c r="AA30" s="592"/>
      <c r="AB30" s="593"/>
      <c r="AD30" s="1360"/>
      <c r="AE30" s="678"/>
      <c r="AF30" s="688"/>
      <c r="AG30" s="688"/>
      <c r="AH30" s="600"/>
      <c r="AJ30" s="603"/>
      <c r="AK30" s="601"/>
      <c r="AL30" s="592"/>
      <c r="AM30" s="592"/>
      <c r="AN30" s="593"/>
      <c r="AP30" s="1352"/>
      <c r="AQ30" s="1355"/>
      <c r="AR30" s="1352"/>
      <c r="AS30" s="1355"/>
      <c r="AT30" s="1349"/>
      <c r="AU30" s="679" t="s">
        <v>3733</v>
      </c>
      <c r="AV30" s="680">
        <v>3100</v>
      </c>
      <c r="AW30" s="681">
        <v>3400</v>
      </c>
      <c r="AX30" s="682">
        <v>2100</v>
      </c>
      <c r="AY30" s="683">
        <v>2100</v>
      </c>
      <c r="BA30" s="694"/>
      <c r="BC30" s="627"/>
      <c r="BE30" s="602"/>
      <c r="BF30" s="688"/>
      <c r="BG30" s="688"/>
      <c r="BH30" s="600"/>
      <c r="BJ30" s="669"/>
      <c r="BL30" s="689"/>
      <c r="BM30" s="690"/>
      <c r="BN30" s="690"/>
      <c r="BO30" s="691"/>
      <c r="BQ30" s="602"/>
      <c r="BR30" s="612"/>
      <c r="BS30" s="612"/>
      <c r="BT30" s="613"/>
      <c r="BV30" s="602"/>
      <c r="BW30" s="612"/>
      <c r="BX30" s="612"/>
      <c r="BY30" s="612"/>
      <c r="BZ30" s="613"/>
      <c r="CB30" s="602"/>
      <c r="CC30" s="612"/>
      <c r="CD30" s="612"/>
      <c r="CE30" s="612"/>
      <c r="CF30" s="613"/>
      <c r="CH30" s="614"/>
    </row>
    <row r="31" spans="1:86" ht="45">
      <c r="A31" s="1367"/>
      <c r="B31" s="584" t="s">
        <v>3586</v>
      </c>
      <c r="C31" s="657" t="s">
        <v>3573</v>
      </c>
      <c r="D31" s="593" t="s">
        <v>3574</v>
      </c>
      <c r="F31" s="634">
        <v>55400</v>
      </c>
      <c r="G31" s="635">
        <v>63130</v>
      </c>
      <c r="H31" s="634">
        <v>47980</v>
      </c>
      <c r="I31" s="635">
        <v>55710</v>
      </c>
      <c r="J31" s="595" t="s">
        <v>12</v>
      </c>
      <c r="K31" s="636">
        <v>530</v>
      </c>
      <c r="L31" s="637">
        <v>600</v>
      </c>
      <c r="M31" s="638" t="s">
        <v>3709</v>
      </c>
      <c r="N31" s="636">
        <v>460</v>
      </c>
      <c r="O31" s="637">
        <v>530</v>
      </c>
      <c r="P31" s="638" t="s">
        <v>3709</v>
      </c>
      <c r="Q31" s="576" t="s">
        <v>1</v>
      </c>
      <c r="R31" s="692">
        <v>7730</v>
      </c>
      <c r="S31" s="693">
        <v>70</v>
      </c>
      <c r="T31" s="663" t="s">
        <v>3618</v>
      </c>
      <c r="V31" s="697"/>
      <c r="W31" s="696" t="s">
        <v>3713</v>
      </c>
      <c r="X31" s="592"/>
      <c r="Y31" s="696" t="s">
        <v>3713</v>
      </c>
      <c r="Z31" s="696"/>
      <c r="AA31" s="592"/>
      <c r="AB31" s="593"/>
      <c r="AC31" s="576" t="s">
        <v>1</v>
      </c>
      <c r="AD31" s="1361">
        <v>13680</v>
      </c>
      <c r="AE31" s="643"/>
      <c r="AF31" s="592" t="s">
        <v>1</v>
      </c>
      <c r="AG31" s="592">
        <v>60</v>
      </c>
      <c r="AH31" s="593" t="s">
        <v>3618</v>
      </c>
      <c r="AJ31" s="603" t="s">
        <v>3240</v>
      </c>
      <c r="AK31" s="601"/>
      <c r="AL31" s="592" t="s">
        <v>1</v>
      </c>
      <c r="AM31" s="592">
        <v>50</v>
      </c>
      <c r="AN31" s="593" t="s">
        <v>3633</v>
      </c>
      <c r="AO31" s="576" t="s">
        <v>1</v>
      </c>
      <c r="AP31" s="1350">
        <v>2900</v>
      </c>
      <c r="AQ31" s="1353">
        <v>3200</v>
      </c>
      <c r="AR31" s="1350">
        <v>2000</v>
      </c>
      <c r="AS31" s="1353">
        <v>2000</v>
      </c>
      <c r="AT31" s="1349" t="s">
        <v>12</v>
      </c>
      <c r="AU31" s="646" t="s">
        <v>3730</v>
      </c>
      <c r="AV31" s="647">
        <v>6300</v>
      </c>
      <c r="AW31" s="648">
        <v>7100</v>
      </c>
      <c r="AX31" s="684">
        <v>4400</v>
      </c>
      <c r="AY31" s="668">
        <v>4400</v>
      </c>
      <c r="BA31" s="651" t="s">
        <v>3687</v>
      </c>
      <c r="BB31" s="576" t="s">
        <v>1</v>
      </c>
      <c r="BC31" s="1344">
        <v>4500</v>
      </c>
      <c r="BD31" s="576" t="s">
        <v>1</v>
      </c>
      <c r="BE31" s="603">
        <v>3150</v>
      </c>
      <c r="BF31" s="592" t="s">
        <v>1</v>
      </c>
      <c r="BG31" s="592">
        <v>30</v>
      </c>
      <c r="BH31" s="593" t="s">
        <v>3618</v>
      </c>
      <c r="BJ31" s="669"/>
      <c r="BK31" s="576" t="s">
        <v>11</v>
      </c>
      <c r="BL31" s="609" t="s">
        <v>3307</v>
      </c>
      <c r="BM31" s="610" t="s">
        <v>3307</v>
      </c>
      <c r="BN31" s="610" t="s">
        <v>3307</v>
      </c>
      <c r="BO31" s="611" t="s">
        <v>3307</v>
      </c>
      <c r="BP31" s="576" t="s">
        <v>11</v>
      </c>
      <c r="BQ31" s="603"/>
      <c r="BR31" s="601"/>
      <c r="BS31" s="601"/>
      <c r="BT31" s="670"/>
      <c r="BU31" s="576" t="s">
        <v>11</v>
      </c>
      <c r="BV31" s="603"/>
      <c r="BW31" s="601"/>
      <c r="BX31" s="601"/>
      <c r="BY31" s="601"/>
      <c r="BZ31" s="670"/>
      <c r="CA31" s="576" t="s">
        <v>11</v>
      </c>
      <c r="CB31" s="603"/>
      <c r="CC31" s="601"/>
      <c r="CD31" s="601"/>
      <c r="CE31" s="601"/>
      <c r="CF31" s="670"/>
      <c r="CH31" s="669" t="s">
        <v>3257</v>
      </c>
    </row>
    <row r="32" spans="1:86">
      <c r="A32" s="1367"/>
      <c r="B32" s="584"/>
      <c r="C32" s="657"/>
      <c r="D32" s="593" t="s">
        <v>3576</v>
      </c>
      <c r="F32" s="658">
        <v>63130</v>
      </c>
      <c r="G32" s="659">
        <v>125340</v>
      </c>
      <c r="H32" s="658">
        <v>55710</v>
      </c>
      <c r="I32" s="659">
        <v>117920</v>
      </c>
      <c r="J32" s="595" t="s">
        <v>12</v>
      </c>
      <c r="K32" s="660">
        <v>600</v>
      </c>
      <c r="L32" s="661">
        <v>1130</v>
      </c>
      <c r="M32" s="662" t="s">
        <v>3709</v>
      </c>
      <c r="N32" s="660">
        <v>530</v>
      </c>
      <c r="O32" s="661">
        <v>1060</v>
      </c>
      <c r="P32" s="662" t="s">
        <v>3709</v>
      </c>
      <c r="Q32" s="576" t="s">
        <v>1</v>
      </c>
      <c r="R32" s="603">
        <v>7730</v>
      </c>
      <c r="S32" s="592">
        <v>70</v>
      </c>
      <c r="T32" s="663" t="s">
        <v>3618</v>
      </c>
      <c r="V32" s="603"/>
      <c r="W32" s="601">
        <v>359800</v>
      </c>
      <c r="X32" s="592"/>
      <c r="Y32" s="601">
        <v>3590</v>
      </c>
      <c r="Z32" s="592" t="s">
        <v>3618</v>
      </c>
      <c r="AA32" s="592"/>
      <c r="AB32" s="593"/>
      <c r="AD32" s="1362"/>
      <c r="AE32" s="664">
        <v>11950</v>
      </c>
      <c r="AF32" s="592"/>
      <c r="AG32" s="592"/>
      <c r="AH32" s="593"/>
      <c r="AJ32" s="603"/>
      <c r="AK32" s="601"/>
      <c r="AL32" s="592"/>
      <c r="AM32" s="592"/>
      <c r="AN32" s="593"/>
      <c r="AP32" s="1351"/>
      <c r="AQ32" s="1354"/>
      <c r="AR32" s="1351"/>
      <c r="AS32" s="1354"/>
      <c r="AT32" s="1349"/>
      <c r="AU32" s="588" t="s">
        <v>3731</v>
      </c>
      <c r="AV32" s="665">
        <v>3500</v>
      </c>
      <c r="AW32" s="666">
        <v>3900</v>
      </c>
      <c r="AX32" s="684">
        <v>2400</v>
      </c>
      <c r="AY32" s="668">
        <v>2400</v>
      </c>
      <c r="BA32" s="651">
        <v>7500</v>
      </c>
      <c r="BC32" s="1345"/>
      <c r="BE32" s="603"/>
      <c r="BF32" s="592"/>
      <c r="BG32" s="592"/>
      <c r="BH32" s="593"/>
      <c r="BJ32" s="669"/>
      <c r="BL32" s="609"/>
      <c r="BM32" s="610"/>
      <c r="BN32" s="610"/>
      <c r="BO32" s="611"/>
      <c r="BQ32" s="603">
        <v>1800</v>
      </c>
      <c r="BR32" s="601" t="s">
        <v>3630</v>
      </c>
      <c r="BS32" s="601">
        <v>10</v>
      </c>
      <c r="BT32" s="670" t="s">
        <v>3618</v>
      </c>
      <c r="BV32" s="603">
        <v>6620</v>
      </c>
      <c r="BW32" s="601" t="s">
        <v>3630</v>
      </c>
      <c r="BX32" s="601">
        <v>60</v>
      </c>
      <c r="BY32" s="601" t="s">
        <v>3618</v>
      </c>
      <c r="BZ32" s="670" t="s">
        <v>3631</v>
      </c>
      <c r="CB32" s="603">
        <v>4320</v>
      </c>
      <c r="CC32" s="601" t="s">
        <v>3630</v>
      </c>
      <c r="CD32" s="601">
        <v>40</v>
      </c>
      <c r="CE32" s="601" t="s">
        <v>3618</v>
      </c>
      <c r="CF32" s="670" t="s">
        <v>3631</v>
      </c>
      <c r="CH32" s="669"/>
    </row>
    <row r="33" spans="1:86">
      <c r="A33" s="1367"/>
      <c r="B33" s="584"/>
      <c r="C33" s="657" t="s">
        <v>3577</v>
      </c>
      <c r="D33" s="593" t="s">
        <v>3578</v>
      </c>
      <c r="F33" s="658">
        <v>125340</v>
      </c>
      <c r="G33" s="659">
        <v>202680</v>
      </c>
      <c r="H33" s="658">
        <v>117920</v>
      </c>
      <c r="I33" s="659">
        <v>195260</v>
      </c>
      <c r="J33" s="595" t="s">
        <v>12</v>
      </c>
      <c r="K33" s="660">
        <v>1130</v>
      </c>
      <c r="L33" s="661">
        <v>1910</v>
      </c>
      <c r="M33" s="662" t="s">
        <v>3709</v>
      </c>
      <c r="N33" s="660">
        <v>1060</v>
      </c>
      <c r="O33" s="661">
        <v>1840</v>
      </c>
      <c r="P33" s="662" t="s">
        <v>3709</v>
      </c>
      <c r="R33" s="598"/>
      <c r="S33" s="592"/>
      <c r="T33" s="593"/>
      <c r="V33" s="603"/>
      <c r="W33" s="601"/>
      <c r="X33" s="592"/>
      <c r="Y33" s="601"/>
      <c r="Z33" s="592"/>
      <c r="AA33" s="592"/>
      <c r="AB33" s="593"/>
      <c r="AC33" s="576" t="s">
        <v>1</v>
      </c>
      <c r="AD33" s="1359">
        <v>11950</v>
      </c>
      <c r="AE33" s="671"/>
      <c r="AF33" s="592"/>
      <c r="AG33" s="592">
        <v>0</v>
      </c>
      <c r="AH33" s="593"/>
      <c r="AJ33" s="603">
        <v>5300</v>
      </c>
      <c r="AK33" s="601" t="s">
        <v>3632</v>
      </c>
      <c r="AL33" s="592"/>
      <c r="AM33" s="592"/>
      <c r="AN33" s="593"/>
      <c r="AP33" s="1351"/>
      <c r="AQ33" s="1354"/>
      <c r="AR33" s="1351"/>
      <c r="AS33" s="1354"/>
      <c r="AT33" s="1349"/>
      <c r="AU33" s="588" t="s">
        <v>3732</v>
      </c>
      <c r="AV33" s="665">
        <v>3000</v>
      </c>
      <c r="AW33" s="666">
        <v>3400</v>
      </c>
      <c r="AX33" s="684">
        <v>2100</v>
      </c>
      <c r="AY33" s="668">
        <v>2100</v>
      </c>
      <c r="BA33" s="694"/>
      <c r="BC33" s="627"/>
      <c r="BE33" s="603"/>
      <c r="BF33" s="592"/>
      <c r="BG33" s="592"/>
      <c r="BH33" s="593"/>
      <c r="BJ33" s="669"/>
      <c r="BL33" s="609">
        <v>0.01</v>
      </c>
      <c r="BM33" s="610">
        <v>0.03</v>
      </c>
      <c r="BN33" s="610">
        <v>0.04</v>
      </c>
      <c r="BO33" s="611">
        <v>0.06</v>
      </c>
      <c r="BQ33" s="603"/>
      <c r="BR33" s="601"/>
      <c r="BS33" s="601"/>
      <c r="BT33" s="670"/>
      <c r="BV33" s="603"/>
      <c r="BW33" s="601"/>
      <c r="BX33" s="601"/>
      <c r="BY33" s="601"/>
      <c r="BZ33" s="670"/>
      <c r="CB33" s="603"/>
      <c r="CC33" s="601"/>
      <c r="CD33" s="601"/>
      <c r="CE33" s="601"/>
      <c r="CF33" s="670"/>
      <c r="CH33" s="669">
        <v>0.92</v>
      </c>
    </row>
    <row r="34" spans="1:86">
      <c r="A34" s="1367"/>
      <c r="B34" s="584"/>
      <c r="C34" s="657"/>
      <c r="D34" s="593" t="s">
        <v>3579</v>
      </c>
      <c r="F34" s="673">
        <v>202680</v>
      </c>
      <c r="G34" s="674"/>
      <c r="H34" s="673">
        <v>195260</v>
      </c>
      <c r="I34" s="674"/>
      <c r="J34" s="595" t="s">
        <v>12</v>
      </c>
      <c r="K34" s="675">
        <v>1910</v>
      </c>
      <c r="L34" s="676"/>
      <c r="M34" s="677" t="s">
        <v>3709</v>
      </c>
      <c r="N34" s="675">
        <v>1840</v>
      </c>
      <c r="O34" s="676"/>
      <c r="P34" s="677" t="s">
        <v>3709</v>
      </c>
      <c r="R34" s="598"/>
      <c r="S34" s="592"/>
      <c r="T34" s="593"/>
      <c r="V34" s="697"/>
      <c r="W34" s="696" t="s">
        <v>3714</v>
      </c>
      <c r="X34" s="592"/>
      <c r="Y34" s="696" t="s">
        <v>3714</v>
      </c>
      <c r="Z34" s="696"/>
      <c r="AA34" s="592"/>
      <c r="AB34" s="593"/>
      <c r="AD34" s="1360"/>
      <c r="AE34" s="678"/>
      <c r="AF34" s="592"/>
      <c r="AG34" s="592"/>
      <c r="AH34" s="593"/>
      <c r="AJ34" s="603"/>
      <c r="AK34" s="601"/>
      <c r="AL34" s="592"/>
      <c r="AM34" s="592"/>
      <c r="AN34" s="593"/>
      <c r="AP34" s="1352"/>
      <c r="AQ34" s="1355"/>
      <c r="AR34" s="1352"/>
      <c r="AS34" s="1355"/>
      <c r="AT34" s="1349"/>
      <c r="AU34" s="679" t="s">
        <v>3733</v>
      </c>
      <c r="AV34" s="680">
        <v>2700</v>
      </c>
      <c r="AW34" s="681">
        <v>3000</v>
      </c>
      <c r="AX34" s="682">
        <v>1900</v>
      </c>
      <c r="AY34" s="683">
        <v>1900</v>
      </c>
      <c r="BA34" s="651" t="s">
        <v>3688</v>
      </c>
      <c r="BC34" s="627"/>
      <c r="BE34" s="603"/>
      <c r="BF34" s="592"/>
      <c r="BG34" s="592"/>
      <c r="BH34" s="593"/>
      <c r="BJ34" s="669"/>
      <c r="BL34" s="609"/>
      <c r="BM34" s="610"/>
      <c r="BN34" s="610"/>
      <c r="BO34" s="611"/>
      <c r="BQ34" s="603"/>
      <c r="BR34" s="601"/>
      <c r="BS34" s="601"/>
      <c r="BT34" s="670"/>
      <c r="BV34" s="603"/>
      <c r="BW34" s="601"/>
      <c r="BX34" s="601"/>
      <c r="BY34" s="601"/>
      <c r="BZ34" s="670"/>
      <c r="CB34" s="603"/>
      <c r="CC34" s="601"/>
      <c r="CD34" s="601"/>
      <c r="CE34" s="601"/>
      <c r="CF34" s="670"/>
      <c r="CH34" s="669"/>
    </row>
    <row r="35" spans="1:86" ht="45">
      <c r="A35" s="1367"/>
      <c r="B35" s="631" t="s">
        <v>3587</v>
      </c>
      <c r="C35" s="632" t="s">
        <v>3573</v>
      </c>
      <c r="D35" s="633" t="s">
        <v>3574</v>
      </c>
      <c r="F35" s="634">
        <v>50780</v>
      </c>
      <c r="G35" s="635">
        <v>58510</v>
      </c>
      <c r="H35" s="634">
        <v>44290</v>
      </c>
      <c r="I35" s="635">
        <v>52020</v>
      </c>
      <c r="J35" s="595" t="s">
        <v>12</v>
      </c>
      <c r="K35" s="636">
        <v>480</v>
      </c>
      <c r="L35" s="637">
        <v>550</v>
      </c>
      <c r="M35" s="638" t="s">
        <v>3709</v>
      </c>
      <c r="N35" s="636">
        <v>420</v>
      </c>
      <c r="O35" s="637">
        <v>490</v>
      </c>
      <c r="P35" s="638" t="s">
        <v>3709</v>
      </c>
      <c r="Q35" s="576" t="s">
        <v>1</v>
      </c>
      <c r="R35" s="639">
        <v>7730</v>
      </c>
      <c r="S35" s="640">
        <v>70</v>
      </c>
      <c r="T35" s="641" t="s">
        <v>3618</v>
      </c>
      <c r="V35" s="603"/>
      <c r="W35" s="601">
        <v>397800</v>
      </c>
      <c r="X35" s="592"/>
      <c r="Y35" s="601">
        <v>3970</v>
      </c>
      <c r="Z35" s="592" t="s">
        <v>3618</v>
      </c>
      <c r="AA35" s="592"/>
      <c r="AB35" s="593"/>
      <c r="AC35" s="576" t="s">
        <v>1</v>
      </c>
      <c r="AD35" s="1361">
        <v>12830</v>
      </c>
      <c r="AE35" s="643"/>
      <c r="AF35" s="642" t="s">
        <v>1</v>
      </c>
      <c r="AG35" s="642">
        <v>50</v>
      </c>
      <c r="AH35" s="633" t="s">
        <v>3618</v>
      </c>
      <c r="AJ35" s="603" t="s">
        <v>3241</v>
      </c>
      <c r="AK35" s="601"/>
      <c r="AL35" s="592" t="s">
        <v>1</v>
      </c>
      <c r="AM35" s="592">
        <v>40</v>
      </c>
      <c r="AN35" s="593" t="s">
        <v>3633</v>
      </c>
      <c r="AO35" s="576" t="s">
        <v>1</v>
      </c>
      <c r="AP35" s="1350">
        <v>3300</v>
      </c>
      <c r="AQ35" s="1353">
        <v>3600</v>
      </c>
      <c r="AR35" s="1350">
        <v>2300</v>
      </c>
      <c r="AS35" s="1353">
        <v>2300</v>
      </c>
      <c r="AT35" s="1349" t="s">
        <v>12</v>
      </c>
      <c r="AU35" s="646" t="s">
        <v>3730</v>
      </c>
      <c r="AV35" s="647">
        <v>7100</v>
      </c>
      <c r="AW35" s="648">
        <v>7900</v>
      </c>
      <c r="AX35" s="684">
        <v>4900</v>
      </c>
      <c r="AY35" s="668">
        <v>4900</v>
      </c>
      <c r="BA35" s="651">
        <v>6130</v>
      </c>
      <c r="BB35" s="576" t="s">
        <v>1</v>
      </c>
      <c r="BC35" s="1344">
        <v>4500</v>
      </c>
      <c r="BD35" s="576" t="s">
        <v>1</v>
      </c>
      <c r="BE35" s="644">
        <v>2750</v>
      </c>
      <c r="BF35" s="642" t="s">
        <v>1</v>
      </c>
      <c r="BG35" s="642">
        <v>20</v>
      </c>
      <c r="BH35" s="633" t="s">
        <v>3618</v>
      </c>
      <c r="BJ35" s="669"/>
      <c r="BK35" s="576" t="s">
        <v>11</v>
      </c>
      <c r="BL35" s="653" t="s">
        <v>3307</v>
      </c>
      <c r="BM35" s="654" t="s">
        <v>3307</v>
      </c>
      <c r="BN35" s="654" t="s">
        <v>3307</v>
      </c>
      <c r="BO35" s="655" t="s">
        <v>3307</v>
      </c>
      <c r="BP35" s="576" t="s">
        <v>11</v>
      </c>
      <c r="BQ35" s="644"/>
      <c r="BR35" s="645"/>
      <c r="BS35" s="645"/>
      <c r="BT35" s="656"/>
      <c r="BU35" s="576" t="s">
        <v>11</v>
      </c>
      <c r="BV35" s="644"/>
      <c r="BW35" s="645"/>
      <c r="BX35" s="645"/>
      <c r="BY35" s="645"/>
      <c r="BZ35" s="656"/>
      <c r="CA35" s="576" t="s">
        <v>11</v>
      </c>
      <c r="CB35" s="644"/>
      <c r="CC35" s="645"/>
      <c r="CD35" s="645"/>
      <c r="CE35" s="645"/>
      <c r="CF35" s="656"/>
      <c r="CH35" s="652" t="s">
        <v>3257</v>
      </c>
    </row>
    <row r="36" spans="1:86">
      <c r="A36" s="1367"/>
      <c r="B36" s="584"/>
      <c r="C36" s="657"/>
      <c r="D36" s="593" t="s">
        <v>3576</v>
      </c>
      <c r="F36" s="658">
        <v>58510</v>
      </c>
      <c r="G36" s="659">
        <v>120720</v>
      </c>
      <c r="H36" s="658">
        <v>52020</v>
      </c>
      <c r="I36" s="659">
        <v>114230</v>
      </c>
      <c r="J36" s="595" t="s">
        <v>12</v>
      </c>
      <c r="K36" s="660">
        <v>550</v>
      </c>
      <c r="L36" s="661">
        <v>1090</v>
      </c>
      <c r="M36" s="662" t="s">
        <v>3709</v>
      </c>
      <c r="N36" s="660">
        <v>490</v>
      </c>
      <c r="O36" s="661">
        <v>1020</v>
      </c>
      <c r="P36" s="662" t="s">
        <v>3709</v>
      </c>
      <c r="Q36" s="576" t="s">
        <v>1</v>
      </c>
      <c r="R36" s="603">
        <v>7730</v>
      </c>
      <c r="S36" s="592">
        <v>70</v>
      </c>
      <c r="T36" s="663" t="s">
        <v>3618</v>
      </c>
      <c r="V36" s="603"/>
      <c r="W36" s="601"/>
      <c r="X36" s="592"/>
      <c r="Y36" s="601"/>
      <c r="Z36" s="592"/>
      <c r="AA36" s="592"/>
      <c r="AB36" s="593"/>
      <c r="AD36" s="1362"/>
      <c r="AE36" s="664">
        <v>11100</v>
      </c>
      <c r="AF36" s="592"/>
      <c r="AG36" s="592"/>
      <c r="AH36" s="593"/>
      <c r="AJ36" s="603"/>
      <c r="AK36" s="601"/>
      <c r="AL36" s="592"/>
      <c r="AM36" s="592"/>
      <c r="AN36" s="593"/>
      <c r="AP36" s="1351"/>
      <c r="AQ36" s="1354"/>
      <c r="AR36" s="1351"/>
      <c r="AS36" s="1354"/>
      <c r="AT36" s="1349"/>
      <c r="AU36" s="588" t="s">
        <v>3731</v>
      </c>
      <c r="AV36" s="665">
        <v>3900</v>
      </c>
      <c r="AW36" s="666">
        <v>4300</v>
      </c>
      <c r="AX36" s="684">
        <v>2700</v>
      </c>
      <c r="AY36" s="668">
        <v>2700</v>
      </c>
      <c r="BA36" s="694"/>
      <c r="BC36" s="1345"/>
      <c r="BE36" s="603"/>
      <c r="BF36" s="592"/>
      <c r="BG36" s="592"/>
      <c r="BH36" s="593"/>
      <c r="BJ36" s="669"/>
      <c r="BL36" s="609"/>
      <c r="BM36" s="610"/>
      <c r="BN36" s="610"/>
      <c r="BO36" s="611"/>
      <c r="BQ36" s="603">
        <v>1580</v>
      </c>
      <c r="BR36" s="601" t="s">
        <v>3630</v>
      </c>
      <c r="BS36" s="601">
        <v>10</v>
      </c>
      <c r="BT36" s="670" t="s">
        <v>3618</v>
      </c>
      <c r="BV36" s="603">
        <v>5800</v>
      </c>
      <c r="BW36" s="601" t="s">
        <v>3630</v>
      </c>
      <c r="BX36" s="601">
        <v>50</v>
      </c>
      <c r="BY36" s="601" t="s">
        <v>3618</v>
      </c>
      <c r="BZ36" s="670" t="s">
        <v>3631</v>
      </c>
      <c r="CB36" s="603">
        <v>3780</v>
      </c>
      <c r="CC36" s="601" t="s">
        <v>3630</v>
      </c>
      <c r="CD36" s="601">
        <v>30</v>
      </c>
      <c r="CE36" s="601" t="s">
        <v>3618</v>
      </c>
      <c r="CF36" s="670" t="s">
        <v>3631</v>
      </c>
      <c r="CH36" s="669"/>
    </row>
    <row r="37" spans="1:86">
      <c r="A37" s="1367"/>
      <c r="B37" s="584"/>
      <c r="C37" s="657" t="s">
        <v>3577</v>
      </c>
      <c r="D37" s="593" t="s">
        <v>3578</v>
      </c>
      <c r="F37" s="658">
        <v>120720</v>
      </c>
      <c r="G37" s="659">
        <v>198060</v>
      </c>
      <c r="H37" s="658">
        <v>114230</v>
      </c>
      <c r="I37" s="659">
        <v>191570</v>
      </c>
      <c r="J37" s="595" t="s">
        <v>12</v>
      </c>
      <c r="K37" s="660">
        <v>1090</v>
      </c>
      <c r="L37" s="661">
        <v>1870</v>
      </c>
      <c r="M37" s="662" t="s">
        <v>3709</v>
      </c>
      <c r="N37" s="660">
        <v>1020</v>
      </c>
      <c r="O37" s="661">
        <v>1800</v>
      </c>
      <c r="P37" s="662" t="s">
        <v>3709</v>
      </c>
      <c r="R37" s="598"/>
      <c r="S37" s="592"/>
      <c r="T37" s="593"/>
      <c r="V37" s="697"/>
      <c r="W37" s="696" t="s">
        <v>3715</v>
      </c>
      <c r="X37" s="592"/>
      <c r="Y37" s="696" t="s">
        <v>3715</v>
      </c>
      <c r="Z37" s="696"/>
      <c r="AA37" s="592"/>
      <c r="AB37" s="593"/>
      <c r="AC37" s="576" t="s">
        <v>1</v>
      </c>
      <c r="AD37" s="1359">
        <v>11100</v>
      </c>
      <c r="AE37" s="671"/>
      <c r="AF37" s="592"/>
      <c r="AG37" s="592">
        <v>0</v>
      </c>
      <c r="AH37" s="593"/>
      <c r="AJ37" s="603">
        <v>4540</v>
      </c>
      <c r="AK37" s="601" t="s">
        <v>3632</v>
      </c>
      <c r="AL37" s="592"/>
      <c r="AM37" s="592"/>
      <c r="AN37" s="593"/>
      <c r="AP37" s="1351"/>
      <c r="AQ37" s="1354"/>
      <c r="AR37" s="1351"/>
      <c r="AS37" s="1354"/>
      <c r="AT37" s="1349"/>
      <c r="AU37" s="588" t="s">
        <v>3732</v>
      </c>
      <c r="AV37" s="665">
        <v>3400</v>
      </c>
      <c r="AW37" s="666">
        <v>3800</v>
      </c>
      <c r="AX37" s="684">
        <v>2300</v>
      </c>
      <c r="AY37" s="668">
        <v>2300</v>
      </c>
      <c r="BA37" s="651" t="s">
        <v>3689</v>
      </c>
      <c r="BC37" s="627"/>
      <c r="BE37" s="603"/>
      <c r="BF37" s="592"/>
      <c r="BG37" s="592"/>
      <c r="BH37" s="593"/>
      <c r="BJ37" s="669"/>
      <c r="BL37" s="609">
        <v>0.01</v>
      </c>
      <c r="BM37" s="610">
        <v>0.03</v>
      </c>
      <c r="BN37" s="610">
        <v>0.04</v>
      </c>
      <c r="BO37" s="611">
        <v>0.06</v>
      </c>
      <c r="BQ37" s="603"/>
      <c r="BR37" s="601"/>
      <c r="BS37" s="601"/>
      <c r="BT37" s="670"/>
      <c r="BV37" s="603"/>
      <c r="BW37" s="601"/>
      <c r="BX37" s="601"/>
      <c r="BY37" s="601"/>
      <c r="BZ37" s="670"/>
      <c r="CB37" s="603"/>
      <c r="CC37" s="601"/>
      <c r="CD37" s="601"/>
      <c r="CE37" s="601"/>
      <c r="CF37" s="670"/>
      <c r="CH37" s="669">
        <v>0.89</v>
      </c>
    </row>
    <row r="38" spans="1:86">
      <c r="A38" s="1367"/>
      <c r="B38" s="686"/>
      <c r="C38" s="687"/>
      <c r="D38" s="600" t="s">
        <v>3579</v>
      </c>
      <c r="F38" s="673">
        <v>198060</v>
      </c>
      <c r="G38" s="674"/>
      <c r="H38" s="673">
        <v>191570</v>
      </c>
      <c r="I38" s="674"/>
      <c r="J38" s="595" t="s">
        <v>12</v>
      </c>
      <c r="K38" s="675">
        <v>1870</v>
      </c>
      <c r="L38" s="676"/>
      <c r="M38" s="677" t="s">
        <v>3709</v>
      </c>
      <c r="N38" s="675">
        <v>1800</v>
      </c>
      <c r="O38" s="676"/>
      <c r="P38" s="677" t="s">
        <v>3709</v>
      </c>
      <c r="R38" s="599"/>
      <c r="S38" s="688"/>
      <c r="T38" s="600"/>
      <c r="V38" s="603"/>
      <c r="W38" s="601">
        <v>435700</v>
      </c>
      <c r="X38" s="592"/>
      <c r="Y38" s="601">
        <v>4350</v>
      </c>
      <c r="Z38" s="592" t="s">
        <v>3618</v>
      </c>
      <c r="AA38" s="592"/>
      <c r="AB38" s="593"/>
      <c r="AD38" s="1360"/>
      <c r="AE38" s="678"/>
      <c r="AF38" s="688"/>
      <c r="AG38" s="688"/>
      <c r="AH38" s="600"/>
      <c r="AJ38" s="603"/>
      <c r="AK38" s="601"/>
      <c r="AL38" s="592"/>
      <c r="AM38" s="592"/>
      <c r="AN38" s="593"/>
      <c r="AP38" s="1352"/>
      <c r="AQ38" s="1355"/>
      <c r="AR38" s="1352"/>
      <c r="AS38" s="1355"/>
      <c r="AT38" s="1349"/>
      <c r="AU38" s="679" t="s">
        <v>3733</v>
      </c>
      <c r="AV38" s="680">
        <v>3000</v>
      </c>
      <c r="AW38" s="681">
        <v>3400</v>
      </c>
      <c r="AX38" s="682">
        <v>2100</v>
      </c>
      <c r="AY38" s="683">
        <v>2100</v>
      </c>
      <c r="BA38" s="651">
        <v>5220</v>
      </c>
      <c r="BC38" s="627"/>
      <c r="BE38" s="602"/>
      <c r="BF38" s="688"/>
      <c r="BG38" s="688"/>
      <c r="BH38" s="600"/>
      <c r="BJ38" s="669"/>
      <c r="BL38" s="689"/>
      <c r="BM38" s="690"/>
      <c r="BN38" s="690"/>
      <c r="BO38" s="691"/>
      <c r="BQ38" s="602"/>
      <c r="BR38" s="612"/>
      <c r="BS38" s="612"/>
      <c r="BT38" s="613"/>
      <c r="BV38" s="602"/>
      <c r="BW38" s="612"/>
      <c r="BX38" s="612"/>
      <c r="BY38" s="612"/>
      <c r="BZ38" s="613"/>
      <c r="CB38" s="602"/>
      <c r="CC38" s="612"/>
      <c r="CD38" s="612"/>
      <c r="CE38" s="612"/>
      <c r="CF38" s="613"/>
      <c r="CH38" s="614"/>
    </row>
    <row r="39" spans="1:86" ht="45">
      <c r="A39" s="1367"/>
      <c r="B39" s="584" t="s">
        <v>3588</v>
      </c>
      <c r="C39" s="657" t="s">
        <v>3573</v>
      </c>
      <c r="D39" s="593" t="s">
        <v>3574</v>
      </c>
      <c r="F39" s="634">
        <v>47140</v>
      </c>
      <c r="G39" s="635">
        <v>54870</v>
      </c>
      <c r="H39" s="634">
        <v>41360</v>
      </c>
      <c r="I39" s="635">
        <v>49090</v>
      </c>
      <c r="J39" s="595" t="s">
        <v>12</v>
      </c>
      <c r="K39" s="636">
        <v>450</v>
      </c>
      <c r="L39" s="637">
        <v>520</v>
      </c>
      <c r="M39" s="638" t="s">
        <v>3709</v>
      </c>
      <c r="N39" s="636">
        <v>390</v>
      </c>
      <c r="O39" s="637">
        <v>460</v>
      </c>
      <c r="P39" s="638" t="s">
        <v>3709</v>
      </c>
      <c r="Q39" s="576" t="s">
        <v>1</v>
      </c>
      <c r="R39" s="692">
        <v>7730</v>
      </c>
      <c r="S39" s="693">
        <v>70</v>
      </c>
      <c r="T39" s="663" t="s">
        <v>3618</v>
      </c>
      <c r="V39" s="603"/>
      <c r="W39" s="601"/>
      <c r="X39" s="592"/>
      <c r="Y39" s="601"/>
      <c r="Z39" s="592"/>
      <c r="AA39" s="592"/>
      <c r="AB39" s="593"/>
      <c r="AC39" s="576" t="s">
        <v>1</v>
      </c>
      <c r="AD39" s="1361">
        <v>12170</v>
      </c>
      <c r="AE39" s="643"/>
      <c r="AF39" s="642" t="s">
        <v>1</v>
      </c>
      <c r="AG39" s="642">
        <v>50</v>
      </c>
      <c r="AH39" s="633" t="s">
        <v>3618</v>
      </c>
      <c r="AJ39" s="603" t="s">
        <v>3242</v>
      </c>
      <c r="AK39" s="601"/>
      <c r="AL39" s="592" t="s">
        <v>1</v>
      </c>
      <c r="AM39" s="592">
        <v>30</v>
      </c>
      <c r="AN39" s="593" t="s">
        <v>3633</v>
      </c>
      <c r="AO39" s="576" t="s">
        <v>1</v>
      </c>
      <c r="AP39" s="1350">
        <v>2900</v>
      </c>
      <c r="AQ39" s="1353">
        <v>3200</v>
      </c>
      <c r="AR39" s="1350">
        <v>2000</v>
      </c>
      <c r="AS39" s="1353">
        <v>2000</v>
      </c>
      <c r="AT39" s="1349" t="s">
        <v>12</v>
      </c>
      <c r="AU39" s="646" t="s">
        <v>3730</v>
      </c>
      <c r="AV39" s="647">
        <v>6300</v>
      </c>
      <c r="AW39" s="648">
        <v>7100</v>
      </c>
      <c r="AX39" s="684">
        <v>4400</v>
      </c>
      <c r="AY39" s="668">
        <v>4400</v>
      </c>
      <c r="BA39" s="694"/>
      <c r="BB39" s="576" t="s">
        <v>1</v>
      </c>
      <c r="BC39" s="1344">
        <v>4500</v>
      </c>
      <c r="BD39" s="576" t="s">
        <v>1</v>
      </c>
      <c r="BE39" s="603">
        <v>2450</v>
      </c>
      <c r="BF39" s="592" t="s">
        <v>1</v>
      </c>
      <c r="BG39" s="592">
        <v>20</v>
      </c>
      <c r="BH39" s="593" t="s">
        <v>3618</v>
      </c>
      <c r="BJ39" s="669"/>
      <c r="BK39" s="576" t="s">
        <v>11</v>
      </c>
      <c r="BL39" s="609" t="s">
        <v>3307</v>
      </c>
      <c r="BM39" s="610" t="s">
        <v>3307</v>
      </c>
      <c r="BN39" s="610" t="s">
        <v>3307</v>
      </c>
      <c r="BO39" s="611" t="s">
        <v>3307</v>
      </c>
      <c r="BP39" s="576" t="s">
        <v>11</v>
      </c>
      <c r="BQ39" s="603"/>
      <c r="BR39" s="601"/>
      <c r="BS39" s="601"/>
      <c r="BT39" s="670"/>
      <c r="BU39" s="576" t="s">
        <v>11</v>
      </c>
      <c r="BV39" s="603"/>
      <c r="BW39" s="601"/>
      <c r="BX39" s="601"/>
      <c r="BY39" s="601"/>
      <c r="BZ39" s="670"/>
      <c r="CA39" s="576" t="s">
        <v>11</v>
      </c>
      <c r="CB39" s="603"/>
      <c r="CC39" s="601"/>
      <c r="CD39" s="601"/>
      <c r="CE39" s="601"/>
      <c r="CF39" s="670"/>
      <c r="CH39" s="669" t="s">
        <v>3257</v>
      </c>
    </row>
    <row r="40" spans="1:86">
      <c r="A40" s="1367"/>
      <c r="B40" s="584"/>
      <c r="C40" s="657"/>
      <c r="D40" s="593" t="s">
        <v>3576</v>
      </c>
      <c r="F40" s="658">
        <v>54870</v>
      </c>
      <c r="G40" s="659">
        <v>117080</v>
      </c>
      <c r="H40" s="658">
        <v>49090</v>
      </c>
      <c r="I40" s="659">
        <v>111300</v>
      </c>
      <c r="J40" s="595" t="s">
        <v>12</v>
      </c>
      <c r="K40" s="660">
        <v>520</v>
      </c>
      <c r="L40" s="661">
        <v>1050</v>
      </c>
      <c r="M40" s="662" t="s">
        <v>3709</v>
      </c>
      <c r="N40" s="660">
        <v>460</v>
      </c>
      <c r="O40" s="661">
        <v>990</v>
      </c>
      <c r="P40" s="662" t="s">
        <v>3709</v>
      </c>
      <c r="Q40" s="576" t="s">
        <v>1</v>
      </c>
      <c r="R40" s="603">
        <v>7730</v>
      </c>
      <c r="S40" s="592">
        <v>70</v>
      </c>
      <c r="T40" s="663" t="s">
        <v>3618</v>
      </c>
      <c r="V40" s="697"/>
      <c r="W40" s="696" t="s">
        <v>3716</v>
      </c>
      <c r="X40" s="592"/>
      <c r="Y40" s="696" t="s">
        <v>3716</v>
      </c>
      <c r="Z40" s="696"/>
      <c r="AA40" s="592" t="s">
        <v>3575</v>
      </c>
      <c r="AB40" s="593" t="s">
        <v>3589</v>
      </c>
      <c r="AD40" s="1362"/>
      <c r="AE40" s="664">
        <v>10440</v>
      </c>
      <c r="AF40" s="592"/>
      <c r="AG40" s="592"/>
      <c r="AH40" s="593"/>
      <c r="AJ40" s="603"/>
      <c r="AK40" s="601"/>
      <c r="AL40" s="592"/>
      <c r="AM40" s="592"/>
      <c r="AN40" s="593"/>
      <c r="AP40" s="1351"/>
      <c r="AQ40" s="1354"/>
      <c r="AR40" s="1351"/>
      <c r="AS40" s="1354"/>
      <c r="AT40" s="1349"/>
      <c r="AU40" s="588" t="s">
        <v>3731</v>
      </c>
      <c r="AV40" s="665">
        <v>3500</v>
      </c>
      <c r="AW40" s="666">
        <v>3900</v>
      </c>
      <c r="AX40" s="684">
        <v>2400</v>
      </c>
      <c r="AY40" s="668">
        <v>2400</v>
      </c>
      <c r="BA40" s="651" t="s">
        <v>3690</v>
      </c>
      <c r="BC40" s="1345"/>
      <c r="BE40" s="603"/>
      <c r="BF40" s="592"/>
      <c r="BG40" s="592"/>
      <c r="BH40" s="593"/>
      <c r="BJ40" s="669"/>
      <c r="BL40" s="609"/>
      <c r="BM40" s="610"/>
      <c r="BN40" s="610"/>
      <c r="BO40" s="611"/>
      <c r="BQ40" s="603">
        <v>1400</v>
      </c>
      <c r="BR40" s="601" t="s">
        <v>3630</v>
      </c>
      <c r="BS40" s="601">
        <v>10</v>
      </c>
      <c r="BT40" s="670" t="s">
        <v>3618</v>
      </c>
      <c r="BV40" s="603">
        <v>5150</v>
      </c>
      <c r="BW40" s="601" t="s">
        <v>3630</v>
      </c>
      <c r="BX40" s="601">
        <v>50</v>
      </c>
      <c r="BY40" s="601" t="s">
        <v>3618</v>
      </c>
      <c r="BZ40" s="670" t="s">
        <v>3631</v>
      </c>
      <c r="CB40" s="603">
        <v>3360</v>
      </c>
      <c r="CC40" s="601" t="s">
        <v>3630</v>
      </c>
      <c r="CD40" s="601">
        <v>30</v>
      </c>
      <c r="CE40" s="601" t="s">
        <v>3618</v>
      </c>
      <c r="CF40" s="670" t="s">
        <v>3631</v>
      </c>
      <c r="CH40" s="669"/>
    </row>
    <row r="41" spans="1:86">
      <c r="A41" s="1367"/>
      <c r="B41" s="584"/>
      <c r="C41" s="657" t="s">
        <v>3577</v>
      </c>
      <c r="D41" s="593" t="s">
        <v>3578</v>
      </c>
      <c r="F41" s="658">
        <v>117080</v>
      </c>
      <c r="G41" s="659">
        <v>194420</v>
      </c>
      <c r="H41" s="658">
        <v>111300</v>
      </c>
      <c r="I41" s="659">
        <v>188640</v>
      </c>
      <c r="J41" s="595" t="s">
        <v>12</v>
      </c>
      <c r="K41" s="660">
        <v>1050</v>
      </c>
      <c r="L41" s="661">
        <v>1830</v>
      </c>
      <c r="M41" s="662" t="s">
        <v>3709</v>
      </c>
      <c r="N41" s="660">
        <v>990</v>
      </c>
      <c r="O41" s="661">
        <v>1770</v>
      </c>
      <c r="P41" s="662" t="s">
        <v>3709</v>
      </c>
      <c r="R41" s="598"/>
      <c r="S41" s="592"/>
      <c r="T41" s="593"/>
      <c r="V41" s="603"/>
      <c r="W41" s="601">
        <v>473600</v>
      </c>
      <c r="X41" s="592"/>
      <c r="Y41" s="601">
        <v>4730</v>
      </c>
      <c r="Z41" s="592" t="s">
        <v>3618</v>
      </c>
      <c r="AA41" s="592"/>
      <c r="AB41" s="593" t="s">
        <v>3590</v>
      </c>
      <c r="AC41" s="576" t="s">
        <v>1</v>
      </c>
      <c r="AD41" s="1359">
        <v>10440</v>
      </c>
      <c r="AE41" s="671"/>
      <c r="AF41" s="592"/>
      <c r="AG41" s="592">
        <v>0</v>
      </c>
      <c r="AH41" s="593"/>
      <c r="AJ41" s="603">
        <v>3970</v>
      </c>
      <c r="AK41" s="601" t="s">
        <v>3632</v>
      </c>
      <c r="AL41" s="592"/>
      <c r="AM41" s="592"/>
      <c r="AN41" s="593"/>
      <c r="AP41" s="1351"/>
      <c r="AQ41" s="1354"/>
      <c r="AR41" s="1351"/>
      <c r="AS41" s="1354"/>
      <c r="AT41" s="1349"/>
      <c r="AU41" s="588" t="s">
        <v>3732</v>
      </c>
      <c r="AV41" s="665">
        <v>3000</v>
      </c>
      <c r="AW41" s="666">
        <v>3400</v>
      </c>
      <c r="AX41" s="684">
        <v>2100</v>
      </c>
      <c r="AY41" s="668">
        <v>2100</v>
      </c>
      <c r="BA41" s="651">
        <v>4660</v>
      </c>
      <c r="BC41" s="672"/>
      <c r="BE41" s="603"/>
      <c r="BF41" s="592"/>
      <c r="BG41" s="592"/>
      <c r="BH41" s="593"/>
      <c r="BJ41" s="669" t="s">
        <v>3591</v>
      </c>
      <c r="BL41" s="609">
        <v>0.01</v>
      </c>
      <c r="BM41" s="610">
        <v>0.03</v>
      </c>
      <c r="BN41" s="610">
        <v>0.04</v>
      </c>
      <c r="BO41" s="611">
        <v>0.06</v>
      </c>
      <c r="BQ41" s="603"/>
      <c r="BR41" s="601"/>
      <c r="BS41" s="601"/>
      <c r="BT41" s="670"/>
      <c r="BV41" s="603"/>
      <c r="BW41" s="601"/>
      <c r="BX41" s="601"/>
      <c r="BY41" s="601"/>
      <c r="BZ41" s="670"/>
      <c r="CB41" s="603"/>
      <c r="CC41" s="601"/>
      <c r="CD41" s="601"/>
      <c r="CE41" s="601"/>
      <c r="CF41" s="670"/>
      <c r="CH41" s="669">
        <v>0.91</v>
      </c>
    </row>
    <row r="42" spans="1:86">
      <c r="A42" s="1367"/>
      <c r="B42" s="584"/>
      <c r="C42" s="657"/>
      <c r="D42" s="593" t="s">
        <v>3579</v>
      </c>
      <c r="F42" s="673">
        <v>194420</v>
      </c>
      <c r="G42" s="674"/>
      <c r="H42" s="673">
        <v>188640</v>
      </c>
      <c r="I42" s="674"/>
      <c r="J42" s="595" t="s">
        <v>12</v>
      </c>
      <c r="K42" s="675">
        <v>1830</v>
      </c>
      <c r="L42" s="676"/>
      <c r="M42" s="677" t="s">
        <v>3709</v>
      </c>
      <c r="N42" s="675">
        <v>1770</v>
      </c>
      <c r="O42" s="676"/>
      <c r="P42" s="677" t="s">
        <v>3709</v>
      </c>
      <c r="R42" s="598"/>
      <c r="S42" s="592"/>
      <c r="T42" s="593"/>
      <c r="V42" s="603"/>
      <c r="W42" s="601"/>
      <c r="X42" s="592"/>
      <c r="Y42" s="601"/>
      <c r="Z42" s="592"/>
      <c r="AA42" s="592"/>
      <c r="AB42" s="593"/>
      <c r="AD42" s="1360"/>
      <c r="AE42" s="678"/>
      <c r="AF42" s="688"/>
      <c r="AG42" s="688"/>
      <c r="AH42" s="600"/>
      <c r="AJ42" s="603"/>
      <c r="AK42" s="601"/>
      <c r="AL42" s="592"/>
      <c r="AM42" s="592"/>
      <c r="AN42" s="593"/>
      <c r="AP42" s="1352"/>
      <c r="AQ42" s="1355"/>
      <c r="AR42" s="1352"/>
      <c r="AS42" s="1355"/>
      <c r="AT42" s="1349"/>
      <c r="AU42" s="679" t="s">
        <v>3733</v>
      </c>
      <c r="AV42" s="680">
        <v>2700</v>
      </c>
      <c r="AW42" s="681">
        <v>3000</v>
      </c>
      <c r="AX42" s="682">
        <v>1900</v>
      </c>
      <c r="AY42" s="683">
        <v>1900</v>
      </c>
      <c r="BA42" s="694"/>
      <c r="BC42" s="627"/>
      <c r="BE42" s="603"/>
      <c r="BF42" s="592"/>
      <c r="BG42" s="592"/>
      <c r="BH42" s="593"/>
      <c r="BJ42" s="669"/>
      <c r="BL42" s="609"/>
      <c r="BM42" s="610"/>
      <c r="BN42" s="610"/>
      <c r="BO42" s="611"/>
      <c r="BQ42" s="603"/>
      <c r="BR42" s="601"/>
      <c r="BS42" s="601"/>
      <c r="BT42" s="670"/>
      <c r="BV42" s="603"/>
      <c r="BW42" s="601"/>
      <c r="BX42" s="601"/>
      <c r="BY42" s="601"/>
      <c r="BZ42" s="670"/>
      <c r="CB42" s="603"/>
      <c r="CC42" s="601"/>
      <c r="CD42" s="601"/>
      <c r="CE42" s="601"/>
      <c r="CF42" s="670"/>
      <c r="CH42" s="669"/>
    </row>
    <row r="43" spans="1:86" ht="45">
      <c r="A43" s="1367"/>
      <c r="B43" s="631" t="s">
        <v>3592</v>
      </c>
      <c r="C43" s="632" t="s">
        <v>3573</v>
      </c>
      <c r="D43" s="633" t="s">
        <v>3574</v>
      </c>
      <c r="F43" s="634">
        <v>40760</v>
      </c>
      <c r="G43" s="635">
        <v>48490</v>
      </c>
      <c r="H43" s="634">
        <v>35560</v>
      </c>
      <c r="I43" s="635">
        <v>43290</v>
      </c>
      <c r="J43" s="595" t="s">
        <v>12</v>
      </c>
      <c r="K43" s="636">
        <v>380</v>
      </c>
      <c r="L43" s="637">
        <v>450</v>
      </c>
      <c r="M43" s="638" t="s">
        <v>3709</v>
      </c>
      <c r="N43" s="636">
        <v>330</v>
      </c>
      <c r="O43" s="637">
        <v>400</v>
      </c>
      <c r="P43" s="638" t="s">
        <v>3709</v>
      </c>
      <c r="Q43" s="576" t="s">
        <v>1</v>
      </c>
      <c r="R43" s="639">
        <v>7730</v>
      </c>
      <c r="S43" s="640">
        <v>70</v>
      </c>
      <c r="T43" s="641" t="s">
        <v>3618</v>
      </c>
      <c r="V43" s="697"/>
      <c r="W43" s="696" t="s">
        <v>3717</v>
      </c>
      <c r="X43" s="592"/>
      <c r="Y43" s="696" t="s">
        <v>3717</v>
      </c>
      <c r="Z43" s="696"/>
      <c r="AA43" s="592"/>
      <c r="AB43" s="593"/>
      <c r="AD43" s="698"/>
      <c r="AE43" s="698"/>
      <c r="AF43" s="592"/>
      <c r="AG43" s="592"/>
      <c r="AH43" s="593"/>
      <c r="AJ43" s="603" t="s">
        <v>3243</v>
      </c>
      <c r="AK43" s="601"/>
      <c r="AL43" s="592" t="s">
        <v>1</v>
      </c>
      <c r="AM43" s="592">
        <v>30</v>
      </c>
      <c r="AN43" s="593" t="s">
        <v>3633</v>
      </c>
      <c r="AO43" s="576" t="s">
        <v>1</v>
      </c>
      <c r="AP43" s="1350">
        <v>2600</v>
      </c>
      <c r="AQ43" s="1353">
        <v>2900</v>
      </c>
      <c r="AR43" s="1350">
        <v>1800</v>
      </c>
      <c r="AS43" s="1353">
        <v>1800</v>
      </c>
      <c r="AT43" s="1349" t="s">
        <v>12</v>
      </c>
      <c r="AU43" s="646" t="s">
        <v>3730</v>
      </c>
      <c r="AV43" s="647">
        <v>5500</v>
      </c>
      <c r="AW43" s="648">
        <v>6200</v>
      </c>
      <c r="AX43" s="684">
        <v>3900</v>
      </c>
      <c r="AY43" s="668">
        <v>3900</v>
      </c>
      <c r="BA43" s="651" t="s">
        <v>3691</v>
      </c>
      <c r="BB43" s="576" t="s">
        <v>1</v>
      </c>
      <c r="BC43" s="1344">
        <v>4500</v>
      </c>
      <c r="BD43" s="576" t="s">
        <v>1</v>
      </c>
      <c r="BE43" s="644">
        <v>2200</v>
      </c>
      <c r="BF43" s="642" t="s">
        <v>1</v>
      </c>
      <c r="BG43" s="642">
        <v>20</v>
      </c>
      <c r="BH43" s="633" t="s">
        <v>3618</v>
      </c>
      <c r="BJ43" s="669">
        <v>0.1</v>
      </c>
      <c r="BK43" s="576" t="s">
        <v>11</v>
      </c>
      <c r="BL43" s="653" t="s">
        <v>3307</v>
      </c>
      <c r="BM43" s="654" t="s">
        <v>3307</v>
      </c>
      <c r="BN43" s="654" t="s">
        <v>3307</v>
      </c>
      <c r="BO43" s="655" t="s">
        <v>3307</v>
      </c>
      <c r="BP43" s="576" t="s">
        <v>11</v>
      </c>
      <c r="BQ43" s="644"/>
      <c r="BR43" s="645"/>
      <c r="BS43" s="645"/>
      <c r="BT43" s="656"/>
      <c r="BU43" s="576" t="s">
        <v>11</v>
      </c>
      <c r="BV43" s="644"/>
      <c r="BW43" s="645"/>
      <c r="BX43" s="645"/>
      <c r="BY43" s="645"/>
      <c r="BZ43" s="656"/>
      <c r="CA43" s="576" t="s">
        <v>11</v>
      </c>
      <c r="CB43" s="644"/>
      <c r="CC43" s="645"/>
      <c r="CD43" s="645"/>
      <c r="CE43" s="645"/>
      <c r="CF43" s="656"/>
      <c r="CH43" s="652" t="s">
        <v>3257</v>
      </c>
    </row>
    <row r="44" spans="1:86">
      <c r="A44" s="1367"/>
      <c r="B44" s="584"/>
      <c r="C44" s="657"/>
      <c r="D44" s="593" t="s">
        <v>3576</v>
      </c>
      <c r="F44" s="658">
        <v>48490</v>
      </c>
      <c r="G44" s="659">
        <v>110700</v>
      </c>
      <c r="H44" s="658">
        <v>43290</v>
      </c>
      <c r="I44" s="659">
        <v>105500</v>
      </c>
      <c r="J44" s="595" t="s">
        <v>12</v>
      </c>
      <c r="K44" s="660">
        <v>450</v>
      </c>
      <c r="L44" s="661">
        <v>990</v>
      </c>
      <c r="M44" s="662" t="s">
        <v>3709</v>
      </c>
      <c r="N44" s="660">
        <v>400</v>
      </c>
      <c r="O44" s="661">
        <v>940</v>
      </c>
      <c r="P44" s="662" t="s">
        <v>3709</v>
      </c>
      <c r="Q44" s="576" t="s">
        <v>1</v>
      </c>
      <c r="R44" s="603">
        <v>7730</v>
      </c>
      <c r="S44" s="592">
        <v>70</v>
      </c>
      <c r="T44" s="663" t="s">
        <v>3618</v>
      </c>
      <c r="V44" s="603"/>
      <c r="W44" s="601">
        <v>511500</v>
      </c>
      <c r="X44" s="592"/>
      <c r="Y44" s="601">
        <v>5110</v>
      </c>
      <c r="Z44" s="592" t="s">
        <v>3618</v>
      </c>
      <c r="AA44" s="592"/>
      <c r="AB44" s="593"/>
      <c r="AD44" s="698"/>
      <c r="AE44" s="698"/>
      <c r="AF44" s="592"/>
      <c r="AG44" s="592"/>
      <c r="AH44" s="593"/>
      <c r="AJ44" s="603"/>
      <c r="AK44" s="601"/>
      <c r="AL44" s="592"/>
      <c r="AM44" s="592"/>
      <c r="AN44" s="593"/>
      <c r="AP44" s="1351"/>
      <c r="AQ44" s="1354"/>
      <c r="AR44" s="1351"/>
      <c r="AS44" s="1354"/>
      <c r="AT44" s="1349"/>
      <c r="AU44" s="588" t="s">
        <v>3731</v>
      </c>
      <c r="AV44" s="665">
        <v>3000</v>
      </c>
      <c r="AW44" s="666">
        <v>3400</v>
      </c>
      <c r="AX44" s="684">
        <v>2100</v>
      </c>
      <c r="AY44" s="668">
        <v>2100</v>
      </c>
      <c r="BA44" s="651">
        <v>4250</v>
      </c>
      <c r="BC44" s="1345"/>
      <c r="BE44" s="603"/>
      <c r="BF44" s="592"/>
      <c r="BG44" s="592"/>
      <c r="BH44" s="593"/>
      <c r="BJ44" s="669"/>
      <c r="BL44" s="609"/>
      <c r="BM44" s="610"/>
      <c r="BN44" s="610"/>
      <c r="BO44" s="611"/>
      <c r="BQ44" s="603">
        <v>1260</v>
      </c>
      <c r="BR44" s="601" t="s">
        <v>3630</v>
      </c>
      <c r="BS44" s="601">
        <v>10</v>
      </c>
      <c r="BT44" s="670" t="s">
        <v>3618</v>
      </c>
      <c r="BV44" s="603">
        <v>4640</v>
      </c>
      <c r="BW44" s="601" t="s">
        <v>3630</v>
      </c>
      <c r="BX44" s="601">
        <v>40</v>
      </c>
      <c r="BY44" s="601" t="s">
        <v>3618</v>
      </c>
      <c r="BZ44" s="670" t="s">
        <v>3631</v>
      </c>
      <c r="CB44" s="603">
        <v>3020</v>
      </c>
      <c r="CC44" s="601" t="s">
        <v>3630</v>
      </c>
      <c r="CD44" s="601">
        <v>30</v>
      </c>
      <c r="CE44" s="601" t="s">
        <v>3618</v>
      </c>
      <c r="CF44" s="670" t="s">
        <v>3631</v>
      </c>
      <c r="CH44" s="669"/>
    </row>
    <row r="45" spans="1:86">
      <c r="A45" s="1367"/>
      <c r="B45" s="584"/>
      <c r="C45" s="657" t="s">
        <v>3577</v>
      </c>
      <c r="D45" s="593" t="s">
        <v>3578</v>
      </c>
      <c r="F45" s="658">
        <v>110700</v>
      </c>
      <c r="G45" s="659">
        <v>188040</v>
      </c>
      <c r="H45" s="658">
        <v>105500</v>
      </c>
      <c r="I45" s="659">
        <v>182840</v>
      </c>
      <c r="J45" s="595" t="s">
        <v>12</v>
      </c>
      <c r="K45" s="660">
        <v>990</v>
      </c>
      <c r="L45" s="661">
        <v>1770</v>
      </c>
      <c r="M45" s="662" t="s">
        <v>3709</v>
      </c>
      <c r="N45" s="660">
        <v>940</v>
      </c>
      <c r="O45" s="661">
        <v>1720</v>
      </c>
      <c r="P45" s="662" t="s">
        <v>3709</v>
      </c>
      <c r="R45" s="598"/>
      <c r="S45" s="592"/>
      <c r="T45" s="593"/>
      <c r="V45" s="603"/>
      <c r="W45" s="601"/>
      <c r="X45" s="592"/>
      <c r="Y45" s="601"/>
      <c r="Z45" s="592"/>
      <c r="AA45" s="592"/>
      <c r="AB45" s="593"/>
      <c r="AD45" s="698"/>
      <c r="AE45" s="698"/>
      <c r="AF45" s="592"/>
      <c r="AG45" s="592"/>
      <c r="AH45" s="593"/>
      <c r="AJ45" s="603">
        <v>3530</v>
      </c>
      <c r="AK45" s="601" t="s">
        <v>3632</v>
      </c>
      <c r="AL45" s="592"/>
      <c r="AM45" s="592"/>
      <c r="AN45" s="593"/>
      <c r="AP45" s="1351"/>
      <c r="AQ45" s="1354"/>
      <c r="AR45" s="1351"/>
      <c r="AS45" s="1354"/>
      <c r="AT45" s="1349"/>
      <c r="AU45" s="588" t="s">
        <v>3732</v>
      </c>
      <c r="AV45" s="665">
        <v>2600</v>
      </c>
      <c r="AW45" s="666">
        <v>2900</v>
      </c>
      <c r="AX45" s="684">
        <v>1800</v>
      </c>
      <c r="AY45" s="668">
        <v>1800</v>
      </c>
      <c r="BA45" s="694"/>
      <c r="BC45" s="627"/>
      <c r="BE45" s="603"/>
      <c r="BF45" s="592"/>
      <c r="BG45" s="592"/>
      <c r="BH45" s="593"/>
      <c r="BJ45" s="669"/>
      <c r="BL45" s="609">
        <v>0.01</v>
      </c>
      <c r="BM45" s="610">
        <v>0.03</v>
      </c>
      <c r="BN45" s="610">
        <v>0.04</v>
      </c>
      <c r="BO45" s="611">
        <v>0.06</v>
      </c>
      <c r="BQ45" s="603"/>
      <c r="BR45" s="601"/>
      <c r="BS45" s="601"/>
      <c r="BT45" s="670"/>
      <c r="BV45" s="603"/>
      <c r="BW45" s="601"/>
      <c r="BX45" s="601"/>
      <c r="BY45" s="601"/>
      <c r="BZ45" s="670"/>
      <c r="CB45" s="603"/>
      <c r="CC45" s="601"/>
      <c r="CD45" s="601"/>
      <c r="CE45" s="601"/>
      <c r="CF45" s="670"/>
      <c r="CH45" s="669">
        <v>0.96</v>
      </c>
    </row>
    <row r="46" spans="1:86">
      <c r="A46" s="1367"/>
      <c r="B46" s="686"/>
      <c r="C46" s="687"/>
      <c r="D46" s="600" t="s">
        <v>3579</v>
      </c>
      <c r="F46" s="673">
        <v>188040</v>
      </c>
      <c r="G46" s="674"/>
      <c r="H46" s="673">
        <v>182840</v>
      </c>
      <c r="I46" s="674"/>
      <c r="J46" s="595" t="s">
        <v>12</v>
      </c>
      <c r="K46" s="675">
        <v>1770</v>
      </c>
      <c r="L46" s="676"/>
      <c r="M46" s="677" t="s">
        <v>3709</v>
      </c>
      <c r="N46" s="675">
        <v>1720</v>
      </c>
      <c r="O46" s="676"/>
      <c r="P46" s="677" t="s">
        <v>3709</v>
      </c>
      <c r="R46" s="599"/>
      <c r="S46" s="688"/>
      <c r="T46" s="600"/>
      <c r="V46" s="697"/>
      <c r="W46" s="696" t="s">
        <v>3718</v>
      </c>
      <c r="X46" s="592"/>
      <c r="Y46" s="696" t="s">
        <v>3718</v>
      </c>
      <c r="Z46" s="696"/>
      <c r="AA46" s="592"/>
      <c r="AB46" s="593"/>
      <c r="AD46" s="698"/>
      <c r="AE46" s="698"/>
      <c r="AF46" s="592"/>
      <c r="AG46" s="592"/>
      <c r="AH46" s="593"/>
      <c r="AJ46" s="603"/>
      <c r="AK46" s="601"/>
      <c r="AL46" s="592"/>
      <c r="AM46" s="592"/>
      <c r="AN46" s="593"/>
      <c r="AP46" s="1352"/>
      <c r="AQ46" s="1355"/>
      <c r="AR46" s="1352"/>
      <c r="AS46" s="1355"/>
      <c r="AT46" s="1349"/>
      <c r="AU46" s="679" t="s">
        <v>3733</v>
      </c>
      <c r="AV46" s="680">
        <v>2400</v>
      </c>
      <c r="AW46" s="681">
        <v>2600</v>
      </c>
      <c r="AX46" s="682">
        <v>1600</v>
      </c>
      <c r="AY46" s="683">
        <v>1600</v>
      </c>
      <c r="BA46" s="651" t="s">
        <v>3692</v>
      </c>
      <c r="BC46" s="627"/>
      <c r="BE46" s="602"/>
      <c r="BF46" s="688"/>
      <c r="BG46" s="688"/>
      <c r="BH46" s="600"/>
      <c r="BJ46" s="669"/>
      <c r="BL46" s="689"/>
      <c r="BM46" s="690"/>
      <c r="BN46" s="690"/>
      <c r="BO46" s="691"/>
      <c r="BQ46" s="602"/>
      <c r="BR46" s="612"/>
      <c r="BS46" s="612"/>
      <c r="BT46" s="613"/>
      <c r="BV46" s="602"/>
      <c r="BW46" s="612"/>
      <c r="BX46" s="612"/>
      <c r="BY46" s="612"/>
      <c r="BZ46" s="613"/>
      <c r="CB46" s="602"/>
      <c r="CC46" s="612"/>
      <c r="CD46" s="612"/>
      <c r="CE46" s="612"/>
      <c r="CF46" s="613"/>
      <c r="CH46" s="614"/>
    </row>
    <row r="47" spans="1:86" ht="45">
      <c r="A47" s="1367"/>
      <c r="B47" s="584" t="s">
        <v>3593</v>
      </c>
      <c r="C47" s="657" t="s">
        <v>3573</v>
      </c>
      <c r="D47" s="593" t="s">
        <v>3574</v>
      </c>
      <c r="F47" s="634">
        <v>38730</v>
      </c>
      <c r="G47" s="635">
        <v>46460</v>
      </c>
      <c r="H47" s="634">
        <v>34010</v>
      </c>
      <c r="I47" s="635">
        <v>41740</v>
      </c>
      <c r="J47" s="595" t="s">
        <v>12</v>
      </c>
      <c r="K47" s="636">
        <v>360</v>
      </c>
      <c r="L47" s="637">
        <v>430</v>
      </c>
      <c r="M47" s="638" t="s">
        <v>3709</v>
      </c>
      <c r="N47" s="636">
        <v>320</v>
      </c>
      <c r="O47" s="637">
        <v>390</v>
      </c>
      <c r="P47" s="638" t="s">
        <v>3709</v>
      </c>
      <c r="Q47" s="576" t="s">
        <v>1</v>
      </c>
      <c r="R47" s="692">
        <v>7730</v>
      </c>
      <c r="S47" s="693">
        <v>70</v>
      </c>
      <c r="T47" s="663" t="s">
        <v>3618</v>
      </c>
      <c r="V47" s="603"/>
      <c r="W47" s="601">
        <v>549400</v>
      </c>
      <c r="X47" s="592"/>
      <c r="Y47" s="601">
        <v>5490</v>
      </c>
      <c r="Z47" s="592" t="s">
        <v>3618</v>
      </c>
      <c r="AA47" s="592"/>
      <c r="AB47" s="593"/>
      <c r="AD47" s="698"/>
      <c r="AE47" s="698"/>
      <c r="AF47" s="592"/>
      <c r="AG47" s="592"/>
      <c r="AH47" s="593"/>
      <c r="AJ47" s="603" t="s">
        <v>3244</v>
      </c>
      <c r="AK47" s="601"/>
      <c r="AL47" s="592" t="s">
        <v>1</v>
      </c>
      <c r="AM47" s="592">
        <v>30</v>
      </c>
      <c r="AN47" s="593" t="s">
        <v>3633</v>
      </c>
      <c r="AO47" s="576" t="s">
        <v>1</v>
      </c>
      <c r="AP47" s="1350">
        <v>2900</v>
      </c>
      <c r="AQ47" s="1353">
        <v>3100</v>
      </c>
      <c r="AR47" s="1350">
        <v>2000</v>
      </c>
      <c r="AS47" s="1353">
        <v>2000</v>
      </c>
      <c r="AT47" s="1349" t="s">
        <v>12</v>
      </c>
      <c r="AU47" s="646" t="s">
        <v>3730</v>
      </c>
      <c r="AV47" s="647">
        <v>6100</v>
      </c>
      <c r="AW47" s="648">
        <v>6800</v>
      </c>
      <c r="AX47" s="684">
        <v>4200</v>
      </c>
      <c r="AY47" s="668">
        <v>4200</v>
      </c>
      <c r="BA47" s="651">
        <v>3920</v>
      </c>
      <c r="BB47" s="576" t="s">
        <v>1</v>
      </c>
      <c r="BC47" s="1344">
        <v>4500</v>
      </c>
      <c r="BD47" s="576" t="s">
        <v>1</v>
      </c>
      <c r="BE47" s="603">
        <v>2000</v>
      </c>
      <c r="BF47" s="592" t="s">
        <v>1</v>
      </c>
      <c r="BG47" s="592">
        <v>20</v>
      </c>
      <c r="BH47" s="593" t="s">
        <v>3618</v>
      </c>
      <c r="BJ47" s="669"/>
      <c r="BK47" s="576" t="s">
        <v>11</v>
      </c>
      <c r="BL47" s="609" t="s">
        <v>3307</v>
      </c>
      <c r="BM47" s="610" t="s">
        <v>3307</v>
      </c>
      <c r="BN47" s="610" t="s">
        <v>3307</v>
      </c>
      <c r="BO47" s="611" t="s">
        <v>3307</v>
      </c>
      <c r="BP47" s="576" t="s">
        <v>11</v>
      </c>
      <c r="BQ47" s="603"/>
      <c r="BR47" s="601"/>
      <c r="BS47" s="601"/>
      <c r="BT47" s="670"/>
      <c r="BU47" s="576" t="s">
        <v>11</v>
      </c>
      <c r="BV47" s="603"/>
      <c r="BW47" s="601"/>
      <c r="BX47" s="601"/>
      <c r="BY47" s="601"/>
      <c r="BZ47" s="670"/>
      <c r="CA47" s="576" t="s">
        <v>11</v>
      </c>
      <c r="CB47" s="603"/>
      <c r="CC47" s="601"/>
      <c r="CD47" s="601"/>
      <c r="CE47" s="601"/>
      <c r="CF47" s="670"/>
      <c r="CH47" s="669" t="s">
        <v>3257</v>
      </c>
    </row>
    <row r="48" spans="1:86">
      <c r="A48" s="1367"/>
      <c r="B48" s="584"/>
      <c r="C48" s="657"/>
      <c r="D48" s="593" t="s">
        <v>3576</v>
      </c>
      <c r="F48" s="658">
        <v>46460</v>
      </c>
      <c r="G48" s="659">
        <v>108670</v>
      </c>
      <c r="H48" s="658">
        <v>41740</v>
      </c>
      <c r="I48" s="659">
        <v>103950</v>
      </c>
      <c r="J48" s="595" t="s">
        <v>12</v>
      </c>
      <c r="K48" s="660">
        <v>430</v>
      </c>
      <c r="L48" s="661">
        <v>970</v>
      </c>
      <c r="M48" s="662" t="s">
        <v>3709</v>
      </c>
      <c r="N48" s="660">
        <v>390</v>
      </c>
      <c r="O48" s="661">
        <v>920</v>
      </c>
      <c r="P48" s="662" t="s">
        <v>3709</v>
      </c>
      <c r="Q48" s="576" t="s">
        <v>1</v>
      </c>
      <c r="R48" s="603">
        <v>7730</v>
      </c>
      <c r="S48" s="592">
        <v>70</v>
      </c>
      <c r="T48" s="663" t="s">
        <v>3618</v>
      </c>
      <c r="V48" s="603"/>
      <c r="W48" s="601"/>
      <c r="X48" s="592"/>
      <c r="Y48" s="601"/>
      <c r="Z48" s="592"/>
      <c r="AA48" s="592"/>
      <c r="AB48" s="593"/>
      <c r="AD48" s="698"/>
      <c r="AE48" s="698"/>
      <c r="AF48" s="592"/>
      <c r="AG48" s="592"/>
      <c r="AH48" s="593"/>
      <c r="AJ48" s="603"/>
      <c r="AK48" s="601"/>
      <c r="AL48" s="592"/>
      <c r="AM48" s="592"/>
      <c r="AN48" s="593"/>
      <c r="AP48" s="1351"/>
      <c r="AQ48" s="1354"/>
      <c r="AR48" s="1351"/>
      <c r="AS48" s="1354"/>
      <c r="AT48" s="1349"/>
      <c r="AU48" s="588" t="s">
        <v>3731</v>
      </c>
      <c r="AV48" s="665">
        <v>3300</v>
      </c>
      <c r="AW48" s="666">
        <v>3700</v>
      </c>
      <c r="AX48" s="684">
        <v>2300</v>
      </c>
      <c r="AY48" s="668">
        <v>2300</v>
      </c>
      <c r="BA48" s="694"/>
      <c r="BC48" s="1345"/>
      <c r="BE48" s="603"/>
      <c r="BF48" s="592"/>
      <c r="BG48" s="592"/>
      <c r="BH48" s="593"/>
      <c r="BJ48" s="669"/>
      <c r="BL48" s="609"/>
      <c r="BM48" s="610"/>
      <c r="BN48" s="610"/>
      <c r="BO48" s="611"/>
      <c r="BQ48" s="603">
        <v>1140</v>
      </c>
      <c r="BR48" s="601" t="s">
        <v>3630</v>
      </c>
      <c r="BS48" s="601">
        <v>10</v>
      </c>
      <c r="BT48" s="670" t="s">
        <v>3618</v>
      </c>
      <c r="BV48" s="603">
        <v>4210</v>
      </c>
      <c r="BW48" s="601" t="s">
        <v>3630</v>
      </c>
      <c r="BX48" s="601">
        <v>40</v>
      </c>
      <c r="BY48" s="601" t="s">
        <v>3618</v>
      </c>
      <c r="BZ48" s="670" t="s">
        <v>3631</v>
      </c>
      <c r="CB48" s="603">
        <v>2750</v>
      </c>
      <c r="CC48" s="601" t="s">
        <v>3630</v>
      </c>
      <c r="CD48" s="601">
        <v>20</v>
      </c>
      <c r="CE48" s="601" t="s">
        <v>3618</v>
      </c>
      <c r="CF48" s="670" t="s">
        <v>3631</v>
      </c>
      <c r="CH48" s="669"/>
    </row>
    <row r="49" spans="1:86">
      <c r="A49" s="1367"/>
      <c r="B49" s="584"/>
      <c r="C49" s="657" t="s">
        <v>3577</v>
      </c>
      <c r="D49" s="593" t="s">
        <v>3578</v>
      </c>
      <c r="F49" s="658">
        <v>108670</v>
      </c>
      <c r="G49" s="659">
        <v>186010</v>
      </c>
      <c r="H49" s="658">
        <v>103950</v>
      </c>
      <c r="I49" s="659">
        <v>181290</v>
      </c>
      <c r="J49" s="595" t="s">
        <v>12</v>
      </c>
      <c r="K49" s="660">
        <v>970</v>
      </c>
      <c r="L49" s="661">
        <v>1750</v>
      </c>
      <c r="M49" s="662" t="s">
        <v>3709</v>
      </c>
      <c r="N49" s="660">
        <v>920</v>
      </c>
      <c r="O49" s="661">
        <v>1700</v>
      </c>
      <c r="P49" s="662" t="s">
        <v>3709</v>
      </c>
      <c r="R49" s="598"/>
      <c r="S49" s="592"/>
      <c r="T49" s="593"/>
      <c r="V49" s="697"/>
      <c r="W49" s="696" t="s">
        <v>3719</v>
      </c>
      <c r="X49" s="592"/>
      <c r="Y49" s="696" t="s">
        <v>3719</v>
      </c>
      <c r="Z49" s="696"/>
      <c r="AA49" s="592"/>
      <c r="AB49" s="593"/>
      <c r="AD49" s="698"/>
      <c r="AE49" s="698"/>
      <c r="AF49" s="592"/>
      <c r="AG49" s="592"/>
      <c r="AH49" s="593"/>
      <c r="AJ49" s="603">
        <v>3180</v>
      </c>
      <c r="AK49" s="601" t="s">
        <v>3632</v>
      </c>
      <c r="AL49" s="592"/>
      <c r="AM49" s="592"/>
      <c r="AN49" s="593"/>
      <c r="AP49" s="1351"/>
      <c r="AQ49" s="1354"/>
      <c r="AR49" s="1351"/>
      <c r="AS49" s="1354"/>
      <c r="AT49" s="1349"/>
      <c r="AU49" s="588" t="s">
        <v>3732</v>
      </c>
      <c r="AV49" s="665">
        <v>2900</v>
      </c>
      <c r="AW49" s="666">
        <v>3200</v>
      </c>
      <c r="AX49" s="684">
        <v>2000</v>
      </c>
      <c r="AY49" s="668">
        <v>2000</v>
      </c>
      <c r="BA49" s="651" t="s">
        <v>3693</v>
      </c>
      <c r="BC49" s="627"/>
      <c r="BE49" s="603"/>
      <c r="BF49" s="592"/>
      <c r="BG49" s="592"/>
      <c r="BH49" s="593"/>
      <c r="BJ49" s="669"/>
      <c r="BL49" s="609">
        <v>0.01</v>
      </c>
      <c r="BM49" s="610">
        <v>0.03</v>
      </c>
      <c r="BN49" s="610">
        <v>0.04</v>
      </c>
      <c r="BO49" s="611">
        <v>0.06</v>
      </c>
      <c r="BQ49" s="603"/>
      <c r="BR49" s="601"/>
      <c r="BS49" s="601"/>
      <c r="BT49" s="670"/>
      <c r="BV49" s="603"/>
      <c r="BW49" s="601"/>
      <c r="BX49" s="601"/>
      <c r="BY49" s="601"/>
      <c r="BZ49" s="670"/>
      <c r="CB49" s="603"/>
      <c r="CC49" s="601"/>
      <c r="CD49" s="601"/>
      <c r="CE49" s="601"/>
      <c r="CF49" s="670"/>
      <c r="CH49" s="669">
        <v>0.95</v>
      </c>
    </row>
    <row r="50" spans="1:86">
      <c r="A50" s="1367"/>
      <c r="B50" s="584"/>
      <c r="C50" s="657"/>
      <c r="D50" s="593" t="s">
        <v>3579</v>
      </c>
      <c r="F50" s="673">
        <v>186010</v>
      </c>
      <c r="G50" s="674"/>
      <c r="H50" s="673">
        <v>181290</v>
      </c>
      <c r="I50" s="674"/>
      <c r="J50" s="595" t="s">
        <v>12</v>
      </c>
      <c r="K50" s="675">
        <v>1750</v>
      </c>
      <c r="L50" s="676"/>
      <c r="M50" s="677" t="s">
        <v>3709</v>
      </c>
      <c r="N50" s="675">
        <v>1700</v>
      </c>
      <c r="O50" s="676"/>
      <c r="P50" s="677" t="s">
        <v>3709</v>
      </c>
      <c r="R50" s="598"/>
      <c r="S50" s="592"/>
      <c r="T50" s="593"/>
      <c r="V50" s="603"/>
      <c r="W50" s="601">
        <v>587300</v>
      </c>
      <c r="X50" s="592"/>
      <c r="Y50" s="601">
        <v>5870</v>
      </c>
      <c r="Z50" s="592" t="s">
        <v>3618</v>
      </c>
      <c r="AA50" s="592"/>
      <c r="AB50" s="593"/>
      <c r="AD50" s="698"/>
      <c r="AE50" s="698"/>
      <c r="AF50" s="592"/>
      <c r="AG50" s="592"/>
      <c r="AH50" s="593"/>
      <c r="AJ50" s="603"/>
      <c r="AK50" s="601"/>
      <c r="AL50" s="592"/>
      <c r="AM50" s="592"/>
      <c r="AN50" s="593"/>
      <c r="AP50" s="1352"/>
      <c r="AQ50" s="1355"/>
      <c r="AR50" s="1352"/>
      <c r="AS50" s="1355"/>
      <c r="AT50" s="1349"/>
      <c r="AU50" s="679" t="s">
        <v>3733</v>
      </c>
      <c r="AV50" s="680">
        <v>2600</v>
      </c>
      <c r="AW50" s="681">
        <v>2900</v>
      </c>
      <c r="AX50" s="682">
        <v>1800</v>
      </c>
      <c r="AY50" s="683">
        <v>1800</v>
      </c>
      <c r="BA50" s="651">
        <v>3660</v>
      </c>
      <c r="BC50" s="627"/>
      <c r="BE50" s="603"/>
      <c r="BF50" s="592"/>
      <c r="BG50" s="592"/>
      <c r="BH50" s="593"/>
      <c r="BJ50" s="669"/>
      <c r="BL50" s="609"/>
      <c r="BM50" s="610"/>
      <c r="BN50" s="610"/>
      <c r="BO50" s="611"/>
      <c r="BQ50" s="603"/>
      <c r="BR50" s="601"/>
      <c r="BS50" s="601"/>
      <c r="BT50" s="670"/>
      <c r="BV50" s="603"/>
      <c r="BW50" s="601"/>
      <c r="BX50" s="601"/>
      <c r="BY50" s="601"/>
      <c r="BZ50" s="670"/>
      <c r="CB50" s="603"/>
      <c r="CC50" s="601"/>
      <c r="CD50" s="601"/>
      <c r="CE50" s="601"/>
      <c r="CF50" s="670"/>
      <c r="CH50" s="669"/>
    </row>
    <row r="51" spans="1:86" ht="45">
      <c r="A51" s="1367"/>
      <c r="B51" s="631" t="s">
        <v>3594</v>
      </c>
      <c r="C51" s="632" t="s">
        <v>3573</v>
      </c>
      <c r="D51" s="633" t="s">
        <v>3574</v>
      </c>
      <c r="F51" s="634">
        <v>37000</v>
      </c>
      <c r="G51" s="635">
        <v>44730</v>
      </c>
      <c r="H51" s="634">
        <v>32670</v>
      </c>
      <c r="I51" s="635">
        <v>40400</v>
      </c>
      <c r="J51" s="595" t="s">
        <v>12</v>
      </c>
      <c r="K51" s="636">
        <v>350</v>
      </c>
      <c r="L51" s="637">
        <v>420</v>
      </c>
      <c r="M51" s="638" t="s">
        <v>3709</v>
      </c>
      <c r="N51" s="636">
        <v>300</v>
      </c>
      <c r="O51" s="637">
        <v>370</v>
      </c>
      <c r="P51" s="638" t="s">
        <v>3709</v>
      </c>
      <c r="Q51" s="576" t="s">
        <v>1</v>
      </c>
      <c r="R51" s="639">
        <v>7730</v>
      </c>
      <c r="S51" s="640">
        <v>70</v>
      </c>
      <c r="T51" s="641" t="s">
        <v>3618</v>
      </c>
      <c r="V51" s="603"/>
      <c r="W51" s="601"/>
      <c r="X51" s="592"/>
      <c r="Y51" s="601"/>
      <c r="Z51" s="592"/>
      <c r="AA51" s="592"/>
      <c r="AB51" s="593"/>
      <c r="AD51" s="698"/>
      <c r="AE51" s="698"/>
      <c r="AF51" s="592"/>
      <c r="AG51" s="592"/>
      <c r="AH51" s="593"/>
      <c r="AJ51" s="603" t="s">
        <v>3245</v>
      </c>
      <c r="AK51" s="601"/>
      <c r="AL51" s="592" t="s">
        <v>1</v>
      </c>
      <c r="AM51" s="592">
        <v>20</v>
      </c>
      <c r="AN51" s="593" t="s">
        <v>3633</v>
      </c>
      <c r="AO51" s="576" t="s">
        <v>1</v>
      </c>
      <c r="AP51" s="1350">
        <v>2600</v>
      </c>
      <c r="AQ51" s="1353">
        <v>2900</v>
      </c>
      <c r="AR51" s="1350">
        <v>1800</v>
      </c>
      <c r="AS51" s="1353">
        <v>1800</v>
      </c>
      <c r="AT51" s="1349" t="s">
        <v>12</v>
      </c>
      <c r="AU51" s="646" t="s">
        <v>3730</v>
      </c>
      <c r="AV51" s="647">
        <v>5500</v>
      </c>
      <c r="AW51" s="648">
        <v>6200</v>
      </c>
      <c r="AX51" s="684">
        <v>3900</v>
      </c>
      <c r="AY51" s="668">
        <v>3900</v>
      </c>
      <c r="BA51" s="694"/>
      <c r="BB51" s="576" t="s">
        <v>1</v>
      </c>
      <c r="BC51" s="1344">
        <v>4500</v>
      </c>
      <c r="BD51" s="576" t="s">
        <v>1</v>
      </c>
      <c r="BE51" s="644">
        <v>1840</v>
      </c>
      <c r="BF51" s="642" t="s">
        <v>1</v>
      </c>
      <c r="BG51" s="642">
        <v>10</v>
      </c>
      <c r="BH51" s="633" t="s">
        <v>3618</v>
      </c>
      <c r="BJ51" s="669"/>
      <c r="BK51" s="576" t="s">
        <v>11</v>
      </c>
      <c r="BL51" s="653" t="s">
        <v>3307</v>
      </c>
      <c r="BM51" s="654" t="s">
        <v>3307</v>
      </c>
      <c r="BN51" s="654" t="s">
        <v>3307</v>
      </c>
      <c r="BO51" s="655" t="s">
        <v>3307</v>
      </c>
      <c r="BP51" s="576" t="s">
        <v>11</v>
      </c>
      <c r="BQ51" s="644"/>
      <c r="BR51" s="645"/>
      <c r="BS51" s="645"/>
      <c r="BT51" s="656"/>
      <c r="BU51" s="576" t="s">
        <v>11</v>
      </c>
      <c r="BV51" s="644"/>
      <c r="BW51" s="645"/>
      <c r="BX51" s="645"/>
      <c r="BY51" s="645"/>
      <c r="BZ51" s="656"/>
      <c r="CA51" s="576" t="s">
        <v>11</v>
      </c>
      <c r="CB51" s="644"/>
      <c r="CC51" s="645"/>
      <c r="CD51" s="645"/>
      <c r="CE51" s="645"/>
      <c r="CF51" s="656"/>
      <c r="CH51" s="652" t="s">
        <v>3257</v>
      </c>
    </row>
    <row r="52" spans="1:86">
      <c r="A52" s="1367"/>
      <c r="B52" s="584"/>
      <c r="C52" s="657"/>
      <c r="D52" s="593" t="s">
        <v>3576</v>
      </c>
      <c r="F52" s="658">
        <v>44730</v>
      </c>
      <c r="G52" s="659">
        <v>106940</v>
      </c>
      <c r="H52" s="658">
        <v>40400</v>
      </c>
      <c r="I52" s="659">
        <v>102610</v>
      </c>
      <c r="J52" s="595" t="s">
        <v>12</v>
      </c>
      <c r="K52" s="660">
        <v>420</v>
      </c>
      <c r="L52" s="661">
        <v>950</v>
      </c>
      <c r="M52" s="662" t="s">
        <v>3709</v>
      </c>
      <c r="N52" s="660">
        <v>370</v>
      </c>
      <c r="O52" s="661">
        <v>910</v>
      </c>
      <c r="P52" s="662" t="s">
        <v>3709</v>
      </c>
      <c r="Q52" s="576" t="s">
        <v>1</v>
      </c>
      <c r="R52" s="603">
        <v>7730</v>
      </c>
      <c r="S52" s="592">
        <v>70</v>
      </c>
      <c r="T52" s="663" t="s">
        <v>3618</v>
      </c>
      <c r="V52" s="697"/>
      <c r="W52" s="696" t="s">
        <v>3720</v>
      </c>
      <c r="X52" s="592"/>
      <c r="Y52" s="696" t="s">
        <v>3720</v>
      </c>
      <c r="Z52" s="696"/>
      <c r="AA52" s="592"/>
      <c r="AB52" s="593"/>
      <c r="AD52" s="698"/>
      <c r="AE52" s="698"/>
      <c r="AF52" s="592"/>
      <c r="AG52" s="592"/>
      <c r="AH52" s="593"/>
      <c r="AJ52" s="603"/>
      <c r="AK52" s="601"/>
      <c r="AL52" s="592"/>
      <c r="AM52" s="592"/>
      <c r="AN52" s="593"/>
      <c r="AP52" s="1351"/>
      <c r="AQ52" s="1354"/>
      <c r="AR52" s="1351"/>
      <c r="AS52" s="1354"/>
      <c r="AT52" s="1349"/>
      <c r="AU52" s="588" t="s">
        <v>3731</v>
      </c>
      <c r="AV52" s="665">
        <v>3000</v>
      </c>
      <c r="AW52" s="666">
        <v>3400</v>
      </c>
      <c r="AX52" s="684">
        <v>2100</v>
      </c>
      <c r="AY52" s="668">
        <v>2100</v>
      </c>
      <c r="BA52" s="651" t="s">
        <v>3694</v>
      </c>
      <c r="BC52" s="1345"/>
      <c r="BE52" s="603"/>
      <c r="BF52" s="592"/>
      <c r="BG52" s="592"/>
      <c r="BH52" s="593"/>
      <c r="BJ52" s="669"/>
      <c r="BL52" s="609"/>
      <c r="BM52" s="610"/>
      <c r="BN52" s="610"/>
      <c r="BO52" s="611"/>
      <c r="BQ52" s="603">
        <v>1050</v>
      </c>
      <c r="BR52" s="601" t="s">
        <v>3630</v>
      </c>
      <c r="BS52" s="601">
        <v>10</v>
      </c>
      <c r="BT52" s="670" t="s">
        <v>3618</v>
      </c>
      <c r="BV52" s="603">
        <v>3860</v>
      </c>
      <c r="BW52" s="601" t="s">
        <v>3630</v>
      </c>
      <c r="BX52" s="601">
        <v>30</v>
      </c>
      <c r="BY52" s="601" t="s">
        <v>3618</v>
      </c>
      <c r="BZ52" s="670" t="s">
        <v>3631</v>
      </c>
      <c r="CB52" s="603">
        <v>2520</v>
      </c>
      <c r="CC52" s="601" t="s">
        <v>3630</v>
      </c>
      <c r="CD52" s="601">
        <v>20</v>
      </c>
      <c r="CE52" s="601" t="s">
        <v>3618</v>
      </c>
      <c r="CF52" s="670" t="s">
        <v>3631</v>
      </c>
      <c r="CH52" s="669"/>
    </row>
    <row r="53" spans="1:86">
      <c r="A53" s="1367"/>
      <c r="B53" s="584"/>
      <c r="C53" s="657" t="s">
        <v>3577</v>
      </c>
      <c r="D53" s="593" t="s">
        <v>3578</v>
      </c>
      <c r="F53" s="658">
        <v>106940</v>
      </c>
      <c r="G53" s="659">
        <v>184280</v>
      </c>
      <c r="H53" s="658">
        <v>102610</v>
      </c>
      <c r="I53" s="659">
        <v>179950</v>
      </c>
      <c r="J53" s="595" t="s">
        <v>12</v>
      </c>
      <c r="K53" s="660">
        <v>950</v>
      </c>
      <c r="L53" s="661">
        <v>1730</v>
      </c>
      <c r="M53" s="662" t="s">
        <v>3709</v>
      </c>
      <c r="N53" s="660">
        <v>910</v>
      </c>
      <c r="O53" s="661">
        <v>1690</v>
      </c>
      <c r="P53" s="662" t="s">
        <v>3709</v>
      </c>
      <c r="R53" s="598"/>
      <c r="S53" s="592"/>
      <c r="T53" s="593"/>
      <c r="V53" s="603"/>
      <c r="W53" s="601">
        <v>625300</v>
      </c>
      <c r="X53" s="592"/>
      <c r="Y53" s="601">
        <v>6250</v>
      </c>
      <c r="Z53" s="592" t="s">
        <v>3618</v>
      </c>
      <c r="AA53" s="592"/>
      <c r="AB53" s="593"/>
      <c r="AD53" s="698"/>
      <c r="AE53" s="698"/>
      <c r="AF53" s="592"/>
      <c r="AG53" s="592"/>
      <c r="AH53" s="593"/>
      <c r="AJ53" s="603">
        <v>2650</v>
      </c>
      <c r="AK53" s="601" t="s">
        <v>3632</v>
      </c>
      <c r="AL53" s="592"/>
      <c r="AM53" s="592"/>
      <c r="AN53" s="593"/>
      <c r="AP53" s="1351"/>
      <c r="AQ53" s="1354"/>
      <c r="AR53" s="1351"/>
      <c r="AS53" s="1354"/>
      <c r="AT53" s="1349"/>
      <c r="AU53" s="588" t="s">
        <v>3732</v>
      </c>
      <c r="AV53" s="665">
        <v>2600</v>
      </c>
      <c r="AW53" s="666">
        <v>2900</v>
      </c>
      <c r="AX53" s="684">
        <v>1800</v>
      </c>
      <c r="AY53" s="668">
        <v>1800</v>
      </c>
      <c r="BA53" s="651">
        <v>3160</v>
      </c>
      <c r="BC53" s="627"/>
      <c r="BE53" s="603"/>
      <c r="BF53" s="592"/>
      <c r="BG53" s="592"/>
      <c r="BH53" s="593"/>
      <c r="BJ53" s="669"/>
      <c r="BL53" s="609">
        <v>0.01</v>
      </c>
      <c r="BM53" s="610">
        <v>0.03</v>
      </c>
      <c r="BN53" s="610">
        <v>0.04</v>
      </c>
      <c r="BO53" s="611">
        <v>0.06</v>
      </c>
      <c r="BQ53" s="603"/>
      <c r="BR53" s="601"/>
      <c r="BS53" s="601"/>
      <c r="BT53" s="670"/>
      <c r="BV53" s="603"/>
      <c r="BW53" s="601"/>
      <c r="BX53" s="601"/>
      <c r="BY53" s="601"/>
      <c r="BZ53" s="670"/>
      <c r="CB53" s="603"/>
      <c r="CC53" s="601"/>
      <c r="CD53" s="601"/>
      <c r="CE53" s="601"/>
      <c r="CF53" s="670"/>
      <c r="CH53" s="669">
        <v>0.95</v>
      </c>
    </row>
    <row r="54" spans="1:86">
      <c r="A54" s="1367"/>
      <c r="B54" s="686"/>
      <c r="C54" s="687"/>
      <c r="D54" s="600" t="s">
        <v>3579</v>
      </c>
      <c r="F54" s="673">
        <v>184280</v>
      </c>
      <c r="G54" s="674"/>
      <c r="H54" s="673">
        <v>179950</v>
      </c>
      <c r="I54" s="674"/>
      <c r="J54" s="595" t="s">
        <v>12</v>
      </c>
      <c r="K54" s="675">
        <v>1730</v>
      </c>
      <c r="L54" s="676"/>
      <c r="M54" s="677" t="s">
        <v>3709</v>
      </c>
      <c r="N54" s="675">
        <v>1690</v>
      </c>
      <c r="O54" s="676"/>
      <c r="P54" s="677" t="s">
        <v>3709</v>
      </c>
      <c r="R54" s="599"/>
      <c r="S54" s="688"/>
      <c r="T54" s="600"/>
      <c r="V54" s="603"/>
      <c r="W54" s="601"/>
      <c r="X54" s="592"/>
      <c r="Y54" s="601"/>
      <c r="Z54" s="592"/>
      <c r="AA54" s="592"/>
      <c r="AB54" s="593"/>
      <c r="AD54" s="698"/>
      <c r="AE54" s="698"/>
      <c r="AF54" s="592"/>
      <c r="AG54" s="592"/>
      <c r="AH54" s="593"/>
      <c r="AJ54" s="603"/>
      <c r="AK54" s="601"/>
      <c r="AL54" s="592"/>
      <c r="AM54" s="592"/>
      <c r="AN54" s="593"/>
      <c r="AP54" s="1352"/>
      <c r="AQ54" s="1355"/>
      <c r="AR54" s="1352"/>
      <c r="AS54" s="1355"/>
      <c r="AT54" s="1349"/>
      <c r="AU54" s="679" t="s">
        <v>3733</v>
      </c>
      <c r="AV54" s="680">
        <v>2400</v>
      </c>
      <c r="AW54" s="681">
        <v>2600</v>
      </c>
      <c r="AX54" s="682">
        <v>1600</v>
      </c>
      <c r="AY54" s="683">
        <v>1600</v>
      </c>
      <c r="BA54" s="694"/>
      <c r="BC54" s="627"/>
      <c r="BE54" s="602"/>
      <c r="BF54" s="688"/>
      <c r="BG54" s="688"/>
      <c r="BH54" s="600"/>
      <c r="BJ54" s="669"/>
      <c r="BL54" s="689"/>
      <c r="BM54" s="690"/>
      <c r="BN54" s="690"/>
      <c r="BO54" s="691"/>
      <c r="BQ54" s="602"/>
      <c r="BR54" s="612"/>
      <c r="BS54" s="612"/>
      <c r="BT54" s="613"/>
      <c r="BV54" s="602"/>
      <c r="BW54" s="612"/>
      <c r="BX54" s="612"/>
      <c r="BY54" s="612"/>
      <c r="BZ54" s="613"/>
      <c r="CB54" s="602"/>
      <c r="CC54" s="612"/>
      <c r="CD54" s="612"/>
      <c r="CE54" s="612"/>
      <c r="CF54" s="613"/>
      <c r="CH54" s="614"/>
    </row>
    <row r="55" spans="1:86" ht="45">
      <c r="A55" s="1367"/>
      <c r="B55" s="584" t="s">
        <v>3595</v>
      </c>
      <c r="C55" s="657" t="s">
        <v>3573</v>
      </c>
      <c r="D55" s="593" t="s">
        <v>3574</v>
      </c>
      <c r="F55" s="634">
        <v>35540</v>
      </c>
      <c r="G55" s="635">
        <v>43270</v>
      </c>
      <c r="H55" s="634">
        <v>31540</v>
      </c>
      <c r="I55" s="635">
        <v>39270</v>
      </c>
      <c r="J55" s="595" t="s">
        <v>12</v>
      </c>
      <c r="K55" s="636">
        <v>330</v>
      </c>
      <c r="L55" s="637">
        <v>400</v>
      </c>
      <c r="M55" s="638" t="s">
        <v>3709</v>
      </c>
      <c r="N55" s="636">
        <v>290</v>
      </c>
      <c r="O55" s="637">
        <v>360</v>
      </c>
      <c r="P55" s="638" t="s">
        <v>3709</v>
      </c>
      <c r="Q55" s="576" t="s">
        <v>1</v>
      </c>
      <c r="R55" s="692">
        <v>7730</v>
      </c>
      <c r="S55" s="693">
        <v>70</v>
      </c>
      <c r="T55" s="663" t="s">
        <v>3618</v>
      </c>
      <c r="V55" s="697"/>
      <c r="W55" s="696" t="s">
        <v>3721</v>
      </c>
      <c r="X55" s="592"/>
      <c r="Y55" s="696" t="s">
        <v>3721</v>
      </c>
      <c r="Z55" s="696"/>
      <c r="AA55" s="592"/>
      <c r="AB55" s="593"/>
      <c r="AD55" s="698"/>
      <c r="AE55" s="698"/>
      <c r="AF55" s="592"/>
      <c r="AG55" s="592"/>
      <c r="AH55" s="593"/>
      <c r="AJ55" s="603" t="s">
        <v>3246</v>
      </c>
      <c r="AK55" s="601"/>
      <c r="AL55" s="592" t="s">
        <v>1</v>
      </c>
      <c r="AM55" s="592">
        <v>20</v>
      </c>
      <c r="AN55" s="593" t="s">
        <v>3633</v>
      </c>
      <c r="AO55" s="576" t="s">
        <v>1</v>
      </c>
      <c r="AP55" s="1350">
        <v>2400</v>
      </c>
      <c r="AQ55" s="1353">
        <v>2700</v>
      </c>
      <c r="AR55" s="1350">
        <v>1700</v>
      </c>
      <c r="AS55" s="1353">
        <v>1700</v>
      </c>
      <c r="AT55" s="1349" t="s">
        <v>12</v>
      </c>
      <c r="AU55" s="646" t="s">
        <v>3730</v>
      </c>
      <c r="AV55" s="647">
        <v>5100</v>
      </c>
      <c r="AW55" s="648">
        <v>5700</v>
      </c>
      <c r="AX55" s="684">
        <v>3500</v>
      </c>
      <c r="AY55" s="668">
        <v>3500</v>
      </c>
      <c r="BA55" s="651" t="s">
        <v>3695</v>
      </c>
      <c r="BB55" s="576" t="s">
        <v>1</v>
      </c>
      <c r="BC55" s="1344">
        <v>4500</v>
      </c>
      <c r="BD55" s="576" t="s">
        <v>1</v>
      </c>
      <c r="BE55" s="603">
        <v>1700</v>
      </c>
      <c r="BF55" s="592" t="s">
        <v>1</v>
      </c>
      <c r="BG55" s="592">
        <v>10</v>
      </c>
      <c r="BH55" s="593" t="s">
        <v>3618</v>
      </c>
      <c r="BJ55" s="669"/>
      <c r="BK55" s="576" t="s">
        <v>11</v>
      </c>
      <c r="BL55" s="609" t="s">
        <v>3307</v>
      </c>
      <c r="BM55" s="610" t="s">
        <v>3307</v>
      </c>
      <c r="BN55" s="610" t="s">
        <v>3307</v>
      </c>
      <c r="BO55" s="611" t="s">
        <v>3307</v>
      </c>
      <c r="BP55" s="576" t="s">
        <v>11</v>
      </c>
      <c r="BQ55" s="603"/>
      <c r="BR55" s="601"/>
      <c r="BS55" s="601"/>
      <c r="BT55" s="670"/>
      <c r="BU55" s="576" t="s">
        <v>11</v>
      </c>
      <c r="BV55" s="603"/>
      <c r="BW55" s="601"/>
      <c r="BX55" s="601"/>
      <c r="BY55" s="601"/>
      <c r="BZ55" s="670"/>
      <c r="CA55" s="576" t="s">
        <v>11</v>
      </c>
      <c r="CB55" s="603"/>
      <c r="CC55" s="601"/>
      <c r="CD55" s="601"/>
      <c r="CE55" s="601"/>
      <c r="CF55" s="670"/>
      <c r="CH55" s="669" t="s">
        <v>3257</v>
      </c>
    </row>
    <row r="56" spans="1:86">
      <c r="A56" s="1367"/>
      <c r="B56" s="584"/>
      <c r="C56" s="657"/>
      <c r="D56" s="593" t="s">
        <v>3576</v>
      </c>
      <c r="F56" s="658">
        <v>43270</v>
      </c>
      <c r="G56" s="659">
        <v>105480</v>
      </c>
      <c r="H56" s="658">
        <v>39270</v>
      </c>
      <c r="I56" s="659">
        <v>101480</v>
      </c>
      <c r="J56" s="595" t="s">
        <v>12</v>
      </c>
      <c r="K56" s="660">
        <v>400</v>
      </c>
      <c r="L56" s="661">
        <v>940</v>
      </c>
      <c r="M56" s="662" t="s">
        <v>3709</v>
      </c>
      <c r="N56" s="660">
        <v>360</v>
      </c>
      <c r="O56" s="661">
        <v>900</v>
      </c>
      <c r="P56" s="662" t="s">
        <v>3709</v>
      </c>
      <c r="Q56" s="576" t="s">
        <v>1</v>
      </c>
      <c r="R56" s="603">
        <v>7730</v>
      </c>
      <c r="S56" s="592">
        <v>70</v>
      </c>
      <c r="T56" s="663" t="s">
        <v>3618</v>
      </c>
      <c r="V56" s="603"/>
      <c r="W56" s="601">
        <v>663200</v>
      </c>
      <c r="X56" s="592"/>
      <c r="Y56" s="601">
        <v>6630</v>
      </c>
      <c r="Z56" s="592" t="s">
        <v>3618</v>
      </c>
      <c r="AA56" s="592"/>
      <c r="AB56" s="593"/>
      <c r="AD56" s="698"/>
      <c r="AE56" s="698"/>
      <c r="AF56" s="592"/>
      <c r="AG56" s="592"/>
      <c r="AH56" s="593"/>
      <c r="AJ56" s="603"/>
      <c r="AK56" s="601"/>
      <c r="AL56" s="592"/>
      <c r="AM56" s="592"/>
      <c r="AN56" s="593"/>
      <c r="AP56" s="1351"/>
      <c r="AQ56" s="1354"/>
      <c r="AR56" s="1351"/>
      <c r="AS56" s="1354"/>
      <c r="AT56" s="1349"/>
      <c r="AU56" s="588" t="s">
        <v>3731</v>
      </c>
      <c r="AV56" s="665">
        <v>2800</v>
      </c>
      <c r="AW56" s="666">
        <v>3100</v>
      </c>
      <c r="AX56" s="684">
        <v>1900</v>
      </c>
      <c r="AY56" s="668">
        <v>1900</v>
      </c>
      <c r="BA56" s="651">
        <v>2810</v>
      </c>
      <c r="BC56" s="1345"/>
      <c r="BE56" s="603"/>
      <c r="BF56" s="592"/>
      <c r="BG56" s="592"/>
      <c r="BH56" s="593"/>
      <c r="BJ56" s="669"/>
      <c r="BL56" s="609"/>
      <c r="BM56" s="610"/>
      <c r="BN56" s="610"/>
      <c r="BO56" s="611"/>
      <c r="BQ56" s="603">
        <v>970</v>
      </c>
      <c r="BR56" s="601" t="s">
        <v>3630</v>
      </c>
      <c r="BS56" s="601">
        <v>10</v>
      </c>
      <c r="BT56" s="670" t="s">
        <v>3618</v>
      </c>
      <c r="BV56" s="603">
        <v>3570</v>
      </c>
      <c r="BW56" s="601" t="s">
        <v>3630</v>
      </c>
      <c r="BX56" s="601">
        <v>30</v>
      </c>
      <c r="BY56" s="601" t="s">
        <v>3618</v>
      </c>
      <c r="BZ56" s="670" t="s">
        <v>3631</v>
      </c>
      <c r="CB56" s="603">
        <v>2320</v>
      </c>
      <c r="CC56" s="601" t="s">
        <v>3630</v>
      </c>
      <c r="CD56" s="601">
        <v>20</v>
      </c>
      <c r="CE56" s="601" t="s">
        <v>3618</v>
      </c>
      <c r="CF56" s="670" t="s">
        <v>3631</v>
      </c>
      <c r="CH56" s="669"/>
    </row>
    <row r="57" spans="1:86">
      <c r="A57" s="1367"/>
      <c r="B57" s="584"/>
      <c r="C57" s="657" t="s">
        <v>3577</v>
      </c>
      <c r="D57" s="593" t="s">
        <v>3578</v>
      </c>
      <c r="F57" s="658">
        <v>105480</v>
      </c>
      <c r="G57" s="659">
        <v>182820</v>
      </c>
      <c r="H57" s="658">
        <v>101480</v>
      </c>
      <c r="I57" s="659">
        <v>178820</v>
      </c>
      <c r="J57" s="595" t="s">
        <v>12</v>
      </c>
      <c r="K57" s="660">
        <v>940</v>
      </c>
      <c r="L57" s="661">
        <v>1720</v>
      </c>
      <c r="M57" s="662" t="s">
        <v>3709</v>
      </c>
      <c r="N57" s="660">
        <v>900</v>
      </c>
      <c r="O57" s="661">
        <v>1680</v>
      </c>
      <c r="P57" s="662" t="s">
        <v>3709</v>
      </c>
      <c r="R57" s="598"/>
      <c r="S57" s="592"/>
      <c r="T57" s="593"/>
      <c r="V57" s="603"/>
      <c r="W57" s="601"/>
      <c r="X57" s="592"/>
      <c r="Y57" s="601"/>
      <c r="Z57" s="592"/>
      <c r="AA57" s="592"/>
      <c r="AB57" s="593"/>
      <c r="AD57" s="698"/>
      <c r="AE57" s="698"/>
      <c r="AF57" s="592"/>
      <c r="AG57" s="592"/>
      <c r="AH57" s="593"/>
      <c r="AJ57" s="603">
        <v>2270</v>
      </c>
      <c r="AK57" s="601" t="s">
        <v>3632</v>
      </c>
      <c r="AL57" s="592"/>
      <c r="AM57" s="592"/>
      <c r="AN57" s="593"/>
      <c r="AP57" s="1351"/>
      <c r="AQ57" s="1354"/>
      <c r="AR57" s="1351"/>
      <c r="AS57" s="1354"/>
      <c r="AT57" s="1349"/>
      <c r="AU57" s="588" t="s">
        <v>3732</v>
      </c>
      <c r="AV57" s="665">
        <v>2400</v>
      </c>
      <c r="AW57" s="666">
        <v>2700</v>
      </c>
      <c r="AX57" s="684">
        <v>1700</v>
      </c>
      <c r="AY57" s="668">
        <v>1700</v>
      </c>
      <c r="BA57" s="694"/>
      <c r="BC57" s="672"/>
      <c r="BE57" s="603"/>
      <c r="BF57" s="592"/>
      <c r="BG57" s="592"/>
      <c r="BH57" s="593"/>
      <c r="BJ57" s="669"/>
      <c r="BL57" s="609">
        <v>0.01</v>
      </c>
      <c r="BM57" s="610">
        <v>0.03</v>
      </c>
      <c r="BN57" s="610">
        <v>0.04</v>
      </c>
      <c r="BO57" s="611">
        <v>0.06</v>
      </c>
      <c r="BQ57" s="603"/>
      <c r="BR57" s="601"/>
      <c r="BS57" s="601"/>
      <c r="BT57" s="670"/>
      <c r="BV57" s="603"/>
      <c r="BW57" s="601"/>
      <c r="BX57" s="601"/>
      <c r="BY57" s="601"/>
      <c r="BZ57" s="670"/>
      <c r="CB57" s="603"/>
      <c r="CC57" s="601"/>
      <c r="CD57" s="601"/>
      <c r="CE57" s="601"/>
      <c r="CF57" s="670"/>
      <c r="CH57" s="669">
        <v>0.97</v>
      </c>
    </row>
    <row r="58" spans="1:86">
      <c r="A58" s="1367"/>
      <c r="B58" s="584"/>
      <c r="C58" s="657"/>
      <c r="D58" s="593" t="s">
        <v>3579</v>
      </c>
      <c r="F58" s="673">
        <v>182820</v>
      </c>
      <c r="G58" s="674"/>
      <c r="H58" s="673">
        <v>178820</v>
      </c>
      <c r="I58" s="674"/>
      <c r="J58" s="595" t="s">
        <v>12</v>
      </c>
      <c r="K58" s="675">
        <v>1720</v>
      </c>
      <c r="L58" s="676"/>
      <c r="M58" s="677" t="s">
        <v>3709</v>
      </c>
      <c r="N58" s="675">
        <v>1680</v>
      </c>
      <c r="O58" s="676"/>
      <c r="P58" s="677" t="s">
        <v>3709</v>
      </c>
      <c r="R58" s="598"/>
      <c r="S58" s="592"/>
      <c r="T58" s="593"/>
      <c r="V58" s="697"/>
      <c r="W58" s="696" t="s">
        <v>3722</v>
      </c>
      <c r="X58" s="592"/>
      <c r="Y58" s="696" t="s">
        <v>3722</v>
      </c>
      <c r="Z58" s="696"/>
      <c r="AA58" s="592"/>
      <c r="AB58" s="593"/>
      <c r="AD58" s="698"/>
      <c r="AE58" s="698"/>
      <c r="AF58" s="592"/>
      <c r="AG58" s="592"/>
      <c r="AH58" s="593"/>
      <c r="AJ58" s="603"/>
      <c r="AK58" s="601"/>
      <c r="AL58" s="592"/>
      <c r="AM58" s="592"/>
      <c r="AN58" s="593"/>
      <c r="AP58" s="1352"/>
      <c r="AQ58" s="1355"/>
      <c r="AR58" s="1352"/>
      <c r="AS58" s="1355"/>
      <c r="AT58" s="1349"/>
      <c r="AU58" s="679" t="s">
        <v>3733</v>
      </c>
      <c r="AV58" s="680">
        <v>2200</v>
      </c>
      <c r="AW58" s="681">
        <v>2400</v>
      </c>
      <c r="AX58" s="682">
        <v>1500</v>
      </c>
      <c r="AY58" s="683">
        <v>1500</v>
      </c>
      <c r="BA58" s="651" t="s">
        <v>3696</v>
      </c>
      <c r="BC58" s="627"/>
      <c r="BE58" s="603"/>
      <c r="BF58" s="592"/>
      <c r="BG58" s="592"/>
      <c r="BH58" s="593"/>
      <c r="BJ58" s="669"/>
      <c r="BL58" s="609"/>
      <c r="BM58" s="610"/>
      <c r="BN58" s="610"/>
      <c r="BO58" s="611"/>
      <c r="BQ58" s="603"/>
      <c r="BR58" s="601"/>
      <c r="BS58" s="601"/>
      <c r="BT58" s="670"/>
      <c r="BV58" s="603"/>
      <c r="BW58" s="601"/>
      <c r="BX58" s="601"/>
      <c r="BY58" s="601"/>
      <c r="BZ58" s="670"/>
      <c r="CB58" s="603"/>
      <c r="CC58" s="601"/>
      <c r="CD58" s="601"/>
      <c r="CE58" s="601"/>
      <c r="CF58" s="670"/>
      <c r="CH58" s="669"/>
    </row>
    <row r="59" spans="1:86" ht="45">
      <c r="A59" s="1367"/>
      <c r="B59" s="631" t="s">
        <v>3596</v>
      </c>
      <c r="C59" s="632" t="s">
        <v>3573</v>
      </c>
      <c r="D59" s="633" t="s">
        <v>3574</v>
      </c>
      <c r="F59" s="634">
        <v>34320</v>
      </c>
      <c r="G59" s="635">
        <v>42050</v>
      </c>
      <c r="H59" s="634">
        <v>30610</v>
      </c>
      <c r="I59" s="635">
        <v>38340</v>
      </c>
      <c r="J59" s="595" t="s">
        <v>12</v>
      </c>
      <c r="K59" s="636">
        <v>320</v>
      </c>
      <c r="L59" s="637">
        <v>390</v>
      </c>
      <c r="M59" s="638" t="s">
        <v>3709</v>
      </c>
      <c r="N59" s="636">
        <v>280</v>
      </c>
      <c r="O59" s="637">
        <v>350</v>
      </c>
      <c r="P59" s="638" t="s">
        <v>3709</v>
      </c>
      <c r="Q59" s="576" t="s">
        <v>1</v>
      </c>
      <c r="R59" s="639">
        <v>7730</v>
      </c>
      <c r="S59" s="640">
        <v>70</v>
      </c>
      <c r="T59" s="641" t="s">
        <v>3618</v>
      </c>
      <c r="V59" s="603"/>
      <c r="W59" s="601">
        <v>701100</v>
      </c>
      <c r="X59" s="592"/>
      <c r="Y59" s="601">
        <v>7010</v>
      </c>
      <c r="Z59" s="592" t="s">
        <v>3618</v>
      </c>
      <c r="AA59" s="592"/>
      <c r="AB59" s="593"/>
      <c r="AD59" s="698"/>
      <c r="AE59" s="698"/>
      <c r="AF59" s="592"/>
      <c r="AG59" s="592"/>
      <c r="AH59" s="593"/>
      <c r="AJ59" s="603" t="s">
        <v>3247</v>
      </c>
      <c r="AK59" s="601"/>
      <c r="AL59" s="592" t="s">
        <v>1</v>
      </c>
      <c r="AM59" s="592">
        <v>10</v>
      </c>
      <c r="AN59" s="593" t="s">
        <v>3633</v>
      </c>
      <c r="AO59" s="576" t="s">
        <v>1</v>
      </c>
      <c r="AP59" s="1350">
        <v>2600</v>
      </c>
      <c r="AQ59" s="1353">
        <v>2900</v>
      </c>
      <c r="AR59" s="1350">
        <v>1800</v>
      </c>
      <c r="AS59" s="1353">
        <v>1800</v>
      </c>
      <c r="AT59" s="1349" t="s">
        <v>12</v>
      </c>
      <c r="AU59" s="646" t="s">
        <v>3730</v>
      </c>
      <c r="AV59" s="647">
        <v>5500</v>
      </c>
      <c r="AW59" s="648">
        <v>6200</v>
      </c>
      <c r="AX59" s="684">
        <v>3900</v>
      </c>
      <c r="AY59" s="668">
        <v>3900</v>
      </c>
      <c r="BA59" s="651">
        <v>2540</v>
      </c>
      <c r="BB59" s="576" t="s">
        <v>1</v>
      </c>
      <c r="BC59" s="1344">
        <v>4500</v>
      </c>
      <c r="BD59" s="576" t="s">
        <v>1</v>
      </c>
      <c r="BE59" s="644">
        <v>1570</v>
      </c>
      <c r="BF59" s="642" t="s">
        <v>1</v>
      </c>
      <c r="BG59" s="642">
        <v>10</v>
      </c>
      <c r="BH59" s="633" t="s">
        <v>3618</v>
      </c>
      <c r="BJ59" s="669"/>
      <c r="BK59" s="576" t="s">
        <v>11</v>
      </c>
      <c r="BL59" s="653" t="s">
        <v>3307</v>
      </c>
      <c r="BM59" s="654" t="s">
        <v>3307</v>
      </c>
      <c r="BN59" s="654" t="s">
        <v>3307</v>
      </c>
      <c r="BO59" s="655" t="s">
        <v>3307</v>
      </c>
      <c r="BP59" s="576" t="s">
        <v>11</v>
      </c>
      <c r="BQ59" s="644"/>
      <c r="BR59" s="645"/>
      <c r="BS59" s="645"/>
      <c r="BT59" s="656"/>
      <c r="BU59" s="576" t="s">
        <v>11</v>
      </c>
      <c r="BV59" s="644"/>
      <c r="BW59" s="645"/>
      <c r="BX59" s="645"/>
      <c r="BY59" s="645"/>
      <c r="BZ59" s="656"/>
      <c r="CA59" s="576" t="s">
        <v>11</v>
      </c>
      <c r="CB59" s="644"/>
      <c r="CC59" s="645"/>
      <c r="CD59" s="645"/>
      <c r="CE59" s="645"/>
      <c r="CF59" s="656"/>
      <c r="CH59" s="652" t="s">
        <v>3257</v>
      </c>
    </row>
    <row r="60" spans="1:86">
      <c r="A60" s="1367"/>
      <c r="B60" s="584"/>
      <c r="C60" s="657"/>
      <c r="D60" s="593" t="s">
        <v>3576</v>
      </c>
      <c r="F60" s="658">
        <v>42050</v>
      </c>
      <c r="G60" s="659">
        <v>104260</v>
      </c>
      <c r="H60" s="658">
        <v>38340</v>
      </c>
      <c r="I60" s="659">
        <v>100550</v>
      </c>
      <c r="J60" s="595" t="s">
        <v>12</v>
      </c>
      <c r="K60" s="660">
        <v>390</v>
      </c>
      <c r="L60" s="661">
        <v>920</v>
      </c>
      <c r="M60" s="662" t="s">
        <v>3709</v>
      </c>
      <c r="N60" s="660">
        <v>350</v>
      </c>
      <c r="O60" s="661">
        <v>890</v>
      </c>
      <c r="P60" s="662" t="s">
        <v>3709</v>
      </c>
      <c r="Q60" s="576" t="s">
        <v>1</v>
      </c>
      <c r="R60" s="603">
        <v>7730</v>
      </c>
      <c r="S60" s="592">
        <v>70</v>
      </c>
      <c r="T60" s="663" t="s">
        <v>3618</v>
      </c>
      <c r="V60" s="603"/>
      <c r="W60" s="601"/>
      <c r="X60" s="592"/>
      <c r="Y60" s="601"/>
      <c r="Z60" s="592"/>
      <c r="AA60" s="592"/>
      <c r="AB60" s="593"/>
      <c r="AD60" s="698"/>
      <c r="AE60" s="698"/>
      <c r="AF60" s="592"/>
      <c r="AG60" s="592"/>
      <c r="AH60" s="593"/>
      <c r="AJ60" s="603"/>
      <c r="AK60" s="601"/>
      <c r="AL60" s="592"/>
      <c r="AM60" s="592"/>
      <c r="AN60" s="593"/>
      <c r="AP60" s="1351"/>
      <c r="AQ60" s="1354"/>
      <c r="AR60" s="1351"/>
      <c r="AS60" s="1354"/>
      <c r="AT60" s="1349"/>
      <c r="AU60" s="588" t="s">
        <v>3731</v>
      </c>
      <c r="AV60" s="665">
        <v>3000</v>
      </c>
      <c r="AW60" s="666">
        <v>3400</v>
      </c>
      <c r="AX60" s="684">
        <v>2100</v>
      </c>
      <c r="AY60" s="668">
        <v>2100</v>
      </c>
      <c r="BA60" s="694"/>
      <c r="BC60" s="1345"/>
      <c r="BE60" s="603"/>
      <c r="BF60" s="592"/>
      <c r="BG60" s="592"/>
      <c r="BH60" s="593"/>
      <c r="BJ60" s="669"/>
      <c r="BL60" s="609"/>
      <c r="BM60" s="610"/>
      <c r="BN60" s="610"/>
      <c r="BO60" s="611"/>
      <c r="BQ60" s="603">
        <v>900</v>
      </c>
      <c r="BR60" s="601" t="s">
        <v>3630</v>
      </c>
      <c r="BS60" s="601">
        <v>9</v>
      </c>
      <c r="BT60" s="670" t="s">
        <v>3618</v>
      </c>
      <c r="BV60" s="603">
        <v>3310</v>
      </c>
      <c r="BW60" s="601" t="s">
        <v>3630</v>
      </c>
      <c r="BX60" s="601">
        <v>30</v>
      </c>
      <c r="BY60" s="601" t="s">
        <v>3618</v>
      </c>
      <c r="BZ60" s="670" t="s">
        <v>3631</v>
      </c>
      <c r="CB60" s="603">
        <v>2160</v>
      </c>
      <c r="CC60" s="601" t="s">
        <v>3630</v>
      </c>
      <c r="CD60" s="601">
        <v>20</v>
      </c>
      <c r="CE60" s="601" t="s">
        <v>3618</v>
      </c>
      <c r="CF60" s="670" t="s">
        <v>3631</v>
      </c>
      <c r="CH60" s="669"/>
    </row>
    <row r="61" spans="1:86">
      <c r="A61" s="1367"/>
      <c r="B61" s="584"/>
      <c r="C61" s="657" t="s">
        <v>3577</v>
      </c>
      <c r="D61" s="593" t="s">
        <v>3578</v>
      </c>
      <c r="F61" s="658">
        <v>104260</v>
      </c>
      <c r="G61" s="659">
        <v>181600</v>
      </c>
      <c r="H61" s="658">
        <v>100550</v>
      </c>
      <c r="I61" s="659">
        <v>177890</v>
      </c>
      <c r="J61" s="595" t="s">
        <v>12</v>
      </c>
      <c r="K61" s="660">
        <v>920</v>
      </c>
      <c r="L61" s="661">
        <v>1700</v>
      </c>
      <c r="M61" s="662" t="s">
        <v>3709</v>
      </c>
      <c r="N61" s="660">
        <v>890</v>
      </c>
      <c r="O61" s="661">
        <v>1670</v>
      </c>
      <c r="P61" s="662" t="s">
        <v>3709</v>
      </c>
      <c r="R61" s="598"/>
      <c r="S61" s="592"/>
      <c r="T61" s="593"/>
      <c r="V61" s="697"/>
      <c r="W61" s="696" t="s">
        <v>3723</v>
      </c>
      <c r="X61" s="592"/>
      <c r="Y61" s="696" t="s">
        <v>3723</v>
      </c>
      <c r="Z61" s="696"/>
      <c r="AA61" s="592"/>
      <c r="AB61" s="593"/>
      <c r="AD61" s="698"/>
      <c r="AE61" s="698"/>
      <c r="AF61" s="592"/>
      <c r="AG61" s="592"/>
      <c r="AH61" s="593"/>
      <c r="AJ61" s="603">
        <v>1980</v>
      </c>
      <c r="AK61" s="601" t="s">
        <v>3632</v>
      </c>
      <c r="AL61" s="592"/>
      <c r="AM61" s="592"/>
      <c r="AN61" s="593"/>
      <c r="AP61" s="1351"/>
      <c r="AQ61" s="1354"/>
      <c r="AR61" s="1351"/>
      <c r="AS61" s="1354"/>
      <c r="AT61" s="1349"/>
      <c r="AU61" s="588" t="s">
        <v>3732</v>
      </c>
      <c r="AV61" s="665">
        <v>2600</v>
      </c>
      <c r="AW61" s="666">
        <v>2900</v>
      </c>
      <c r="AX61" s="684">
        <v>1800</v>
      </c>
      <c r="AY61" s="668">
        <v>1800</v>
      </c>
      <c r="BA61" s="651" t="s">
        <v>3697</v>
      </c>
      <c r="BC61" s="627"/>
      <c r="BE61" s="603"/>
      <c r="BF61" s="592"/>
      <c r="BG61" s="592"/>
      <c r="BH61" s="593"/>
      <c r="BJ61" s="669"/>
      <c r="BL61" s="609">
        <v>0.01</v>
      </c>
      <c r="BM61" s="610">
        <v>0.03</v>
      </c>
      <c r="BN61" s="610">
        <v>0.04</v>
      </c>
      <c r="BO61" s="611">
        <v>0.06</v>
      </c>
      <c r="BQ61" s="603"/>
      <c r="BR61" s="601"/>
      <c r="BS61" s="601"/>
      <c r="BT61" s="670"/>
      <c r="BV61" s="603"/>
      <c r="BW61" s="601"/>
      <c r="BX61" s="601"/>
      <c r="BY61" s="601"/>
      <c r="BZ61" s="670"/>
      <c r="CB61" s="603"/>
      <c r="CC61" s="601"/>
      <c r="CD61" s="601"/>
      <c r="CE61" s="601"/>
      <c r="CF61" s="670"/>
      <c r="CH61" s="669">
        <v>0.97</v>
      </c>
    </row>
    <row r="62" spans="1:86">
      <c r="A62" s="1367"/>
      <c r="B62" s="686"/>
      <c r="C62" s="687"/>
      <c r="D62" s="600" t="s">
        <v>3579</v>
      </c>
      <c r="F62" s="673">
        <v>181600</v>
      </c>
      <c r="G62" s="674"/>
      <c r="H62" s="673">
        <v>177890</v>
      </c>
      <c r="I62" s="674"/>
      <c r="J62" s="595" t="s">
        <v>12</v>
      </c>
      <c r="K62" s="675">
        <v>1700</v>
      </c>
      <c r="L62" s="676"/>
      <c r="M62" s="677" t="s">
        <v>3709</v>
      </c>
      <c r="N62" s="675">
        <v>1670</v>
      </c>
      <c r="O62" s="676"/>
      <c r="P62" s="677" t="s">
        <v>3709</v>
      </c>
      <c r="R62" s="599"/>
      <c r="S62" s="688"/>
      <c r="T62" s="600"/>
      <c r="V62" s="603"/>
      <c r="W62" s="601">
        <v>739000</v>
      </c>
      <c r="X62" s="592"/>
      <c r="Y62" s="601">
        <v>7390</v>
      </c>
      <c r="Z62" s="592" t="s">
        <v>3618</v>
      </c>
      <c r="AA62" s="592"/>
      <c r="AB62" s="593"/>
      <c r="AD62" s="698"/>
      <c r="AE62" s="698"/>
      <c r="AF62" s="592"/>
      <c r="AG62" s="592"/>
      <c r="AH62" s="593"/>
      <c r="AJ62" s="603"/>
      <c r="AK62" s="601"/>
      <c r="AL62" s="592"/>
      <c r="AM62" s="592"/>
      <c r="AN62" s="593"/>
      <c r="AP62" s="1352"/>
      <c r="AQ62" s="1355"/>
      <c r="AR62" s="1352"/>
      <c r="AS62" s="1355"/>
      <c r="AT62" s="1349"/>
      <c r="AU62" s="679" t="s">
        <v>3733</v>
      </c>
      <c r="AV62" s="680">
        <v>2400</v>
      </c>
      <c r="AW62" s="681">
        <v>2600</v>
      </c>
      <c r="AX62" s="682">
        <v>1600</v>
      </c>
      <c r="AY62" s="683">
        <v>1600</v>
      </c>
      <c r="BA62" s="651">
        <v>2440</v>
      </c>
      <c r="BC62" s="627"/>
      <c r="BE62" s="602"/>
      <c r="BF62" s="688"/>
      <c r="BG62" s="688"/>
      <c r="BH62" s="600"/>
      <c r="BJ62" s="669"/>
      <c r="BL62" s="689"/>
      <c r="BM62" s="690"/>
      <c r="BN62" s="690"/>
      <c r="BO62" s="691"/>
      <c r="BQ62" s="602"/>
      <c r="BR62" s="612"/>
      <c r="BS62" s="612"/>
      <c r="BT62" s="613"/>
      <c r="BV62" s="602"/>
      <c r="BW62" s="612"/>
      <c r="BX62" s="612"/>
      <c r="BY62" s="612"/>
      <c r="BZ62" s="613"/>
      <c r="CB62" s="602"/>
      <c r="CC62" s="612"/>
      <c r="CD62" s="612"/>
      <c r="CE62" s="612"/>
      <c r="CF62" s="613"/>
      <c r="CH62" s="614"/>
    </row>
    <row r="63" spans="1:86" ht="45">
      <c r="A63" s="1367"/>
      <c r="B63" s="584" t="s">
        <v>3597</v>
      </c>
      <c r="C63" s="657" t="s">
        <v>3573</v>
      </c>
      <c r="D63" s="593" t="s">
        <v>3574</v>
      </c>
      <c r="F63" s="634">
        <v>33240</v>
      </c>
      <c r="G63" s="635">
        <v>40970</v>
      </c>
      <c r="H63" s="634">
        <v>29770</v>
      </c>
      <c r="I63" s="635">
        <v>37500</v>
      </c>
      <c r="J63" s="595" t="s">
        <v>12</v>
      </c>
      <c r="K63" s="636">
        <v>310</v>
      </c>
      <c r="L63" s="637">
        <v>380</v>
      </c>
      <c r="M63" s="638" t="s">
        <v>3709</v>
      </c>
      <c r="N63" s="636">
        <v>270</v>
      </c>
      <c r="O63" s="637">
        <v>340</v>
      </c>
      <c r="P63" s="638" t="s">
        <v>3709</v>
      </c>
      <c r="Q63" s="576" t="s">
        <v>1</v>
      </c>
      <c r="R63" s="692">
        <v>7730</v>
      </c>
      <c r="S63" s="693">
        <v>70</v>
      </c>
      <c r="T63" s="663" t="s">
        <v>3618</v>
      </c>
      <c r="V63" s="598"/>
      <c r="W63" s="601"/>
      <c r="X63" s="592"/>
      <c r="Y63" s="601"/>
      <c r="Z63" s="592"/>
      <c r="AA63" s="592"/>
      <c r="AB63" s="593"/>
      <c r="AD63" s="698"/>
      <c r="AE63" s="698"/>
      <c r="AF63" s="592"/>
      <c r="AG63" s="592"/>
      <c r="AH63" s="593"/>
      <c r="AJ63" s="603" t="s">
        <v>3248</v>
      </c>
      <c r="AK63" s="601"/>
      <c r="AL63" s="592" t="s">
        <v>1</v>
      </c>
      <c r="AM63" s="592">
        <v>10</v>
      </c>
      <c r="AN63" s="593" t="s">
        <v>3633</v>
      </c>
      <c r="AO63" s="576" t="s">
        <v>1</v>
      </c>
      <c r="AP63" s="1350">
        <v>2400</v>
      </c>
      <c r="AQ63" s="1353">
        <v>2700</v>
      </c>
      <c r="AR63" s="1350">
        <v>1700</v>
      </c>
      <c r="AS63" s="1353">
        <v>1700</v>
      </c>
      <c r="AT63" s="1349" t="s">
        <v>12</v>
      </c>
      <c r="AU63" s="646" t="s">
        <v>3730</v>
      </c>
      <c r="AV63" s="647">
        <v>5400</v>
      </c>
      <c r="AW63" s="648">
        <v>6000</v>
      </c>
      <c r="AX63" s="684">
        <v>3700</v>
      </c>
      <c r="AY63" s="668">
        <v>3700</v>
      </c>
      <c r="BA63" s="651"/>
      <c r="BB63" s="576" t="s">
        <v>1</v>
      </c>
      <c r="BC63" s="1344">
        <v>4500</v>
      </c>
      <c r="BD63" s="576" t="s">
        <v>1</v>
      </c>
      <c r="BE63" s="603">
        <v>1470</v>
      </c>
      <c r="BF63" s="592" t="s">
        <v>1</v>
      </c>
      <c r="BG63" s="592">
        <v>10</v>
      </c>
      <c r="BH63" s="593" t="s">
        <v>3618</v>
      </c>
      <c r="BJ63" s="669"/>
      <c r="BK63" s="576" t="s">
        <v>11</v>
      </c>
      <c r="BL63" s="609" t="s">
        <v>3307</v>
      </c>
      <c r="BM63" s="610" t="s">
        <v>3307</v>
      </c>
      <c r="BN63" s="610" t="s">
        <v>3307</v>
      </c>
      <c r="BO63" s="611" t="s">
        <v>3307</v>
      </c>
      <c r="BP63" s="576" t="s">
        <v>11</v>
      </c>
      <c r="BQ63" s="603"/>
      <c r="BR63" s="601"/>
      <c r="BS63" s="601"/>
      <c r="BT63" s="670"/>
      <c r="BU63" s="576" t="s">
        <v>11</v>
      </c>
      <c r="BV63" s="603"/>
      <c r="BW63" s="601"/>
      <c r="BX63" s="601"/>
      <c r="BY63" s="601"/>
      <c r="BZ63" s="670"/>
      <c r="CA63" s="576" t="s">
        <v>11</v>
      </c>
      <c r="CB63" s="603"/>
      <c r="CC63" s="601"/>
      <c r="CD63" s="601"/>
      <c r="CE63" s="601"/>
      <c r="CF63" s="670"/>
      <c r="CH63" s="669" t="s">
        <v>3257</v>
      </c>
    </row>
    <row r="64" spans="1:86">
      <c r="A64" s="1367"/>
      <c r="B64" s="584"/>
      <c r="C64" s="657"/>
      <c r="D64" s="593" t="s">
        <v>3576</v>
      </c>
      <c r="F64" s="658">
        <v>40970</v>
      </c>
      <c r="G64" s="659">
        <v>103180</v>
      </c>
      <c r="H64" s="658">
        <v>37500</v>
      </c>
      <c r="I64" s="659">
        <v>99710</v>
      </c>
      <c r="J64" s="595" t="s">
        <v>12</v>
      </c>
      <c r="K64" s="660">
        <v>380</v>
      </c>
      <c r="L64" s="661">
        <v>910</v>
      </c>
      <c r="M64" s="662" t="s">
        <v>3709</v>
      </c>
      <c r="N64" s="660">
        <v>340</v>
      </c>
      <c r="O64" s="661">
        <v>880</v>
      </c>
      <c r="P64" s="662" t="s">
        <v>3709</v>
      </c>
      <c r="Q64" s="576" t="s">
        <v>1</v>
      </c>
      <c r="R64" s="603">
        <v>7730</v>
      </c>
      <c r="S64" s="592">
        <v>70</v>
      </c>
      <c r="T64" s="663" t="s">
        <v>3618</v>
      </c>
      <c r="V64" s="598"/>
      <c r="W64" s="601"/>
      <c r="X64" s="592"/>
      <c r="Y64" s="601"/>
      <c r="Z64" s="592"/>
      <c r="AA64" s="592"/>
      <c r="AB64" s="593"/>
      <c r="AD64" s="698"/>
      <c r="AE64" s="698"/>
      <c r="AF64" s="592"/>
      <c r="AG64" s="592"/>
      <c r="AH64" s="593"/>
      <c r="AJ64" s="603"/>
      <c r="AK64" s="601"/>
      <c r="AL64" s="592"/>
      <c r="AM64" s="592"/>
      <c r="AN64" s="593"/>
      <c r="AP64" s="1351"/>
      <c r="AQ64" s="1354"/>
      <c r="AR64" s="1351"/>
      <c r="AS64" s="1354"/>
      <c r="AT64" s="1349"/>
      <c r="AU64" s="588" t="s">
        <v>3731</v>
      </c>
      <c r="AV64" s="665">
        <v>2900</v>
      </c>
      <c r="AW64" s="666">
        <v>3300</v>
      </c>
      <c r="AX64" s="684">
        <v>2000</v>
      </c>
      <c r="AY64" s="668">
        <v>2000</v>
      </c>
      <c r="BA64" s="651" t="s">
        <v>3698</v>
      </c>
      <c r="BC64" s="1345"/>
      <c r="BE64" s="603"/>
      <c r="BF64" s="592"/>
      <c r="BG64" s="592"/>
      <c r="BH64" s="593"/>
      <c r="BJ64" s="669"/>
      <c r="BL64" s="609"/>
      <c r="BM64" s="610"/>
      <c r="BN64" s="610"/>
      <c r="BO64" s="611"/>
      <c r="BQ64" s="603">
        <v>840</v>
      </c>
      <c r="BR64" s="601" t="s">
        <v>3630</v>
      </c>
      <c r="BS64" s="601">
        <v>8</v>
      </c>
      <c r="BT64" s="670" t="s">
        <v>3618</v>
      </c>
      <c r="BV64" s="603">
        <v>3090</v>
      </c>
      <c r="BW64" s="601" t="s">
        <v>3630</v>
      </c>
      <c r="BX64" s="601">
        <v>30</v>
      </c>
      <c r="BY64" s="601" t="s">
        <v>3618</v>
      </c>
      <c r="BZ64" s="670" t="s">
        <v>3631</v>
      </c>
      <c r="CB64" s="603">
        <v>2010</v>
      </c>
      <c r="CC64" s="601" t="s">
        <v>3630</v>
      </c>
      <c r="CD64" s="601">
        <v>20</v>
      </c>
      <c r="CE64" s="601" t="s">
        <v>3618</v>
      </c>
      <c r="CF64" s="670" t="s">
        <v>3631</v>
      </c>
      <c r="CH64" s="669"/>
    </row>
    <row r="65" spans="1:86">
      <c r="A65" s="1367"/>
      <c r="B65" s="584"/>
      <c r="C65" s="657" t="s">
        <v>3577</v>
      </c>
      <c r="D65" s="593" t="s">
        <v>3578</v>
      </c>
      <c r="F65" s="658">
        <v>103180</v>
      </c>
      <c r="G65" s="659">
        <v>180520</v>
      </c>
      <c r="H65" s="658">
        <v>99710</v>
      </c>
      <c r="I65" s="659">
        <v>177050</v>
      </c>
      <c r="J65" s="595" t="s">
        <v>12</v>
      </c>
      <c r="K65" s="660">
        <v>910</v>
      </c>
      <c r="L65" s="661">
        <v>1690</v>
      </c>
      <c r="M65" s="662" t="s">
        <v>3709</v>
      </c>
      <c r="N65" s="660">
        <v>880</v>
      </c>
      <c r="O65" s="661">
        <v>1660</v>
      </c>
      <c r="P65" s="662" t="s">
        <v>3709</v>
      </c>
      <c r="R65" s="598"/>
      <c r="S65" s="592"/>
      <c r="T65" s="593"/>
      <c r="V65" s="598"/>
      <c r="W65" s="601"/>
      <c r="X65" s="592"/>
      <c r="Y65" s="601"/>
      <c r="Z65" s="592"/>
      <c r="AA65" s="592"/>
      <c r="AB65" s="593"/>
      <c r="AD65" s="698"/>
      <c r="AE65" s="698"/>
      <c r="AF65" s="592"/>
      <c r="AG65" s="592"/>
      <c r="AH65" s="593"/>
      <c r="AJ65" s="603">
        <v>1760</v>
      </c>
      <c r="AK65" s="601" t="s">
        <v>3632</v>
      </c>
      <c r="AL65" s="592"/>
      <c r="AM65" s="592"/>
      <c r="AN65" s="593"/>
      <c r="AP65" s="1351"/>
      <c r="AQ65" s="1354"/>
      <c r="AR65" s="1351"/>
      <c r="AS65" s="1354"/>
      <c r="AT65" s="1349"/>
      <c r="AU65" s="588" t="s">
        <v>3732</v>
      </c>
      <c r="AV65" s="665">
        <v>2500</v>
      </c>
      <c r="AW65" s="666">
        <v>2800</v>
      </c>
      <c r="AX65" s="684">
        <v>1800</v>
      </c>
      <c r="AY65" s="668">
        <v>1800</v>
      </c>
      <c r="BA65" s="651">
        <v>2360</v>
      </c>
      <c r="BC65" s="627"/>
      <c r="BE65" s="603"/>
      <c r="BF65" s="592"/>
      <c r="BG65" s="592"/>
      <c r="BH65" s="593"/>
      <c r="BJ65" s="669"/>
      <c r="BL65" s="609">
        <v>0.02</v>
      </c>
      <c r="BM65" s="610">
        <v>0.03</v>
      </c>
      <c r="BN65" s="610">
        <v>0.05</v>
      </c>
      <c r="BO65" s="611">
        <v>0.06</v>
      </c>
      <c r="BQ65" s="603"/>
      <c r="BR65" s="601"/>
      <c r="BS65" s="601"/>
      <c r="BT65" s="670"/>
      <c r="BV65" s="603"/>
      <c r="BW65" s="601"/>
      <c r="BX65" s="601"/>
      <c r="BY65" s="601"/>
      <c r="BZ65" s="670"/>
      <c r="CB65" s="603"/>
      <c r="CC65" s="601"/>
      <c r="CD65" s="601"/>
      <c r="CE65" s="601"/>
      <c r="CF65" s="670"/>
      <c r="CH65" s="669">
        <v>0.98</v>
      </c>
    </row>
    <row r="66" spans="1:86">
      <c r="A66" s="1367"/>
      <c r="B66" s="584"/>
      <c r="C66" s="657"/>
      <c r="D66" s="593" t="s">
        <v>3579</v>
      </c>
      <c r="F66" s="673">
        <v>180520</v>
      </c>
      <c r="G66" s="674"/>
      <c r="H66" s="673">
        <v>177050</v>
      </c>
      <c r="I66" s="674"/>
      <c r="J66" s="595" t="s">
        <v>12</v>
      </c>
      <c r="K66" s="675">
        <v>1690</v>
      </c>
      <c r="L66" s="676"/>
      <c r="M66" s="677" t="s">
        <v>3709</v>
      </c>
      <c r="N66" s="675">
        <v>1660</v>
      </c>
      <c r="O66" s="676"/>
      <c r="P66" s="677" t="s">
        <v>3709</v>
      </c>
      <c r="R66" s="598"/>
      <c r="S66" s="592"/>
      <c r="T66" s="593"/>
      <c r="V66" s="598"/>
      <c r="W66" s="601"/>
      <c r="X66" s="592"/>
      <c r="Y66" s="601"/>
      <c r="Z66" s="592"/>
      <c r="AA66" s="592"/>
      <c r="AB66" s="593"/>
      <c r="AD66" s="698"/>
      <c r="AE66" s="698"/>
      <c r="AF66" s="592"/>
      <c r="AG66" s="592"/>
      <c r="AH66" s="593"/>
      <c r="AJ66" s="603"/>
      <c r="AK66" s="601"/>
      <c r="AL66" s="592"/>
      <c r="AM66" s="592"/>
      <c r="AN66" s="593"/>
      <c r="AP66" s="1352"/>
      <c r="AQ66" s="1355"/>
      <c r="AR66" s="1352"/>
      <c r="AS66" s="1355"/>
      <c r="AT66" s="1349"/>
      <c r="AU66" s="679" t="s">
        <v>3733</v>
      </c>
      <c r="AV66" s="680">
        <v>2300</v>
      </c>
      <c r="AW66" s="681">
        <v>2500</v>
      </c>
      <c r="AX66" s="682">
        <v>1600</v>
      </c>
      <c r="AY66" s="683">
        <v>1600</v>
      </c>
      <c r="BA66" s="651"/>
      <c r="BC66" s="627"/>
      <c r="BE66" s="603"/>
      <c r="BF66" s="592"/>
      <c r="BG66" s="592"/>
      <c r="BH66" s="593"/>
      <c r="BJ66" s="669"/>
      <c r="BL66" s="609"/>
      <c r="BM66" s="610"/>
      <c r="BN66" s="610"/>
      <c r="BO66" s="611"/>
      <c r="BQ66" s="603"/>
      <c r="BR66" s="601"/>
      <c r="BS66" s="601"/>
      <c r="BT66" s="670"/>
      <c r="BV66" s="603"/>
      <c r="BW66" s="601"/>
      <c r="BX66" s="601"/>
      <c r="BY66" s="601"/>
      <c r="BZ66" s="670"/>
      <c r="CB66" s="603"/>
      <c r="CC66" s="601"/>
      <c r="CD66" s="601"/>
      <c r="CE66" s="601"/>
      <c r="CF66" s="670"/>
      <c r="CH66" s="669"/>
    </row>
    <row r="67" spans="1:86" ht="45">
      <c r="A67" s="1367"/>
      <c r="B67" s="631" t="s">
        <v>3598</v>
      </c>
      <c r="C67" s="632" t="s">
        <v>3573</v>
      </c>
      <c r="D67" s="633" t="s">
        <v>3574</v>
      </c>
      <c r="F67" s="634">
        <v>33150</v>
      </c>
      <c r="G67" s="635">
        <v>40880</v>
      </c>
      <c r="H67" s="634">
        <v>29910</v>
      </c>
      <c r="I67" s="635">
        <v>37640</v>
      </c>
      <c r="J67" s="595" t="s">
        <v>12</v>
      </c>
      <c r="K67" s="636">
        <v>310</v>
      </c>
      <c r="L67" s="637">
        <v>380</v>
      </c>
      <c r="M67" s="638" t="s">
        <v>3709</v>
      </c>
      <c r="N67" s="636">
        <v>280</v>
      </c>
      <c r="O67" s="637">
        <v>350</v>
      </c>
      <c r="P67" s="638" t="s">
        <v>3709</v>
      </c>
      <c r="Q67" s="576" t="s">
        <v>1</v>
      </c>
      <c r="R67" s="639">
        <v>7730</v>
      </c>
      <c r="S67" s="640">
        <v>70</v>
      </c>
      <c r="T67" s="641" t="s">
        <v>3618</v>
      </c>
      <c r="V67" s="598"/>
      <c r="W67" s="601"/>
      <c r="X67" s="592"/>
      <c r="Y67" s="601"/>
      <c r="Z67" s="592"/>
      <c r="AA67" s="592"/>
      <c r="AB67" s="593"/>
      <c r="AD67" s="698"/>
      <c r="AE67" s="698"/>
      <c r="AF67" s="592"/>
      <c r="AG67" s="592"/>
      <c r="AH67" s="593"/>
      <c r="AJ67" s="603" t="s">
        <v>3249</v>
      </c>
      <c r="AK67" s="601"/>
      <c r="AL67" s="592" t="s">
        <v>1</v>
      </c>
      <c r="AM67" s="592">
        <v>10</v>
      </c>
      <c r="AN67" s="593" t="s">
        <v>3633</v>
      </c>
      <c r="AO67" s="576" t="s">
        <v>1</v>
      </c>
      <c r="AP67" s="1350">
        <v>2300</v>
      </c>
      <c r="AQ67" s="1353">
        <v>2500</v>
      </c>
      <c r="AR67" s="1350">
        <v>1600</v>
      </c>
      <c r="AS67" s="1353">
        <v>1600</v>
      </c>
      <c r="AT67" s="1349" t="s">
        <v>12</v>
      </c>
      <c r="AU67" s="646" t="s">
        <v>3730</v>
      </c>
      <c r="AV67" s="647">
        <v>4800</v>
      </c>
      <c r="AW67" s="648">
        <v>5400</v>
      </c>
      <c r="AX67" s="684">
        <v>3400</v>
      </c>
      <c r="AY67" s="668">
        <v>3400</v>
      </c>
      <c r="BA67" s="651" t="s">
        <v>3699</v>
      </c>
      <c r="BB67" s="576" t="s">
        <v>1</v>
      </c>
      <c r="BC67" s="1344">
        <v>4500</v>
      </c>
      <c r="BD67" s="576" t="s">
        <v>1</v>
      </c>
      <c r="BE67" s="644">
        <v>1370</v>
      </c>
      <c r="BF67" s="642" t="s">
        <v>1</v>
      </c>
      <c r="BG67" s="642">
        <v>10</v>
      </c>
      <c r="BH67" s="633" t="s">
        <v>3618</v>
      </c>
      <c r="BJ67" s="669"/>
      <c r="BK67" s="576" t="s">
        <v>11</v>
      </c>
      <c r="BL67" s="653" t="s">
        <v>3307</v>
      </c>
      <c r="BM67" s="654" t="s">
        <v>3307</v>
      </c>
      <c r="BN67" s="654" t="s">
        <v>3307</v>
      </c>
      <c r="BO67" s="655" t="s">
        <v>3307</v>
      </c>
      <c r="BP67" s="576" t="s">
        <v>11</v>
      </c>
      <c r="BQ67" s="644"/>
      <c r="BR67" s="645"/>
      <c r="BS67" s="645"/>
      <c r="BT67" s="656"/>
      <c r="BU67" s="576" t="s">
        <v>11</v>
      </c>
      <c r="BV67" s="644"/>
      <c r="BW67" s="645"/>
      <c r="BX67" s="645"/>
      <c r="BY67" s="645"/>
      <c r="BZ67" s="656"/>
      <c r="CA67" s="576" t="s">
        <v>11</v>
      </c>
      <c r="CB67" s="644"/>
      <c r="CC67" s="645"/>
      <c r="CD67" s="645"/>
      <c r="CE67" s="645"/>
      <c r="CF67" s="656"/>
      <c r="CH67" s="652" t="s">
        <v>3257</v>
      </c>
    </row>
    <row r="68" spans="1:86">
      <c r="A68" s="1367"/>
      <c r="B68" s="584"/>
      <c r="C68" s="657"/>
      <c r="D68" s="593" t="s">
        <v>3576</v>
      </c>
      <c r="F68" s="658">
        <v>40880</v>
      </c>
      <c r="G68" s="659">
        <v>103090</v>
      </c>
      <c r="H68" s="658">
        <v>37640</v>
      </c>
      <c r="I68" s="659">
        <v>99850</v>
      </c>
      <c r="J68" s="595" t="s">
        <v>12</v>
      </c>
      <c r="K68" s="660">
        <v>380</v>
      </c>
      <c r="L68" s="661">
        <v>910</v>
      </c>
      <c r="M68" s="662" t="s">
        <v>3709</v>
      </c>
      <c r="N68" s="660">
        <v>350</v>
      </c>
      <c r="O68" s="661">
        <v>880</v>
      </c>
      <c r="P68" s="662" t="s">
        <v>3709</v>
      </c>
      <c r="Q68" s="576" t="s">
        <v>1</v>
      </c>
      <c r="R68" s="603">
        <v>7730</v>
      </c>
      <c r="S68" s="592">
        <v>70</v>
      </c>
      <c r="T68" s="663" t="s">
        <v>3618</v>
      </c>
      <c r="V68" s="598"/>
      <c r="W68" s="601"/>
      <c r="X68" s="592"/>
      <c r="Y68" s="601"/>
      <c r="Z68" s="592"/>
      <c r="AA68" s="592"/>
      <c r="AB68" s="593"/>
      <c r="AD68" s="698"/>
      <c r="AE68" s="698"/>
      <c r="AF68" s="592"/>
      <c r="AG68" s="592"/>
      <c r="AH68" s="593"/>
      <c r="AJ68" s="603"/>
      <c r="AK68" s="601"/>
      <c r="AL68" s="592"/>
      <c r="AM68" s="592"/>
      <c r="AN68" s="593"/>
      <c r="AP68" s="1351"/>
      <c r="AQ68" s="1354"/>
      <c r="AR68" s="1351"/>
      <c r="AS68" s="1354"/>
      <c r="AT68" s="1349"/>
      <c r="AU68" s="588" t="s">
        <v>3731</v>
      </c>
      <c r="AV68" s="665">
        <v>2600</v>
      </c>
      <c r="AW68" s="666">
        <v>2900</v>
      </c>
      <c r="AX68" s="684">
        <v>1800</v>
      </c>
      <c r="AY68" s="668">
        <v>1800</v>
      </c>
      <c r="BA68" s="651">
        <v>2150</v>
      </c>
      <c r="BC68" s="1345"/>
      <c r="BE68" s="603"/>
      <c r="BF68" s="592"/>
      <c r="BG68" s="592"/>
      <c r="BH68" s="593"/>
      <c r="BJ68" s="669"/>
      <c r="BL68" s="609"/>
      <c r="BM68" s="610"/>
      <c r="BN68" s="610"/>
      <c r="BO68" s="611"/>
      <c r="BQ68" s="603">
        <v>790</v>
      </c>
      <c r="BR68" s="601" t="s">
        <v>3630</v>
      </c>
      <c r="BS68" s="601">
        <v>8</v>
      </c>
      <c r="BT68" s="670" t="s">
        <v>3618</v>
      </c>
      <c r="BV68" s="603">
        <v>2900</v>
      </c>
      <c r="BW68" s="601" t="s">
        <v>3630</v>
      </c>
      <c r="BX68" s="601">
        <v>20</v>
      </c>
      <c r="BY68" s="601" t="s">
        <v>3618</v>
      </c>
      <c r="BZ68" s="670" t="s">
        <v>3631</v>
      </c>
      <c r="CB68" s="603">
        <v>1890</v>
      </c>
      <c r="CC68" s="601" t="s">
        <v>3630</v>
      </c>
      <c r="CD68" s="601">
        <v>10</v>
      </c>
      <c r="CE68" s="601" t="s">
        <v>3618</v>
      </c>
      <c r="CF68" s="670" t="s">
        <v>3631</v>
      </c>
      <c r="CH68" s="669"/>
    </row>
    <row r="69" spans="1:86">
      <c r="A69" s="1367"/>
      <c r="B69" s="584"/>
      <c r="C69" s="657" t="s">
        <v>3577</v>
      </c>
      <c r="D69" s="593" t="s">
        <v>3578</v>
      </c>
      <c r="F69" s="658">
        <v>103090</v>
      </c>
      <c r="G69" s="659">
        <v>180430</v>
      </c>
      <c r="H69" s="658">
        <v>99850</v>
      </c>
      <c r="I69" s="659">
        <v>177190</v>
      </c>
      <c r="J69" s="595" t="s">
        <v>12</v>
      </c>
      <c r="K69" s="660">
        <v>910</v>
      </c>
      <c r="L69" s="661">
        <v>1690</v>
      </c>
      <c r="M69" s="662" t="s">
        <v>3709</v>
      </c>
      <c r="N69" s="660">
        <v>880</v>
      </c>
      <c r="O69" s="661">
        <v>1660</v>
      </c>
      <c r="P69" s="662" t="s">
        <v>3709</v>
      </c>
      <c r="R69" s="598"/>
      <c r="S69" s="592"/>
      <c r="T69" s="593"/>
      <c r="V69" s="598"/>
      <c r="W69" s="601"/>
      <c r="X69" s="592"/>
      <c r="Y69" s="601"/>
      <c r="Z69" s="592"/>
      <c r="AA69" s="592"/>
      <c r="AB69" s="593"/>
      <c r="AD69" s="698"/>
      <c r="AE69" s="698"/>
      <c r="AF69" s="592"/>
      <c r="AG69" s="592"/>
      <c r="AH69" s="593"/>
      <c r="AJ69" s="603">
        <v>1590</v>
      </c>
      <c r="AK69" s="601" t="s">
        <v>3632</v>
      </c>
      <c r="AL69" s="592"/>
      <c r="AM69" s="592"/>
      <c r="AN69" s="593"/>
      <c r="AP69" s="1351"/>
      <c r="AQ69" s="1354"/>
      <c r="AR69" s="1351"/>
      <c r="AS69" s="1354"/>
      <c r="AT69" s="1349"/>
      <c r="AU69" s="588" t="s">
        <v>3732</v>
      </c>
      <c r="AV69" s="665">
        <v>2300</v>
      </c>
      <c r="AW69" s="666">
        <v>2500</v>
      </c>
      <c r="AX69" s="684">
        <v>1600</v>
      </c>
      <c r="AY69" s="668">
        <v>1600</v>
      </c>
      <c r="BA69" s="651"/>
      <c r="BC69" s="627"/>
      <c r="BE69" s="603"/>
      <c r="BF69" s="592"/>
      <c r="BG69" s="592"/>
      <c r="BH69" s="593"/>
      <c r="BJ69" s="669"/>
      <c r="BL69" s="609">
        <v>0.02</v>
      </c>
      <c r="BM69" s="610">
        <v>0.03</v>
      </c>
      <c r="BN69" s="610">
        <v>0.05</v>
      </c>
      <c r="BO69" s="611">
        <v>0.06</v>
      </c>
      <c r="BQ69" s="603"/>
      <c r="BR69" s="601"/>
      <c r="BS69" s="601"/>
      <c r="BT69" s="670"/>
      <c r="BV69" s="603"/>
      <c r="BW69" s="601"/>
      <c r="BX69" s="601"/>
      <c r="BY69" s="601"/>
      <c r="BZ69" s="670"/>
      <c r="CB69" s="603"/>
      <c r="CC69" s="601"/>
      <c r="CD69" s="601"/>
      <c r="CE69" s="601"/>
      <c r="CF69" s="670"/>
      <c r="CH69" s="669">
        <v>0.98</v>
      </c>
    </row>
    <row r="70" spans="1:86">
      <c r="A70" s="1367"/>
      <c r="B70" s="686"/>
      <c r="C70" s="687"/>
      <c r="D70" s="600" t="s">
        <v>3579</v>
      </c>
      <c r="F70" s="673">
        <v>180430</v>
      </c>
      <c r="G70" s="674"/>
      <c r="H70" s="673">
        <v>177190</v>
      </c>
      <c r="I70" s="674"/>
      <c r="J70" s="595" t="s">
        <v>12</v>
      </c>
      <c r="K70" s="675">
        <v>1690</v>
      </c>
      <c r="L70" s="676"/>
      <c r="M70" s="677" t="s">
        <v>3709</v>
      </c>
      <c r="N70" s="675">
        <v>1660</v>
      </c>
      <c r="O70" s="676"/>
      <c r="P70" s="677" t="s">
        <v>3709</v>
      </c>
      <c r="R70" s="599"/>
      <c r="S70" s="688"/>
      <c r="T70" s="600"/>
      <c r="V70" s="598"/>
      <c r="W70" s="601"/>
      <c r="X70" s="592"/>
      <c r="Y70" s="601"/>
      <c r="Z70" s="592"/>
      <c r="AA70" s="592"/>
      <c r="AB70" s="593"/>
      <c r="AD70" s="698"/>
      <c r="AE70" s="698"/>
      <c r="AF70" s="592"/>
      <c r="AG70" s="592"/>
      <c r="AH70" s="593"/>
      <c r="AJ70" s="603"/>
      <c r="AK70" s="601"/>
      <c r="AL70" s="592"/>
      <c r="AM70" s="592"/>
      <c r="AN70" s="593"/>
      <c r="AP70" s="1352"/>
      <c r="AQ70" s="1355"/>
      <c r="AR70" s="1352"/>
      <c r="AS70" s="1355"/>
      <c r="AT70" s="1349"/>
      <c r="AU70" s="679" t="s">
        <v>3733</v>
      </c>
      <c r="AV70" s="680">
        <v>2000</v>
      </c>
      <c r="AW70" s="681">
        <v>2300</v>
      </c>
      <c r="AX70" s="682">
        <v>1400</v>
      </c>
      <c r="AY70" s="683">
        <v>1400</v>
      </c>
      <c r="BA70" s="651"/>
      <c r="BC70" s="627"/>
      <c r="BE70" s="602"/>
      <c r="BF70" s="688"/>
      <c r="BG70" s="688"/>
      <c r="BH70" s="600"/>
      <c r="BJ70" s="669"/>
      <c r="BL70" s="689"/>
      <c r="BM70" s="690"/>
      <c r="BN70" s="690"/>
      <c r="BO70" s="691"/>
      <c r="BQ70" s="602"/>
      <c r="BR70" s="612"/>
      <c r="BS70" s="612"/>
      <c r="BT70" s="613"/>
      <c r="BV70" s="602"/>
      <c r="BW70" s="612"/>
      <c r="BX70" s="612"/>
      <c r="BY70" s="612"/>
      <c r="BZ70" s="613"/>
      <c r="CB70" s="602"/>
      <c r="CC70" s="612"/>
      <c r="CD70" s="612"/>
      <c r="CE70" s="612"/>
      <c r="CF70" s="613"/>
      <c r="CH70" s="614"/>
    </row>
    <row r="71" spans="1:86" ht="45">
      <c r="A71" s="1367"/>
      <c r="B71" s="584" t="s">
        <v>3599</v>
      </c>
      <c r="C71" s="657" t="s">
        <v>3573</v>
      </c>
      <c r="D71" s="593" t="s">
        <v>3574</v>
      </c>
      <c r="F71" s="634">
        <v>32290</v>
      </c>
      <c r="G71" s="635">
        <v>40020</v>
      </c>
      <c r="H71" s="634">
        <v>29230</v>
      </c>
      <c r="I71" s="635">
        <v>36960</v>
      </c>
      <c r="J71" s="595" t="s">
        <v>12</v>
      </c>
      <c r="K71" s="636">
        <v>300</v>
      </c>
      <c r="L71" s="637">
        <v>370</v>
      </c>
      <c r="M71" s="638" t="s">
        <v>3709</v>
      </c>
      <c r="N71" s="636">
        <v>270</v>
      </c>
      <c r="O71" s="637">
        <v>340</v>
      </c>
      <c r="P71" s="638" t="s">
        <v>3709</v>
      </c>
      <c r="Q71" s="576" t="s">
        <v>1</v>
      </c>
      <c r="R71" s="692">
        <v>7730</v>
      </c>
      <c r="S71" s="693">
        <v>70</v>
      </c>
      <c r="T71" s="663" t="s">
        <v>3618</v>
      </c>
      <c r="V71" s="598"/>
      <c r="W71" s="601"/>
      <c r="X71" s="592"/>
      <c r="Y71" s="601"/>
      <c r="Z71" s="592"/>
      <c r="AA71" s="592"/>
      <c r="AB71" s="593"/>
      <c r="AD71" s="698"/>
      <c r="AE71" s="698"/>
      <c r="AF71" s="592"/>
      <c r="AG71" s="592"/>
      <c r="AH71" s="593"/>
      <c r="AJ71" s="603" t="s">
        <v>3250</v>
      </c>
      <c r="AK71" s="601"/>
      <c r="AL71" s="592" t="s">
        <v>1</v>
      </c>
      <c r="AM71" s="592">
        <v>10</v>
      </c>
      <c r="AN71" s="593" t="s">
        <v>3633</v>
      </c>
      <c r="AO71" s="576" t="s">
        <v>1</v>
      </c>
      <c r="AP71" s="1350">
        <v>2400</v>
      </c>
      <c r="AQ71" s="1353">
        <v>2700</v>
      </c>
      <c r="AR71" s="1350">
        <v>1700</v>
      </c>
      <c r="AS71" s="1353">
        <v>1700</v>
      </c>
      <c r="AT71" s="1349" t="s">
        <v>12</v>
      </c>
      <c r="AU71" s="646" t="s">
        <v>3730</v>
      </c>
      <c r="AV71" s="647">
        <v>5400</v>
      </c>
      <c r="AW71" s="648">
        <v>6000</v>
      </c>
      <c r="AX71" s="684">
        <v>3700</v>
      </c>
      <c r="AY71" s="668">
        <v>3700</v>
      </c>
      <c r="BA71" s="1346" t="s">
        <v>3736</v>
      </c>
      <c r="BB71" s="576" t="s">
        <v>1</v>
      </c>
      <c r="BC71" s="1344">
        <v>4500</v>
      </c>
      <c r="BD71" s="576" t="s">
        <v>1</v>
      </c>
      <c r="BE71" s="603">
        <v>1290</v>
      </c>
      <c r="BF71" s="592" t="s">
        <v>1</v>
      </c>
      <c r="BG71" s="592">
        <v>10</v>
      </c>
      <c r="BH71" s="593" t="s">
        <v>3618</v>
      </c>
      <c r="BJ71" s="669"/>
      <c r="BK71" s="576" t="s">
        <v>11</v>
      </c>
      <c r="BL71" s="609" t="s">
        <v>3307</v>
      </c>
      <c r="BM71" s="610" t="s">
        <v>3307</v>
      </c>
      <c r="BN71" s="610" t="s">
        <v>3307</v>
      </c>
      <c r="BO71" s="611" t="s">
        <v>3307</v>
      </c>
      <c r="BP71" s="576" t="s">
        <v>11</v>
      </c>
      <c r="BQ71" s="603"/>
      <c r="BR71" s="601"/>
      <c r="BS71" s="601"/>
      <c r="BT71" s="670"/>
      <c r="BU71" s="576" t="s">
        <v>11</v>
      </c>
      <c r="BV71" s="603"/>
      <c r="BW71" s="601"/>
      <c r="BX71" s="601"/>
      <c r="BY71" s="601"/>
      <c r="BZ71" s="670"/>
      <c r="CA71" s="576" t="s">
        <v>11</v>
      </c>
      <c r="CB71" s="603"/>
      <c r="CC71" s="601"/>
      <c r="CD71" s="601"/>
      <c r="CE71" s="601"/>
      <c r="CF71" s="670"/>
      <c r="CH71" s="669" t="s">
        <v>3257</v>
      </c>
    </row>
    <row r="72" spans="1:86">
      <c r="A72" s="1367"/>
      <c r="B72" s="584"/>
      <c r="C72" s="657"/>
      <c r="D72" s="593" t="s">
        <v>3576</v>
      </c>
      <c r="F72" s="658">
        <v>40020</v>
      </c>
      <c r="G72" s="659">
        <v>102230</v>
      </c>
      <c r="H72" s="658">
        <v>36960</v>
      </c>
      <c r="I72" s="659">
        <v>99170</v>
      </c>
      <c r="J72" s="595" t="s">
        <v>12</v>
      </c>
      <c r="K72" s="660">
        <v>370</v>
      </c>
      <c r="L72" s="661">
        <v>900</v>
      </c>
      <c r="M72" s="662" t="s">
        <v>3709</v>
      </c>
      <c r="N72" s="660">
        <v>340</v>
      </c>
      <c r="O72" s="661">
        <v>870</v>
      </c>
      <c r="P72" s="662" t="s">
        <v>3709</v>
      </c>
      <c r="Q72" s="576" t="s">
        <v>1</v>
      </c>
      <c r="R72" s="603">
        <v>7730</v>
      </c>
      <c r="S72" s="592">
        <v>70</v>
      </c>
      <c r="T72" s="663" t="s">
        <v>3618</v>
      </c>
      <c r="V72" s="598"/>
      <c r="W72" s="601"/>
      <c r="X72" s="592"/>
      <c r="Y72" s="601"/>
      <c r="Z72" s="592"/>
      <c r="AA72" s="592"/>
      <c r="AB72" s="593"/>
      <c r="AD72" s="698"/>
      <c r="AE72" s="698"/>
      <c r="AF72" s="592"/>
      <c r="AG72" s="592"/>
      <c r="AH72" s="593"/>
      <c r="AJ72" s="603"/>
      <c r="AK72" s="601"/>
      <c r="AL72" s="592"/>
      <c r="AM72" s="592"/>
      <c r="AN72" s="593"/>
      <c r="AP72" s="1351"/>
      <c r="AQ72" s="1354"/>
      <c r="AR72" s="1351"/>
      <c r="AS72" s="1354"/>
      <c r="AT72" s="1349"/>
      <c r="AU72" s="588" t="s">
        <v>3731</v>
      </c>
      <c r="AV72" s="665">
        <v>2900</v>
      </c>
      <c r="AW72" s="666">
        <v>3300</v>
      </c>
      <c r="AX72" s="684">
        <v>2000</v>
      </c>
      <c r="AY72" s="668">
        <v>2000</v>
      </c>
      <c r="BA72" s="1346"/>
      <c r="BC72" s="1345"/>
      <c r="BE72" s="603"/>
      <c r="BF72" s="592"/>
      <c r="BG72" s="592"/>
      <c r="BH72" s="593"/>
      <c r="BJ72" s="669"/>
      <c r="BL72" s="609"/>
      <c r="BM72" s="610"/>
      <c r="BN72" s="610"/>
      <c r="BO72" s="611"/>
      <c r="BQ72" s="603">
        <v>740</v>
      </c>
      <c r="BR72" s="601" t="s">
        <v>3630</v>
      </c>
      <c r="BS72" s="601">
        <v>7</v>
      </c>
      <c r="BT72" s="670" t="s">
        <v>3618</v>
      </c>
      <c r="BV72" s="603">
        <v>2730</v>
      </c>
      <c r="BW72" s="601" t="s">
        <v>3630</v>
      </c>
      <c r="BX72" s="601">
        <v>20</v>
      </c>
      <c r="BY72" s="601" t="s">
        <v>3618</v>
      </c>
      <c r="BZ72" s="670" t="s">
        <v>3631</v>
      </c>
      <c r="CB72" s="603">
        <v>1780</v>
      </c>
      <c r="CC72" s="601" t="s">
        <v>3630</v>
      </c>
      <c r="CD72" s="601">
        <v>10</v>
      </c>
      <c r="CE72" s="601" t="s">
        <v>3618</v>
      </c>
      <c r="CF72" s="670" t="s">
        <v>3631</v>
      </c>
      <c r="CH72" s="669"/>
    </row>
    <row r="73" spans="1:86">
      <c r="A73" s="1367"/>
      <c r="B73" s="584"/>
      <c r="C73" s="657" t="s">
        <v>3577</v>
      </c>
      <c r="D73" s="593" t="s">
        <v>3578</v>
      </c>
      <c r="F73" s="658">
        <v>102230</v>
      </c>
      <c r="G73" s="659">
        <v>179570</v>
      </c>
      <c r="H73" s="658">
        <v>99170</v>
      </c>
      <c r="I73" s="659">
        <v>176510</v>
      </c>
      <c r="J73" s="595" t="s">
        <v>12</v>
      </c>
      <c r="K73" s="660">
        <v>900</v>
      </c>
      <c r="L73" s="661">
        <v>1680</v>
      </c>
      <c r="M73" s="662" t="s">
        <v>3709</v>
      </c>
      <c r="N73" s="660">
        <v>870</v>
      </c>
      <c r="O73" s="661">
        <v>1650</v>
      </c>
      <c r="P73" s="662" t="s">
        <v>3709</v>
      </c>
      <c r="R73" s="598"/>
      <c r="S73" s="592"/>
      <c r="T73" s="593"/>
      <c r="V73" s="598"/>
      <c r="W73" s="601"/>
      <c r="X73" s="592"/>
      <c r="Y73" s="601"/>
      <c r="Z73" s="592"/>
      <c r="AA73" s="592"/>
      <c r="AB73" s="593"/>
      <c r="AD73" s="698"/>
      <c r="AE73" s="698"/>
      <c r="AF73" s="592"/>
      <c r="AG73" s="592"/>
      <c r="AH73" s="593"/>
      <c r="AJ73" s="603">
        <v>1440</v>
      </c>
      <c r="AK73" s="601" t="s">
        <v>3632</v>
      </c>
      <c r="AL73" s="592"/>
      <c r="AM73" s="592"/>
      <c r="AN73" s="593"/>
      <c r="AP73" s="1351"/>
      <c r="AQ73" s="1354"/>
      <c r="AR73" s="1351"/>
      <c r="AS73" s="1354"/>
      <c r="AT73" s="1349"/>
      <c r="AU73" s="588" t="s">
        <v>3732</v>
      </c>
      <c r="AV73" s="665">
        <v>2500</v>
      </c>
      <c r="AW73" s="666">
        <v>2800</v>
      </c>
      <c r="AX73" s="684">
        <v>1800</v>
      </c>
      <c r="AY73" s="668">
        <v>1800</v>
      </c>
      <c r="BA73" s="651"/>
      <c r="BC73" s="672"/>
      <c r="BE73" s="603"/>
      <c r="BF73" s="592"/>
      <c r="BG73" s="592"/>
      <c r="BH73" s="593"/>
      <c r="BJ73" s="669"/>
      <c r="BL73" s="609">
        <v>0.02</v>
      </c>
      <c r="BM73" s="610">
        <v>0.03</v>
      </c>
      <c r="BN73" s="610">
        <v>0.05</v>
      </c>
      <c r="BO73" s="611">
        <v>0.06</v>
      </c>
      <c r="BQ73" s="603"/>
      <c r="BR73" s="601"/>
      <c r="BS73" s="601"/>
      <c r="BT73" s="670"/>
      <c r="BV73" s="603"/>
      <c r="BW73" s="601"/>
      <c r="BX73" s="601"/>
      <c r="BY73" s="601"/>
      <c r="BZ73" s="670"/>
      <c r="CB73" s="603"/>
      <c r="CC73" s="601"/>
      <c r="CD73" s="601"/>
      <c r="CE73" s="601"/>
      <c r="CF73" s="670"/>
      <c r="CH73" s="669">
        <v>0.99</v>
      </c>
    </row>
    <row r="74" spans="1:86">
      <c r="A74" s="1367"/>
      <c r="B74" s="584"/>
      <c r="C74" s="657"/>
      <c r="D74" s="593" t="s">
        <v>3579</v>
      </c>
      <c r="F74" s="673">
        <v>179570</v>
      </c>
      <c r="G74" s="674"/>
      <c r="H74" s="673">
        <v>176510</v>
      </c>
      <c r="I74" s="674"/>
      <c r="J74" s="595" t="s">
        <v>12</v>
      </c>
      <c r="K74" s="675">
        <v>1680</v>
      </c>
      <c r="L74" s="676"/>
      <c r="M74" s="677" t="s">
        <v>3709</v>
      </c>
      <c r="N74" s="675">
        <v>1650</v>
      </c>
      <c r="O74" s="676"/>
      <c r="P74" s="677" t="s">
        <v>3709</v>
      </c>
      <c r="R74" s="598"/>
      <c r="S74" s="592"/>
      <c r="T74" s="593"/>
      <c r="V74" s="598"/>
      <c r="W74" s="601"/>
      <c r="X74" s="592"/>
      <c r="Y74" s="601"/>
      <c r="Z74" s="592"/>
      <c r="AA74" s="592"/>
      <c r="AB74" s="593"/>
      <c r="AD74" s="698"/>
      <c r="AE74" s="698"/>
      <c r="AF74" s="592"/>
      <c r="AG74" s="592"/>
      <c r="AH74" s="593"/>
      <c r="AJ74" s="603"/>
      <c r="AK74" s="601"/>
      <c r="AL74" s="592"/>
      <c r="AM74" s="592"/>
      <c r="AN74" s="593"/>
      <c r="AP74" s="1352"/>
      <c r="AQ74" s="1355"/>
      <c r="AR74" s="1352"/>
      <c r="AS74" s="1355"/>
      <c r="AT74" s="1349"/>
      <c r="AU74" s="679" t="s">
        <v>3733</v>
      </c>
      <c r="AV74" s="680">
        <v>2300</v>
      </c>
      <c r="AW74" s="681">
        <v>2500</v>
      </c>
      <c r="AX74" s="682">
        <v>1600</v>
      </c>
      <c r="AY74" s="683">
        <v>1600</v>
      </c>
      <c r="BA74" s="651"/>
      <c r="BC74" s="627"/>
      <c r="BE74" s="603"/>
      <c r="BF74" s="592"/>
      <c r="BG74" s="592"/>
      <c r="BH74" s="593"/>
      <c r="BJ74" s="669"/>
      <c r="BL74" s="609"/>
      <c r="BM74" s="610"/>
      <c r="BN74" s="610"/>
      <c r="BO74" s="611"/>
      <c r="BQ74" s="603"/>
      <c r="BR74" s="601"/>
      <c r="BS74" s="601"/>
      <c r="BT74" s="670"/>
      <c r="BV74" s="603"/>
      <c r="BW74" s="601"/>
      <c r="BX74" s="601"/>
      <c r="BY74" s="601"/>
      <c r="BZ74" s="670"/>
      <c r="CB74" s="603"/>
      <c r="CC74" s="601"/>
      <c r="CD74" s="601"/>
      <c r="CE74" s="601"/>
      <c r="CF74" s="670"/>
      <c r="CH74" s="669"/>
    </row>
    <row r="75" spans="1:86" ht="22.5">
      <c r="A75" s="1367"/>
      <c r="B75" s="631" t="s">
        <v>3600</v>
      </c>
      <c r="C75" s="632" t="s">
        <v>3573</v>
      </c>
      <c r="D75" s="633" t="s">
        <v>3574</v>
      </c>
      <c r="F75" s="634">
        <v>31500</v>
      </c>
      <c r="G75" s="635">
        <v>39230</v>
      </c>
      <c r="H75" s="634">
        <v>28610</v>
      </c>
      <c r="I75" s="635">
        <v>36340</v>
      </c>
      <c r="J75" s="595" t="s">
        <v>12</v>
      </c>
      <c r="K75" s="636">
        <v>290</v>
      </c>
      <c r="L75" s="637">
        <v>360</v>
      </c>
      <c r="M75" s="638" t="s">
        <v>3709</v>
      </c>
      <c r="N75" s="636">
        <v>260</v>
      </c>
      <c r="O75" s="637">
        <v>330</v>
      </c>
      <c r="P75" s="638" t="s">
        <v>3709</v>
      </c>
      <c r="Q75" s="576" t="s">
        <v>1</v>
      </c>
      <c r="R75" s="639">
        <v>7730</v>
      </c>
      <c r="S75" s="640">
        <v>70</v>
      </c>
      <c r="T75" s="641" t="s">
        <v>3618</v>
      </c>
      <c r="V75" s="598"/>
      <c r="W75" s="601"/>
      <c r="X75" s="592"/>
      <c r="Y75" s="601"/>
      <c r="Z75" s="592"/>
      <c r="AA75" s="592"/>
      <c r="AB75" s="593"/>
      <c r="AD75" s="698"/>
      <c r="AE75" s="698"/>
      <c r="AF75" s="592"/>
      <c r="AG75" s="592"/>
      <c r="AH75" s="593"/>
      <c r="AJ75" s="603"/>
      <c r="AK75" s="601"/>
      <c r="AL75" s="592"/>
      <c r="AM75" s="592"/>
      <c r="AN75" s="593"/>
      <c r="AO75" s="576" t="s">
        <v>1</v>
      </c>
      <c r="AP75" s="1350">
        <v>2300</v>
      </c>
      <c r="AQ75" s="1353">
        <v>2500</v>
      </c>
      <c r="AR75" s="1350">
        <v>1600</v>
      </c>
      <c r="AS75" s="1353">
        <v>1600</v>
      </c>
      <c r="AT75" s="1349" t="s">
        <v>12</v>
      </c>
      <c r="AU75" s="646" t="s">
        <v>3730</v>
      </c>
      <c r="AV75" s="647">
        <v>4800</v>
      </c>
      <c r="AW75" s="648">
        <v>5400</v>
      </c>
      <c r="AX75" s="684">
        <v>3400</v>
      </c>
      <c r="AY75" s="668">
        <v>3400</v>
      </c>
      <c r="BA75" s="651"/>
      <c r="BB75" s="576" t="s">
        <v>1</v>
      </c>
      <c r="BC75" s="1344">
        <v>4500</v>
      </c>
      <c r="BD75" s="576" t="s">
        <v>1</v>
      </c>
      <c r="BE75" s="644">
        <v>1220</v>
      </c>
      <c r="BF75" s="642" t="s">
        <v>1</v>
      </c>
      <c r="BG75" s="642">
        <v>10</v>
      </c>
      <c r="BH75" s="633" t="s">
        <v>3618</v>
      </c>
      <c r="BJ75" s="669"/>
      <c r="BK75" s="576" t="s">
        <v>11</v>
      </c>
      <c r="BL75" s="653" t="s">
        <v>3307</v>
      </c>
      <c r="BM75" s="654" t="s">
        <v>3307</v>
      </c>
      <c r="BN75" s="654" t="s">
        <v>3307</v>
      </c>
      <c r="BO75" s="655" t="s">
        <v>3307</v>
      </c>
      <c r="BP75" s="576" t="s">
        <v>11</v>
      </c>
      <c r="BQ75" s="644"/>
      <c r="BR75" s="645"/>
      <c r="BS75" s="645"/>
      <c r="BT75" s="656"/>
      <c r="BU75" s="576" t="s">
        <v>11</v>
      </c>
      <c r="BV75" s="644"/>
      <c r="BW75" s="645"/>
      <c r="BX75" s="645"/>
      <c r="BY75" s="645"/>
      <c r="BZ75" s="656"/>
      <c r="CA75" s="576" t="s">
        <v>11</v>
      </c>
      <c r="CB75" s="644"/>
      <c r="CC75" s="645"/>
      <c r="CD75" s="645"/>
      <c r="CE75" s="645"/>
      <c r="CF75" s="656"/>
      <c r="CH75" s="652" t="s">
        <v>3257</v>
      </c>
    </row>
    <row r="76" spans="1:86">
      <c r="A76" s="1367"/>
      <c r="B76" s="584"/>
      <c r="C76" s="657"/>
      <c r="D76" s="593" t="s">
        <v>3576</v>
      </c>
      <c r="F76" s="658">
        <v>39230</v>
      </c>
      <c r="G76" s="659">
        <v>101440</v>
      </c>
      <c r="H76" s="658">
        <v>36340</v>
      </c>
      <c r="I76" s="659">
        <v>98550</v>
      </c>
      <c r="J76" s="595" t="s">
        <v>12</v>
      </c>
      <c r="K76" s="660">
        <v>360</v>
      </c>
      <c r="L76" s="661">
        <v>890</v>
      </c>
      <c r="M76" s="662" t="s">
        <v>3709</v>
      </c>
      <c r="N76" s="660">
        <v>330</v>
      </c>
      <c r="O76" s="661">
        <v>870</v>
      </c>
      <c r="P76" s="662" t="s">
        <v>3709</v>
      </c>
      <c r="Q76" s="576" t="s">
        <v>1</v>
      </c>
      <c r="R76" s="603">
        <v>7730</v>
      </c>
      <c r="S76" s="592">
        <v>70</v>
      </c>
      <c r="T76" s="663" t="s">
        <v>3618</v>
      </c>
      <c r="V76" s="598"/>
      <c r="W76" s="601"/>
      <c r="X76" s="592"/>
      <c r="Y76" s="601"/>
      <c r="Z76" s="592"/>
      <c r="AA76" s="592"/>
      <c r="AB76" s="593"/>
      <c r="AD76" s="698"/>
      <c r="AE76" s="698"/>
      <c r="AF76" s="592"/>
      <c r="AG76" s="592"/>
      <c r="AH76" s="593"/>
      <c r="AJ76" s="603"/>
      <c r="AK76" s="601"/>
      <c r="AL76" s="592"/>
      <c r="AM76" s="592"/>
      <c r="AN76" s="593"/>
      <c r="AP76" s="1351"/>
      <c r="AQ76" s="1354"/>
      <c r="AR76" s="1351"/>
      <c r="AS76" s="1354"/>
      <c r="AT76" s="1349"/>
      <c r="AU76" s="588" t="s">
        <v>3731</v>
      </c>
      <c r="AV76" s="665">
        <v>2600</v>
      </c>
      <c r="AW76" s="666">
        <v>2900</v>
      </c>
      <c r="AX76" s="684">
        <v>1800</v>
      </c>
      <c r="AY76" s="668">
        <v>1800</v>
      </c>
      <c r="BA76" s="651"/>
      <c r="BC76" s="1345"/>
      <c r="BE76" s="603"/>
      <c r="BF76" s="592"/>
      <c r="BG76" s="592"/>
      <c r="BH76" s="593"/>
      <c r="BJ76" s="669"/>
      <c r="BL76" s="609"/>
      <c r="BM76" s="610"/>
      <c r="BN76" s="610"/>
      <c r="BO76" s="611"/>
      <c r="BQ76" s="603">
        <v>700</v>
      </c>
      <c r="BR76" s="601" t="s">
        <v>3630</v>
      </c>
      <c r="BS76" s="601">
        <v>7</v>
      </c>
      <c r="BT76" s="670" t="s">
        <v>3618</v>
      </c>
      <c r="BV76" s="603">
        <v>2570</v>
      </c>
      <c r="BW76" s="601" t="s">
        <v>3630</v>
      </c>
      <c r="BX76" s="601">
        <v>20</v>
      </c>
      <c r="BY76" s="601" t="s">
        <v>3618</v>
      </c>
      <c r="BZ76" s="670" t="s">
        <v>3631</v>
      </c>
      <c r="CB76" s="603">
        <v>1680</v>
      </c>
      <c r="CC76" s="601" t="s">
        <v>3630</v>
      </c>
      <c r="CD76" s="601">
        <v>10</v>
      </c>
      <c r="CE76" s="601" t="s">
        <v>3618</v>
      </c>
      <c r="CF76" s="670" t="s">
        <v>3631</v>
      </c>
      <c r="CH76" s="669"/>
    </row>
    <row r="77" spans="1:86">
      <c r="A77" s="1367"/>
      <c r="B77" s="584"/>
      <c r="C77" s="657" t="s">
        <v>3577</v>
      </c>
      <c r="D77" s="593" t="s">
        <v>3578</v>
      </c>
      <c r="F77" s="658">
        <v>101440</v>
      </c>
      <c r="G77" s="659">
        <v>178780</v>
      </c>
      <c r="H77" s="658">
        <v>98550</v>
      </c>
      <c r="I77" s="659">
        <v>175890</v>
      </c>
      <c r="J77" s="595" t="s">
        <v>12</v>
      </c>
      <c r="K77" s="660">
        <v>890</v>
      </c>
      <c r="L77" s="661">
        <v>1670</v>
      </c>
      <c r="M77" s="662" t="s">
        <v>3709</v>
      </c>
      <c r="N77" s="660">
        <v>870</v>
      </c>
      <c r="O77" s="661">
        <v>1650</v>
      </c>
      <c r="P77" s="662" t="s">
        <v>3709</v>
      </c>
      <c r="R77" s="598"/>
      <c r="S77" s="592"/>
      <c r="T77" s="593"/>
      <c r="V77" s="598"/>
      <c r="W77" s="601"/>
      <c r="X77" s="592"/>
      <c r="Y77" s="601"/>
      <c r="Z77" s="592"/>
      <c r="AA77" s="592"/>
      <c r="AB77" s="593"/>
      <c r="AD77" s="698"/>
      <c r="AE77" s="698"/>
      <c r="AF77" s="592"/>
      <c r="AG77" s="592"/>
      <c r="AH77" s="593"/>
      <c r="AJ77" s="603"/>
      <c r="AK77" s="601"/>
      <c r="AL77" s="592"/>
      <c r="AM77" s="592"/>
      <c r="AN77" s="593"/>
      <c r="AP77" s="1351"/>
      <c r="AQ77" s="1354"/>
      <c r="AR77" s="1351"/>
      <c r="AS77" s="1354"/>
      <c r="AT77" s="1349"/>
      <c r="AU77" s="588" t="s">
        <v>3732</v>
      </c>
      <c r="AV77" s="665">
        <v>2300</v>
      </c>
      <c r="AW77" s="666">
        <v>2500</v>
      </c>
      <c r="AX77" s="684">
        <v>1600</v>
      </c>
      <c r="AY77" s="668">
        <v>1600</v>
      </c>
      <c r="BA77" s="651"/>
      <c r="BC77" s="627"/>
      <c r="BE77" s="603"/>
      <c r="BF77" s="592"/>
      <c r="BG77" s="592"/>
      <c r="BH77" s="593"/>
      <c r="BJ77" s="669"/>
      <c r="BL77" s="609">
        <v>0.02</v>
      </c>
      <c r="BM77" s="610">
        <v>0.03</v>
      </c>
      <c r="BN77" s="610">
        <v>0.05</v>
      </c>
      <c r="BO77" s="611">
        <v>0.06</v>
      </c>
      <c r="BQ77" s="603"/>
      <c r="BR77" s="601"/>
      <c r="BS77" s="601"/>
      <c r="BT77" s="670"/>
      <c r="BV77" s="603"/>
      <c r="BW77" s="601"/>
      <c r="BX77" s="601"/>
      <c r="BY77" s="601"/>
      <c r="BZ77" s="670"/>
      <c r="CB77" s="603"/>
      <c r="CC77" s="601"/>
      <c r="CD77" s="601"/>
      <c r="CE77" s="601"/>
      <c r="CF77" s="670"/>
      <c r="CH77" s="669">
        <v>0.99</v>
      </c>
    </row>
    <row r="78" spans="1:86">
      <c r="A78" s="1367"/>
      <c r="B78" s="686"/>
      <c r="C78" s="687"/>
      <c r="D78" s="600" t="s">
        <v>3579</v>
      </c>
      <c r="F78" s="673">
        <v>178780</v>
      </c>
      <c r="G78" s="674"/>
      <c r="H78" s="673">
        <v>175890</v>
      </c>
      <c r="I78" s="674"/>
      <c r="J78" s="595" t="s">
        <v>12</v>
      </c>
      <c r="K78" s="675">
        <v>1670</v>
      </c>
      <c r="L78" s="676"/>
      <c r="M78" s="677" t="s">
        <v>3709</v>
      </c>
      <c r="N78" s="675">
        <v>1650</v>
      </c>
      <c r="O78" s="676"/>
      <c r="P78" s="677" t="s">
        <v>3709</v>
      </c>
      <c r="R78" s="599"/>
      <c r="S78" s="688"/>
      <c r="T78" s="600"/>
      <c r="V78" s="599"/>
      <c r="W78" s="612"/>
      <c r="X78" s="688"/>
      <c r="Y78" s="612"/>
      <c r="Z78" s="688"/>
      <c r="AA78" s="688"/>
      <c r="AB78" s="600"/>
      <c r="AD78" s="698"/>
      <c r="AE78" s="698"/>
      <c r="AF78" s="592"/>
      <c r="AG78" s="592"/>
      <c r="AH78" s="593"/>
      <c r="AJ78" s="603"/>
      <c r="AK78" s="601"/>
      <c r="AL78" s="592"/>
      <c r="AM78" s="592"/>
      <c r="AN78" s="593"/>
      <c r="AP78" s="1352"/>
      <c r="AQ78" s="1355"/>
      <c r="AR78" s="1352"/>
      <c r="AS78" s="1355"/>
      <c r="AT78" s="1349"/>
      <c r="AU78" s="679" t="s">
        <v>3733</v>
      </c>
      <c r="AV78" s="680">
        <v>2000</v>
      </c>
      <c r="AW78" s="681">
        <v>2300</v>
      </c>
      <c r="AX78" s="682">
        <v>1400</v>
      </c>
      <c r="AY78" s="683">
        <v>1400</v>
      </c>
      <c r="BA78" s="699"/>
      <c r="BC78" s="627"/>
      <c r="BE78" s="602"/>
      <c r="BF78" s="688"/>
      <c r="BG78" s="688"/>
      <c r="BH78" s="600"/>
      <c r="BJ78" s="614"/>
      <c r="BL78" s="689"/>
      <c r="BM78" s="690"/>
      <c r="BN78" s="690"/>
      <c r="BO78" s="691"/>
      <c r="BQ78" s="602"/>
      <c r="BR78" s="612"/>
      <c r="BS78" s="612"/>
      <c r="BT78" s="613"/>
      <c r="BV78" s="602"/>
      <c r="BW78" s="612"/>
      <c r="BX78" s="612"/>
      <c r="BY78" s="612"/>
      <c r="BZ78" s="613"/>
      <c r="CB78" s="602"/>
      <c r="CC78" s="612"/>
      <c r="CD78" s="612"/>
      <c r="CE78" s="612"/>
      <c r="CF78" s="613"/>
      <c r="CH78" s="614"/>
    </row>
    <row r="79" spans="1:86" ht="45">
      <c r="A79" s="1367" t="s">
        <v>3518</v>
      </c>
      <c r="B79" s="584" t="s">
        <v>3601</v>
      </c>
      <c r="C79" s="657" t="s">
        <v>3573</v>
      </c>
      <c r="D79" s="593" t="s">
        <v>3574</v>
      </c>
      <c r="F79" s="634">
        <v>234740</v>
      </c>
      <c r="G79" s="635">
        <v>242240</v>
      </c>
      <c r="H79" s="634">
        <v>184180</v>
      </c>
      <c r="I79" s="635">
        <v>191680</v>
      </c>
      <c r="J79" s="595" t="s">
        <v>12</v>
      </c>
      <c r="K79" s="636">
        <v>2320</v>
      </c>
      <c r="L79" s="637">
        <v>2390</v>
      </c>
      <c r="M79" s="638" t="s">
        <v>3709</v>
      </c>
      <c r="N79" s="636">
        <v>1820</v>
      </c>
      <c r="O79" s="637">
        <v>1890</v>
      </c>
      <c r="P79" s="638" t="s">
        <v>3709</v>
      </c>
      <c r="Q79" s="576" t="s">
        <v>1</v>
      </c>
      <c r="R79" s="692">
        <v>7500</v>
      </c>
      <c r="S79" s="693">
        <v>70</v>
      </c>
      <c r="T79" s="663" t="s">
        <v>3618</v>
      </c>
      <c r="U79" s="576" t="s">
        <v>1</v>
      </c>
      <c r="V79" s="1363" t="s">
        <v>3583</v>
      </c>
      <c r="W79" s="1364"/>
      <c r="X79" s="642" t="s">
        <v>1</v>
      </c>
      <c r="Y79" s="1364" t="s">
        <v>3583</v>
      </c>
      <c r="Z79" s="1364"/>
      <c r="AA79" s="642"/>
      <c r="AB79" s="633"/>
      <c r="AC79" s="576" t="s">
        <v>1</v>
      </c>
      <c r="AD79" s="1361">
        <v>54290</v>
      </c>
      <c r="AE79" s="643"/>
      <c r="AF79" s="642" t="s">
        <v>1</v>
      </c>
      <c r="AG79" s="642">
        <v>470</v>
      </c>
      <c r="AH79" s="633" t="s">
        <v>3618</v>
      </c>
      <c r="AI79" s="576" t="s">
        <v>1</v>
      </c>
      <c r="AJ79" s="644" t="s">
        <v>3234</v>
      </c>
      <c r="AK79" s="645"/>
      <c r="AL79" s="642" t="s">
        <v>1</v>
      </c>
      <c r="AM79" s="642">
        <v>300</v>
      </c>
      <c r="AN79" s="633" t="s">
        <v>3633</v>
      </c>
      <c r="AO79" s="576" t="s">
        <v>1</v>
      </c>
      <c r="AP79" s="1350">
        <v>14700</v>
      </c>
      <c r="AQ79" s="1353">
        <v>16100</v>
      </c>
      <c r="AR79" s="1350">
        <v>10200</v>
      </c>
      <c r="AS79" s="1353">
        <v>10200</v>
      </c>
      <c r="AT79" s="1349" t="s">
        <v>12</v>
      </c>
      <c r="AU79" s="646" t="s">
        <v>3730</v>
      </c>
      <c r="AV79" s="647">
        <v>31600</v>
      </c>
      <c r="AW79" s="648">
        <v>35200</v>
      </c>
      <c r="AX79" s="649">
        <v>22100</v>
      </c>
      <c r="AY79" s="650">
        <v>22100</v>
      </c>
      <c r="AZ79" s="576" t="s">
        <v>1</v>
      </c>
      <c r="BA79" s="651"/>
      <c r="BB79" s="576" t="s">
        <v>1</v>
      </c>
      <c r="BC79" s="1344">
        <v>4500</v>
      </c>
      <c r="BD79" s="576" t="s">
        <v>1</v>
      </c>
      <c r="BE79" s="603">
        <v>21820</v>
      </c>
      <c r="BF79" s="592" t="s">
        <v>1</v>
      </c>
      <c r="BG79" s="592">
        <v>210</v>
      </c>
      <c r="BH79" s="593" t="s">
        <v>3618</v>
      </c>
      <c r="BI79" s="576" t="s">
        <v>11</v>
      </c>
      <c r="BJ79" s="669"/>
      <c r="BK79" s="576" t="s">
        <v>11</v>
      </c>
      <c r="BL79" s="609" t="s">
        <v>3307</v>
      </c>
      <c r="BM79" s="610" t="s">
        <v>3307</v>
      </c>
      <c r="BN79" s="610" t="s">
        <v>3307</v>
      </c>
      <c r="BO79" s="611" t="s">
        <v>3307</v>
      </c>
      <c r="BP79" s="576" t="s">
        <v>11</v>
      </c>
      <c r="BQ79" s="603"/>
      <c r="BR79" s="601"/>
      <c r="BS79" s="601"/>
      <c r="BT79" s="670"/>
      <c r="BU79" s="576" t="s">
        <v>11</v>
      </c>
      <c r="BV79" s="603"/>
      <c r="BW79" s="601"/>
      <c r="BX79" s="601"/>
      <c r="BY79" s="601"/>
      <c r="BZ79" s="670"/>
      <c r="CA79" s="576" t="s">
        <v>11</v>
      </c>
      <c r="CB79" s="603"/>
      <c r="CC79" s="601"/>
      <c r="CD79" s="601"/>
      <c r="CE79" s="601"/>
      <c r="CF79" s="670"/>
      <c r="CH79" s="669" t="s">
        <v>3257</v>
      </c>
    </row>
    <row r="80" spans="1:86">
      <c r="A80" s="1367"/>
      <c r="B80" s="584"/>
      <c r="C80" s="657"/>
      <c r="D80" s="593" t="s">
        <v>3576</v>
      </c>
      <c r="F80" s="658">
        <v>242240</v>
      </c>
      <c r="G80" s="659">
        <v>302820</v>
      </c>
      <c r="H80" s="658">
        <v>191680</v>
      </c>
      <c r="I80" s="659">
        <v>252260</v>
      </c>
      <c r="J80" s="595" t="s">
        <v>12</v>
      </c>
      <c r="K80" s="660">
        <v>2390</v>
      </c>
      <c r="L80" s="661">
        <v>2920</v>
      </c>
      <c r="M80" s="662" t="s">
        <v>3709</v>
      </c>
      <c r="N80" s="660">
        <v>1890</v>
      </c>
      <c r="O80" s="661">
        <v>2410</v>
      </c>
      <c r="P80" s="662" t="s">
        <v>3709</v>
      </c>
      <c r="Q80" s="576" t="s">
        <v>1</v>
      </c>
      <c r="R80" s="603">
        <v>7500</v>
      </c>
      <c r="S80" s="601">
        <v>70</v>
      </c>
      <c r="T80" s="663" t="s">
        <v>3618</v>
      </c>
      <c r="V80" s="1365"/>
      <c r="W80" s="1366"/>
      <c r="X80" s="592"/>
      <c r="Y80" s="1366"/>
      <c r="Z80" s="1366"/>
      <c r="AA80" s="592"/>
      <c r="AB80" s="593"/>
      <c r="AD80" s="1362"/>
      <c r="AE80" s="664">
        <v>52560</v>
      </c>
      <c r="AF80" s="592"/>
      <c r="AG80" s="592"/>
      <c r="AH80" s="593"/>
      <c r="AJ80" s="603"/>
      <c r="AK80" s="601"/>
      <c r="AL80" s="592"/>
      <c r="AM80" s="592"/>
      <c r="AN80" s="593"/>
      <c r="AP80" s="1351"/>
      <c r="AQ80" s="1354"/>
      <c r="AR80" s="1351"/>
      <c r="AS80" s="1354"/>
      <c r="AT80" s="1349"/>
      <c r="AU80" s="588" t="s">
        <v>3731</v>
      </c>
      <c r="AV80" s="665">
        <v>17400</v>
      </c>
      <c r="AW80" s="666">
        <v>19400</v>
      </c>
      <c r="AX80" s="667">
        <v>12200</v>
      </c>
      <c r="AY80" s="668">
        <v>12200</v>
      </c>
      <c r="BA80" s="651"/>
      <c r="BC80" s="1345"/>
      <c r="BE80" s="603"/>
      <c r="BF80" s="592"/>
      <c r="BG80" s="592"/>
      <c r="BH80" s="593"/>
      <c r="BJ80" s="669"/>
      <c r="BL80" s="609"/>
      <c r="BM80" s="610"/>
      <c r="BN80" s="610"/>
      <c r="BO80" s="611"/>
      <c r="BQ80" s="603">
        <v>12630</v>
      </c>
      <c r="BR80" s="601" t="s">
        <v>3630</v>
      </c>
      <c r="BS80" s="601">
        <v>120</v>
      </c>
      <c r="BT80" s="670" t="s">
        <v>3618</v>
      </c>
      <c r="BV80" s="603">
        <v>45010</v>
      </c>
      <c r="BW80" s="601" t="s">
        <v>3630</v>
      </c>
      <c r="BX80" s="601">
        <v>450</v>
      </c>
      <c r="BY80" s="601" t="s">
        <v>3618</v>
      </c>
      <c r="BZ80" s="670" t="s">
        <v>3631</v>
      </c>
      <c r="CB80" s="603">
        <v>28880</v>
      </c>
      <c r="CC80" s="601" t="s">
        <v>3630</v>
      </c>
      <c r="CD80" s="601">
        <v>280</v>
      </c>
      <c r="CE80" s="601" t="s">
        <v>3618</v>
      </c>
      <c r="CF80" s="670" t="s">
        <v>3631</v>
      </c>
      <c r="CH80" s="669"/>
    </row>
    <row r="81" spans="1:86">
      <c r="A81" s="1367"/>
      <c r="B81" s="584"/>
      <c r="C81" s="657" t="s">
        <v>3577</v>
      </c>
      <c r="D81" s="593" t="s">
        <v>3578</v>
      </c>
      <c r="F81" s="658">
        <v>302820</v>
      </c>
      <c r="G81" s="659">
        <v>377850</v>
      </c>
      <c r="H81" s="658">
        <v>252260</v>
      </c>
      <c r="I81" s="659">
        <v>327290</v>
      </c>
      <c r="J81" s="595" t="s">
        <v>12</v>
      </c>
      <c r="K81" s="660">
        <v>2920</v>
      </c>
      <c r="L81" s="661">
        <v>3670</v>
      </c>
      <c r="M81" s="662" t="s">
        <v>3709</v>
      </c>
      <c r="N81" s="660">
        <v>2410</v>
      </c>
      <c r="O81" s="661">
        <v>3160</v>
      </c>
      <c r="P81" s="662" t="s">
        <v>3709</v>
      </c>
      <c r="R81" s="598"/>
      <c r="S81" s="592"/>
      <c r="T81" s="593"/>
      <c r="V81" s="1365"/>
      <c r="W81" s="1366"/>
      <c r="X81" s="592"/>
      <c r="Y81" s="1366"/>
      <c r="Z81" s="1366"/>
      <c r="AA81" s="592"/>
      <c r="AB81" s="593"/>
      <c r="AC81" s="576" t="s">
        <v>1</v>
      </c>
      <c r="AD81" s="1359">
        <v>52560</v>
      </c>
      <c r="AE81" s="671"/>
      <c r="AF81" s="592"/>
      <c r="AG81" s="592"/>
      <c r="AH81" s="593"/>
      <c r="AJ81" s="603">
        <v>30830</v>
      </c>
      <c r="AK81" s="601" t="s">
        <v>3632</v>
      </c>
      <c r="AL81" s="592"/>
      <c r="AM81" s="592"/>
      <c r="AN81" s="593"/>
      <c r="AP81" s="1351"/>
      <c r="AQ81" s="1354"/>
      <c r="AR81" s="1351"/>
      <c r="AS81" s="1354"/>
      <c r="AT81" s="1349"/>
      <c r="AU81" s="588" t="s">
        <v>3732</v>
      </c>
      <c r="AV81" s="665">
        <v>15200</v>
      </c>
      <c r="AW81" s="666">
        <v>16900</v>
      </c>
      <c r="AX81" s="667">
        <v>10600</v>
      </c>
      <c r="AY81" s="668">
        <v>10600</v>
      </c>
      <c r="BA81" s="651"/>
      <c r="BC81" s="627"/>
      <c r="BE81" s="603"/>
      <c r="BF81" s="592"/>
      <c r="BG81" s="592"/>
      <c r="BH81" s="593"/>
      <c r="BJ81" s="669"/>
      <c r="BL81" s="609">
        <v>0.01</v>
      </c>
      <c r="BM81" s="610">
        <v>0.02</v>
      </c>
      <c r="BN81" s="610">
        <v>0.04</v>
      </c>
      <c r="BO81" s="611">
        <v>0.05</v>
      </c>
      <c r="BQ81" s="603"/>
      <c r="BR81" s="601"/>
      <c r="BS81" s="601"/>
      <c r="BT81" s="670"/>
      <c r="BV81" s="603"/>
      <c r="BW81" s="601"/>
      <c r="BX81" s="601"/>
      <c r="BY81" s="601"/>
      <c r="BZ81" s="670"/>
      <c r="CB81" s="603"/>
      <c r="CC81" s="601"/>
      <c r="CD81" s="601"/>
      <c r="CE81" s="601"/>
      <c r="CF81" s="670"/>
      <c r="CH81" s="669">
        <v>0.61</v>
      </c>
    </row>
    <row r="82" spans="1:86">
      <c r="A82" s="1367"/>
      <c r="B82" s="584"/>
      <c r="C82" s="657"/>
      <c r="D82" s="593" t="s">
        <v>3579</v>
      </c>
      <c r="F82" s="673">
        <v>377850</v>
      </c>
      <c r="G82" s="674"/>
      <c r="H82" s="673">
        <v>327290</v>
      </c>
      <c r="I82" s="674"/>
      <c r="J82" s="595" t="s">
        <v>12</v>
      </c>
      <c r="K82" s="675">
        <v>3670</v>
      </c>
      <c r="L82" s="676"/>
      <c r="M82" s="677" t="s">
        <v>3709</v>
      </c>
      <c r="N82" s="675">
        <v>3160</v>
      </c>
      <c r="O82" s="676"/>
      <c r="P82" s="677" t="s">
        <v>3709</v>
      </c>
      <c r="R82" s="598"/>
      <c r="S82" s="592"/>
      <c r="T82" s="593"/>
      <c r="V82" s="1365"/>
      <c r="W82" s="1366"/>
      <c r="X82" s="592"/>
      <c r="Y82" s="1366"/>
      <c r="Z82" s="1366"/>
      <c r="AA82" s="592"/>
      <c r="AB82" s="593"/>
      <c r="AD82" s="1360"/>
      <c r="AE82" s="678"/>
      <c r="AF82" s="688"/>
      <c r="AG82" s="688"/>
      <c r="AH82" s="600"/>
      <c r="AJ82" s="603"/>
      <c r="AK82" s="601"/>
      <c r="AL82" s="592"/>
      <c r="AM82" s="592"/>
      <c r="AN82" s="593"/>
      <c r="AP82" s="1352"/>
      <c r="AQ82" s="1355"/>
      <c r="AR82" s="1352"/>
      <c r="AS82" s="1355"/>
      <c r="AT82" s="1349"/>
      <c r="AU82" s="679" t="s">
        <v>3733</v>
      </c>
      <c r="AV82" s="680">
        <v>13600</v>
      </c>
      <c r="AW82" s="681">
        <v>15100</v>
      </c>
      <c r="AX82" s="682">
        <v>9500</v>
      </c>
      <c r="AY82" s="683">
        <v>9500</v>
      </c>
      <c r="BA82" s="651"/>
      <c r="BC82" s="627"/>
      <c r="BE82" s="603"/>
      <c r="BF82" s="592"/>
      <c r="BG82" s="592"/>
      <c r="BH82" s="593"/>
      <c r="BJ82" s="669"/>
      <c r="BL82" s="609"/>
      <c r="BM82" s="610"/>
      <c r="BN82" s="610"/>
      <c r="BO82" s="611"/>
      <c r="BQ82" s="603"/>
      <c r="BR82" s="601"/>
      <c r="BS82" s="601"/>
      <c r="BT82" s="670"/>
      <c r="BV82" s="603"/>
      <c r="BW82" s="601"/>
      <c r="BX82" s="601"/>
      <c r="BY82" s="601"/>
      <c r="BZ82" s="670"/>
      <c r="CB82" s="603"/>
      <c r="CC82" s="601"/>
      <c r="CD82" s="601"/>
      <c r="CE82" s="601"/>
      <c r="CF82" s="670"/>
      <c r="CH82" s="669"/>
    </row>
    <row r="83" spans="1:86" ht="45">
      <c r="A83" s="1367"/>
      <c r="B83" s="631" t="s">
        <v>3580</v>
      </c>
      <c r="C83" s="632" t="s">
        <v>3573</v>
      </c>
      <c r="D83" s="633" t="s">
        <v>3574</v>
      </c>
      <c r="F83" s="634">
        <v>127410</v>
      </c>
      <c r="G83" s="635">
        <v>134910</v>
      </c>
      <c r="H83" s="634">
        <v>102130</v>
      </c>
      <c r="I83" s="635">
        <v>109630</v>
      </c>
      <c r="J83" s="595" t="s">
        <v>12</v>
      </c>
      <c r="K83" s="636">
        <v>1250</v>
      </c>
      <c r="L83" s="637">
        <v>1320</v>
      </c>
      <c r="M83" s="638" t="s">
        <v>3709</v>
      </c>
      <c r="N83" s="636">
        <v>1000</v>
      </c>
      <c r="O83" s="637">
        <v>1070</v>
      </c>
      <c r="P83" s="638" t="s">
        <v>3709</v>
      </c>
      <c r="Q83" s="576" t="s">
        <v>1</v>
      </c>
      <c r="R83" s="639">
        <v>7500</v>
      </c>
      <c r="S83" s="640">
        <v>70</v>
      </c>
      <c r="T83" s="641" t="s">
        <v>3618</v>
      </c>
      <c r="V83" s="1365"/>
      <c r="W83" s="1366"/>
      <c r="X83" s="592"/>
      <c r="Y83" s="1366"/>
      <c r="Z83" s="1366"/>
      <c r="AA83" s="592"/>
      <c r="AB83" s="593"/>
      <c r="AC83" s="576" t="s">
        <v>1</v>
      </c>
      <c r="AD83" s="1361">
        <v>30600</v>
      </c>
      <c r="AE83" s="643"/>
      <c r="AF83" s="592" t="s">
        <v>1</v>
      </c>
      <c r="AG83" s="592">
        <v>230</v>
      </c>
      <c r="AH83" s="593" t="s">
        <v>3618</v>
      </c>
      <c r="AJ83" s="603" t="s">
        <v>3235</v>
      </c>
      <c r="AK83" s="601"/>
      <c r="AL83" s="592" t="s">
        <v>1</v>
      </c>
      <c r="AM83" s="592">
        <v>180</v>
      </c>
      <c r="AN83" s="593" t="s">
        <v>3633</v>
      </c>
      <c r="AO83" s="576" t="s">
        <v>1</v>
      </c>
      <c r="AP83" s="1350">
        <v>7300</v>
      </c>
      <c r="AQ83" s="1353">
        <v>8000</v>
      </c>
      <c r="AR83" s="1350">
        <v>5100</v>
      </c>
      <c r="AS83" s="1353">
        <v>5100</v>
      </c>
      <c r="AT83" s="1349" t="s">
        <v>12</v>
      </c>
      <c r="AU83" s="646" t="s">
        <v>3730</v>
      </c>
      <c r="AV83" s="647">
        <v>15800</v>
      </c>
      <c r="AW83" s="648">
        <v>17600</v>
      </c>
      <c r="AX83" s="684">
        <v>11000</v>
      </c>
      <c r="AY83" s="668">
        <v>11000</v>
      </c>
      <c r="BA83" s="651"/>
      <c r="BB83" s="576" t="s">
        <v>1</v>
      </c>
      <c r="BC83" s="1344">
        <v>4500</v>
      </c>
      <c r="BD83" s="576" t="s">
        <v>1</v>
      </c>
      <c r="BE83" s="644">
        <v>10910</v>
      </c>
      <c r="BF83" s="642" t="s">
        <v>1</v>
      </c>
      <c r="BG83" s="642">
        <v>100</v>
      </c>
      <c r="BH83" s="633" t="s">
        <v>3618</v>
      </c>
      <c r="BJ83" s="669"/>
      <c r="BK83" s="576" t="s">
        <v>11</v>
      </c>
      <c r="BL83" s="653" t="s">
        <v>3307</v>
      </c>
      <c r="BM83" s="654" t="s">
        <v>3307</v>
      </c>
      <c r="BN83" s="654" t="s">
        <v>3307</v>
      </c>
      <c r="BO83" s="655" t="s">
        <v>3307</v>
      </c>
      <c r="BP83" s="576" t="s">
        <v>11</v>
      </c>
      <c r="BQ83" s="644"/>
      <c r="BR83" s="645"/>
      <c r="BS83" s="645"/>
      <c r="BT83" s="656"/>
      <c r="BU83" s="576" t="s">
        <v>11</v>
      </c>
      <c r="BV83" s="644"/>
      <c r="BW83" s="645"/>
      <c r="BX83" s="645"/>
      <c r="BY83" s="645"/>
      <c r="BZ83" s="656"/>
      <c r="CA83" s="576" t="s">
        <v>11</v>
      </c>
      <c r="CB83" s="644"/>
      <c r="CC83" s="645"/>
      <c r="CD83" s="645"/>
      <c r="CE83" s="645"/>
      <c r="CF83" s="656"/>
      <c r="CH83" s="652" t="s">
        <v>3257</v>
      </c>
    </row>
    <row r="84" spans="1:86">
      <c r="A84" s="1367"/>
      <c r="B84" s="584"/>
      <c r="C84" s="657"/>
      <c r="D84" s="593" t="s">
        <v>3576</v>
      </c>
      <c r="F84" s="658">
        <v>134910</v>
      </c>
      <c r="G84" s="659">
        <v>195490</v>
      </c>
      <c r="H84" s="658">
        <v>109630</v>
      </c>
      <c r="I84" s="659">
        <v>170210</v>
      </c>
      <c r="J84" s="595" t="s">
        <v>12</v>
      </c>
      <c r="K84" s="660">
        <v>1320</v>
      </c>
      <c r="L84" s="661">
        <v>1840</v>
      </c>
      <c r="M84" s="662" t="s">
        <v>3709</v>
      </c>
      <c r="N84" s="660">
        <v>1070</v>
      </c>
      <c r="O84" s="661">
        <v>1590</v>
      </c>
      <c r="P84" s="662" t="s">
        <v>3709</v>
      </c>
      <c r="Q84" s="576" t="s">
        <v>1</v>
      </c>
      <c r="R84" s="603">
        <v>7500</v>
      </c>
      <c r="S84" s="601">
        <v>70</v>
      </c>
      <c r="T84" s="663" t="s">
        <v>3618</v>
      </c>
      <c r="V84" s="1365"/>
      <c r="W84" s="1366"/>
      <c r="X84" s="592"/>
      <c r="Y84" s="1366"/>
      <c r="Z84" s="1366"/>
      <c r="AA84" s="592"/>
      <c r="AB84" s="593"/>
      <c r="AD84" s="1362"/>
      <c r="AE84" s="664">
        <v>28870</v>
      </c>
      <c r="AF84" s="592"/>
      <c r="AG84" s="592"/>
      <c r="AH84" s="593"/>
      <c r="AJ84" s="603"/>
      <c r="AK84" s="601"/>
      <c r="AL84" s="592"/>
      <c r="AM84" s="592"/>
      <c r="AN84" s="593"/>
      <c r="AP84" s="1351"/>
      <c r="AQ84" s="1354"/>
      <c r="AR84" s="1351"/>
      <c r="AS84" s="1354"/>
      <c r="AT84" s="1349"/>
      <c r="AU84" s="588" t="s">
        <v>3731</v>
      </c>
      <c r="AV84" s="665">
        <v>8700</v>
      </c>
      <c r="AW84" s="666">
        <v>9700</v>
      </c>
      <c r="AX84" s="684">
        <v>6100</v>
      </c>
      <c r="AY84" s="668">
        <v>6100</v>
      </c>
      <c r="BA84" s="651"/>
      <c r="BC84" s="1345"/>
      <c r="BE84" s="603"/>
      <c r="BF84" s="592"/>
      <c r="BG84" s="592"/>
      <c r="BH84" s="593"/>
      <c r="BJ84" s="669"/>
      <c r="BL84" s="609"/>
      <c r="BM84" s="610"/>
      <c r="BN84" s="610"/>
      <c r="BO84" s="611"/>
      <c r="BQ84" s="603">
        <v>6310</v>
      </c>
      <c r="BR84" s="601" t="s">
        <v>3630</v>
      </c>
      <c r="BS84" s="601">
        <v>60</v>
      </c>
      <c r="BT84" s="670" t="s">
        <v>3618</v>
      </c>
      <c r="BV84" s="603">
        <v>22500</v>
      </c>
      <c r="BW84" s="601" t="s">
        <v>3630</v>
      </c>
      <c r="BX84" s="601">
        <v>220</v>
      </c>
      <c r="BY84" s="601" t="s">
        <v>3618</v>
      </c>
      <c r="BZ84" s="670" t="s">
        <v>3631</v>
      </c>
      <c r="CB84" s="603">
        <v>14440</v>
      </c>
      <c r="CC84" s="601" t="s">
        <v>3630</v>
      </c>
      <c r="CD84" s="601">
        <v>140</v>
      </c>
      <c r="CE84" s="601" t="s">
        <v>3618</v>
      </c>
      <c r="CF84" s="670" t="s">
        <v>3631</v>
      </c>
      <c r="CH84" s="669"/>
    </row>
    <row r="85" spans="1:86">
      <c r="A85" s="1367"/>
      <c r="B85" s="584"/>
      <c r="C85" s="657" t="s">
        <v>3577</v>
      </c>
      <c r="D85" s="593" t="s">
        <v>3578</v>
      </c>
      <c r="F85" s="658">
        <v>195490</v>
      </c>
      <c r="G85" s="659">
        <v>270520</v>
      </c>
      <c r="H85" s="658">
        <v>170210</v>
      </c>
      <c r="I85" s="659">
        <v>245240</v>
      </c>
      <c r="J85" s="595" t="s">
        <v>12</v>
      </c>
      <c r="K85" s="660">
        <v>1840</v>
      </c>
      <c r="L85" s="661">
        <v>2590</v>
      </c>
      <c r="M85" s="662" t="s">
        <v>3709</v>
      </c>
      <c r="N85" s="660">
        <v>1590</v>
      </c>
      <c r="O85" s="661">
        <v>2340</v>
      </c>
      <c r="P85" s="662" t="s">
        <v>3709</v>
      </c>
      <c r="R85" s="598"/>
      <c r="S85" s="592"/>
      <c r="T85" s="593"/>
      <c r="V85" s="1365"/>
      <c r="W85" s="1366"/>
      <c r="X85" s="592"/>
      <c r="Y85" s="1366"/>
      <c r="Z85" s="1366"/>
      <c r="AA85" s="592"/>
      <c r="AB85" s="593"/>
      <c r="AC85" s="576" t="s">
        <v>1</v>
      </c>
      <c r="AD85" s="1359">
        <v>28870</v>
      </c>
      <c r="AE85" s="671"/>
      <c r="AF85" s="592"/>
      <c r="AG85" s="592"/>
      <c r="AH85" s="593"/>
      <c r="AJ85" s="603">
        <v>18500</v>
      </c>
      <c r="AK85" s="601" t="s">
        <v>3632</v>
      </c>
      <c r="AL85" s="592"/>
      <c r="AM85" s="592"/>
      <c r="AN85" s="593"/>
      <c r="AP85" s="1351"/>
      <c r="AQ85" s="1354"/>
      <c r="AR85" s="1351"/>
      <c r="AS85" s="1354"/>
      <c r="AT85" s="1349"/>
      <c r="AU85" s="588" t="s">
        <v>3732</v>
      </c>
      <c r="AV85" s="665">
        <v>7600</v>
      </c>
      <c r="AW85" s="666">
        <v>8400</v>
      </c>
      <c r="AX85" s="684">
        <v>5300</v>
      </c>
      <c r="AY85" s="668">
        <v>5300</v>
      </c>
      <c r="BA85" s="685"/>
      <c r="BC85" s="627"/>
      <c r="BE85" s="603"/>
      <c r="BF85" s="592"/>
      <c r="BG85" s="592"/>
      <c r="BH85" s="593"/>
      <c r="BJ85" s="669"/>
      <c r="BL85" s="609">
        <v>0.01</v>
      </c>
      <c r="BM85" s="610">
        <v>0.03</v>
      </c>
      <c r="BN85" s="610">
        <v>0.04</v>
      </c>
      <c r="BO85" s="611">
        <v>0.05</v>
      </c>
      <c r="BQ85" s="603"/>
      <c r="BR85" s="601"/>
      <c r="BS85" s="601"/>
      <c r="BT85" s="670"/>
      <c r="BV85" s="603"/>
      <c r="BW85" s="601"/>
      <c r="BX85" s="601"/>
      <c r="BY85" s="601"/>
      <c r="BZ85" s="670"/>
      <c r="CB85" s="603"/>
      <c r="CC85" s="601"/>
      <c r="CD85" s="601"/>
      <c r="CE85" s="601"/>
      <c r="CF85" s="670"/>
      <c r="CH85" s="669">
        <v>0.79</v>
      </c>
    </row>
    <row r="86" spans="1:86">
      <c r="A86" s="1367"/>
      <c r="B86" s="686"/>
      <c r="C86" s="687"/>
      <c r="D86" s="600" t="s">
        <v>3579</v>
      </c>
      <c r="F86" s="673">
        <v>270520</v>
      </c>
      <c r="G86" s="674"/>
      <c r="H86" s="673">
        <v>245240</v>
      </c>
      <c r="I86" s="674"/>
      <c r="J86" s="595" t="s">
        <v>12</v>
      </c>
      <c r="K86" s="675">
        <v>2590</v>
      </c>
      <c r="L86" s="676"/>
      <c r="M86" s="677" t="s">
        <v>3709</v>
      </c>
      <c r="N86" s="675">
        <v>2340</v>
      </c>
      <c r="O86" s="676"/>
      <c r="P86" s="677" t="s">
        <v>3709</v>
      </c>
      <c r="R86" s="599"/>
      <c r="S86" s="688"/>
      <c r="T86" s="600"/>
      <c r="V86" s="1365"/>
      <c r="W86" s="1366"/>
      <c r="X86" s="592"/>
      <c r="Y86" s="1366"/>
      <c r="Z86" s="1366"/>
      <c r="AA86" s="592"/>
      <c r="AB86" s="593"/>
      <c r="AD86" s="1360"/>
      <c r="AE86" s="678"/>
      <c r="AF86" s="592"/>
      <c r="AG86" s="592"/>
      <c r="AH86" s="593"/>
      <c r="AJ86" s="603"/>
      <c r="AK86" s="601"/>
      <c r="AL86" s="592"/>
      <c r="AM86" s="592"/>
      <c r="AN86" s="593"/>
      <c r="AP86" s="1352"/>
      <c r="AQ86" s="1355"/>
      <c r="AR86" s="1352"/>
      <c r="AS86" s="1355"/>
      <c r="AT86" s="1349"/>
      <c r="AU86" s="679" t="s">
        <v>3733</v>
      </c>
      <c r="AV86" s="680">
        <v>6800</v>
      </c>
      <c r="AW86" s="681">
        <v>7500</v>
      </c>
      <c r="AX86" s="682">
        <v>4700</v>
      </c>
      <c r="AY86" s="683">
        <v>4700</v>
      </c>
      <c r="BA86" s="685"/>
      <c r="BC86" s="627"/>
      <c r="BE86" s="602"/>
      <c r="BF86" s="688"/>
      <c r="BG86" s="688"/>
      <c r="BH86" s="600"/>
      <c r="BJ86" s="669"/>
      <c r="BL86" s="689"/>
      <c r="BM86" s="690"/>
      <c r="BN86" s="690"/>
      <c r="BO86" s="691"/>
      <c r="BQ86" s="602"/>
      <c r="BR86" s="612"/>
      <c r="BS86" s="612"/>
      <c r="BT86" s="613"/>
      <c r="BV86" s="602"/>
      <c r="BW86" s="612"/>
      <c r="BX86" s="612"/>
      <c r="BY86" s="612"/>
      <c r="BZ86" s="613"/>
      <c r="CB86" s="602"/>
      <c r="CC86" s="612"/>
      <c r="CD86" s="612"/>
      <c r="CE86" s="612"/>
      <c r="CF86" s="613"/>
      <c r="CH86" s="614"/>
    </row>
    <row r="87" spans="1:86" ht="45">
      <c r="A87" s="1367"/>
      <c r="B87" s="584" t="s">
        <v>3581</v>
      </c>
      <c r="C87" s="657" t="s">
        <v>3573</v>
      </c>
      <c r="D87" s="593" t="s">
        <v>3574</v>
      </c>
      <c r="F87" s="634">
        <v>91520</v>
      </c>
      <c r="G87" s="635">
        <v>99020</v>
      </c>
      <c r="H87" s="634">
        <v>74670</v>
      </c>
      <c r="I87" s="635">
        <v>82170</v>
      </c>
      <c r="J87" s="595" t="s">
        <v>12</v>
      </c>
      <c r="K87" s="636">
        <v>890</v>
      </c>
      <c r="L87" s="637">
        <v>960</v>
      </c>
      <c r="M87" s="638" t="s">
        <v>3709</v>
      </c>
      <c r="N87" s="636">
        <v>720</v>
      </c>
      <c r="O87" s="637">
        <v>790</v>
      </c>
      <c r="P87" s="638" t="s">
        <v>3709</v>
      </c>
      <c r="Q87" s="576" t="s">
        <v>1</v>
      </c>
      <c r="R87" s="692">
        <v>7500</v>
      </c>
      <c r="S87" s="693">
        <v>70</v>
      </c>
      <c r="T87" s="663" t="s">
        <v>3618</v>
      </c>
      <c r="V87" s="1365"/>
      <c r="W87" s="1366"/>
      <c r="X87" s="592"/>
      <c r="Y87" s="1366"/>
      <c r="Z87" s="1366"/>
      <c r="AA87" s="592"/>
      <c r="AB87" s="593"/>
      <c r="AC87" s="576" t="s">
        <v>1</v>
      </c>
      <c r="AD87" s="1361">
        <v>22700</v>
      </c>
      <c r="AE87" s="643"/>
      <c r="AF87" s="642" t="s">
        <v>1</v>
      </c>
      <c r="AG87" s="642">
        <v>150</v>
      </c>
      <c r="AH87" s="633" t="s">
        <v>3618</v>
      </c>
      <c r="AJ87" s="603" t="s">
        <v>3236</v>
      </c>
      <c r="AK87" s="601"/>
      <c r="AL87" s="592" t="s">
        <v>1</v>
      </c>
      <c r="AM87" s="592">
        <v>130</v>
      </c>
      <c r="AN87" s="593" t="s">
        <v>3633</v>
      </c>
      <c r="AO87" s="576" t="s">
        <v>1</v>
      </c>
      <c r="AP87" s="1350">
        <v>5100</v>
      </c>
      <c r="AQ87" s="1353">
        <v>5600</v>
      </c>
      <c r="AR87" s="1350">
        <v>3500</v>
      </c>
      <c r="AS87" s="1353">
        <v>3500</v>
      </c>
      <c r="AT87" s="1349" t="s">
        <v>12</v>
      </c>
      <c r="AU87" s="646" t="s">
        <v>3730</v>
      </c>
      <c r="AV87" s="647">
        <v>10900</v>
      </c>
      <c r="AW87" s="648">
        <v>12200</v>
      </c>
      <c r="AX87" s="684">
        <v>7600</v>
      </c>
      <c r="AY87" s="668">
        <v>7600</v>
      </c>
      <c r="BA87" s="685"/>
      <c r="BB87" s="576" t="s">
        <v>1</v>
      </c>
      <c r="BC87" s="1344">
        <v>4500</v>
      </c>
      <c r="BD87" s="576" t="s">
        <v>1</v>
      </c>
      <c r="BE87" s="603">
        <v>7270</v>
      </c>
      <c r="BF87" s="592" t="s">
        <v>1</v>
      </c>
      <c r="BG87" s="592">
        <v>70</v>
      </c>
      <c r="BH87" s="593" t="s">
        <v>3618</v>
      </c>
      <c r="BJ87" s="669"/>
      <c r="BK87" s="576" t="s">
        <v>11</v>
      </c>
      <c r="BL87" s="609" t="s">
        <v>3307</v>
      </c>
      <c r="BM87" s="610" t="s">
        <v>3307</v>
      </c>
      <c r="BN87" s="610" t="s">
        <v>3307</v>
      </c>
      <c r="BO87" s="611" t="s">
        <v>3307</v>
      </c>
      <c r="BP87" s="576" t="s">
        <v>11</v>
      </c>
      <c r="BQ87" s="603"/>
      <c r="BR87" s="601"/>
      <c r="BS87" s="601"/>
      <c r="BT87" s="670"/>
      <c r="BU87" s="576" t="s">
        <v>11</v>
      </c>
      <c r="BV87" s="603"/>
      <c r="BW87" s="601"/>
      <c r="BX87" s="601"/>
      <c r="BY87" s="601"/>
      <c r="BZ87" s="670"/>
      <c r="CA87" s="576" t="s">
        <v>11</v>
      </c>
      <c r="CB87" s="603"/>
      <c r="CC87" s="601"/>
      <c r="CD87" s="601"/>
      <c r="CE87" s="601"/>
      <c r="CF87" s="670"/>
      <c r="CH87" s="669" t="s">
        <v>3257</v>
      </c>
    </row>
    <row r="88" spans="1:86">
      <c r="A88" s="1367"/>
      <c r="B88" s="584"/>
      <c r="C88" s="657"/>
      <c r="D88" s="593" t="s">
        <v>3576</v>
      </c>
      <c r="F88" s="658">
        <v>99020</v>
      </c>
      <c r="G88" s="659">
        <v>159600</v>
      </c>
      <c r="H88" s="658">
        <v>82170</v>
      </c>
      <c r="I88" s="659">
        <v>142750</v>
      </c>
      <c r="J88" s="595" t="s">
        <v>12</v>
      </c>
      <c r="K88" s="660">
        <v>960</v>
      </c>
      <c r="L88" s="661">
        <v>1490</v>
      </c>
      <c r="M88" s="662" t="s">
        <v>3709</v>
      </c>
      <c r="N88" s="660">
        <v>790</v>
      </c>
      <c r="O88" s="661">
        <v>1320</v>
      </c>
      <c r="P88" s="662" t="s">
        <v>3709</v>
      </c>
      <c r="Q88" s="576" t="s">
        <v>1</v>
      </c>
      <c r="R88" s="603">
        <v>7500</v>
      </c>
      <c r="S88" s="601">
        <v>70</v>
      </c>
      <c r="T88" s="663" t="s">
        <v>3618</v>
      </c>
      <c r="V88" s="1365"/>
      <c r="W88" s="1366"/>
      <c r="X88" s="592"/>
      <c r="Y88" s="1366"/>
      <c r="Z88" s="1366"/>
      <c r="AA88" s="592"/>
      <c r="AB88" s="593"/>
      <c r="AD88" s="1362"/>
      <c r="AE88" s="664">
        <v>20970</v>
      </c>
      <c r="AF88" s="592"/>
      <c r="AG88" s="592"/>
      <c r="AH88" s="593"/>
      <c r="AJ88" s="603"/>
      <c r="AK88" s="601"/>
      <c r="AL88" s="592"/>
      <c r="AM88" s="592"/>
      <c r="AN88" s="593"/>
      <c r="AP88" s="1351"/>
      <c r="AQ88" s="1354"/>
      <c r="AR88" s="1351"/>
      <c r="AS88" s="1354"/>
      <c r="AT88" s="1349"/>
      <c r="AU88" s="588" t="s">
        <v>3731</v>
      </c>
      <c r="AV88" s="665">
        <v>6000</v>
      </c>
      <c r="AW88" s="666">
        <v>6700</v>
      </c>
      <c r="AX88" s="684">
        <v>4200</v>
      </c>
      <c r="AY88" s="668">
        <v>4200</v>
      </c>
      <c r="BA88" s="1346" t="s">
        <v>3735</v>
      </c>
      <c r="BC88" s="1345"/>
      <c r="BE88" s="603"/>
      <c r="BF88" s="592"/>
      <c r="BG88" s="592"/>
      <c r="BH88" s="593"/>
      <c r="BJ88" s="669"/>
      <c r="BL88" s="609"/>
      <c r="BM88" s="610"/>
      <c r="BN88" s="610"/>
      <c r="BO88" s="611"/>
      <c r="BQ88" s="603">
        <v>4210</v>
      </c>
      <c r="BR88" s="601" t="s">
        <v>3630</v>
      </c>
      <c r="BS88" s="601">
        <v>40</v>
      </c>
      <c r="BT88" s="670" t="s">
        <v>3618</v>
      </c>
      <c r="BV88" s="603">
        <v>15000</v>
      </c>
      <c r="BW88" s="601" t="s">
        <v>3630</v>
      </c>
      <c r="BX88" s="601">
        <v>150</v>
      </c>
      <c r="BY88" s="601" t="s">
        <v>3618</v>
      </c>
      <c r="BZ88" s="670" t="s">
        <v>3631</v>
      </c>
      <c r="CB88" s="603">
        <v>9620</v>
      </c>
      <c r="CC88" s="601" t="s">
        <v>3630</v>
      </c>
      <c r="CD88" s="601">
        <v>90</v>
      </c>
      <c r="CE88" s="601" t="s">
        <v>3618</v>
      </c>
      <c r="CF88" s="670" t="s">
        <v>3631</v>
      </c>
      <c r="CH88" s="669"/>
    </row>
    <row r="89" spans="1:86">
      <c r="A89" s="1367"/>
      <c r="B89" s="584"/>
      <c r="C89" s="657" t="s">
        <v>3577</v>
      </c>
      <c r="D89" s="593" t="s">
        <v>3578</v>
      </c>
      <c r="F89" s="658">
        <v>159600</v>
      </c>
      <c r="G89" s="659">
        <v>234630</v>
      </c>
      <c r="H89" s="658">
        <v>142750</v>
      </c>
      <c r="I89" s="659">
        <v>217780</v>
      </c>
      <c r="J89" s="595" t="s">
        <v>12</v>
      </c>
      <c r="K89" s="660">
        <v>1490</v>
      </c>
      <c r="L89" s="661">
        <v>2240</v>
      </c>
      <c r="M89" s="662" t="s">
        <v>3709</v>
      </c>
      <c r="N89" s="660">
        <v>1320</v>
      </c>
      <c r="O89" s="661">
        <v>2070</v>
      </c>
      <c r="P89" s="662" t="s">
        <v>3709</v>
      </c>
      <c r="R89" s="598"/>
      <c r="S89" s="592"/>
      <c r="T89" s="593"/>
      <c r="V89" s="1365"/>
      <c r="W89" s="1366"/>
      <c r="X89" s="592"/>
      <c r="Y89" s="1366"/>
      <c r="Z89" s="1366"/>
      <c r="AA89" s="592"/>
      <c r="AB89" s="593"/>
      <c r="AC89" s="576" t="s">
        <v>1</v>
      </c>
      <c r="AD89" s="1359">
        <v>20970</v>
      </c>
      <c r="AE89" s="671"/>
      <c r="AF89" s="592"/>
      <c r="AG89" s="592">
        <v>0</v>
      </c>
      <c r="AH89" s="593"/>
      <c r="AJ89" s="603">
        <v>13210</v>
      </c>
      <c r="AK89" s="601" t="s">
        <v>3632</v>
      </c>
      <c r="AL89" s="592"/>
      <c r="AM89" s="592"/>
      <c r="AN89" s="593"/>
      <c r="AP89" s="1351"/>
      <c r="AQ89" s="1354"/>
      <c r="AR89" s="1351"/>
      <c r="AS89" s="1354"/>
      <c r="AT89" s="1349"/>
      <c r="AU89" s="588" t="s">
        <v>3732</v>
      </c>
      <c r="AV89" s="665">
        <v>5200</v>
      </c>
      <c r="AW89" s="666">
        <v>5800</v>
      </c>
      <c r="AX89" s="684">
        <v>3600</v>
      </c>
      <c r="AY89" s="668">
        <v>3600</v>
      </c>
      <c r="BA89" s="1346"/>
      <c r="BC89" s="672"/>
      <c r="BE89" s="603"/>
      <c r="BF89" s="592"/>
      <c r="BG89" s="592"/>
      <c r="BH89" s="593"/>
      <c r="BJ89" s="669"/>
      <c r="BL89" s="609">
        <v>0.01</v>
      </c>
      <c r="BM89" s="610">
        <v>0.03</v>
      </c>
      <c r="BN89" s="610">
        <v>0.04</v>
      </c>
      <c r="BO89" s="611">
        <v>0.05</v>
      </c>
      <c r="BQ89" s="603"/>
      <c r="BR89" s="601"/>
      <c r="BS89" s="601"/>
      <c r="BT89" s="670"/>
      <c r="BV89" s="603"/>
      <c r="BW89" s="601"/>
      <c r="BX89" s="601"/>
      <c r="BY89" s="601"/>
      <c r="BZ89" s="670"/>
      <c r="CB89" s="603"/>
      <c r="CC89" s="601"/>
      <c r="CD89" s="601"/>
      <c r="CE89" s="601"/>
      <c r="CF89" s="670"/>
      <c r="CH89" s="669">
        <v>0.87</v>
      </c>
    </row>
    <row r="90" spans="1:86">
      <c r="A90" s="1367"/>
      <c r="B90" s="584"/>
      <c r="C90" s="657"/>
      <c r="D90" s="593" t="s">
        <v>3579</v>
      </c>
      <c r="F90" s="673">
        <v>234630</v>
      </c>
      <c r="G90" s="674"/>
      <c r="H90" s="673">
        <v>217780</v>
      </c>
      <c r="I90" s="674"/>
      <c r="J90" s="595" t="s">
        <v>12</v>
      </c>
      <c r="K90" s="675">
        <v>2240</v>
      </c>
      <c r="L90" s="676"/>
      <c r="M90" s="677" t="s">
        <v>3709</v>
      </c>
      <c r="N90" s="675">
        <v>2070</v>
      </c>
      <c r="O90" s="676"/>
      <c r="P90" s="677" t="s">
        <v>3709</v>
      </c>
      <c r="R90" s="598"/>
      <c r="S90" s="592"/>
      <c r="T90" s="593"/>
      <c r="V90" s="1365"/>
      <c r="W90" s="1366"/>
      <c r="X90" s="592"/>
      <c r="Y90" s="1366"/>
      <c r="Z90" s="1366"/>
      <c r="AA90" s="592"/>
      <c r="AB90" s="593"/>
      <c r="AD90" s="1360"/>
      <c r="AE90" s="678"/>
      <c r="AF90" s="688"/>
      <c r="AG90" s="688"/>
      <c r="AH90" s="600"/>
      <c r="AJ90" s="603"/>
      <c r="AK90" s="601"/>
      <c r="AL90" s="592"/>
      <c r="AM90" s="592"/>
      <c r="AN90" s="593"/>
      <c r="AP90" s="1352"/>
      <c r="AQ90" s="1355"/>
      <c r="AR90" s="1352"/>
      <c r="AS90" s="1355"/>
      <c r="AT90" s="1349"/>
      <c r="AU90" s="679" t="s">
        <v>3733</v>
      </c>
      <c r="AV90" s="680">
        <v>4700</v>
      </c>
      <c r="AW90" s="681">
        <v>5200</v>
      </c>
      <c r="AX90" s="682">
        <v>3300</v>
      </c>
      <c r="AY90" s="683">
        <v>3300</v>
      </c>
      <c r="BA90" s="1346"/>
      <c r="BC90" s="627"/>
      <c r="BE90" s="603"/>
      <c r="BF90" s="592"/>
      <c r="BG90" s="592"/>
      <c r="BH90" s="593"/>
      <c r="BJ90" s="669"/>
      <c r="BL90" s="609"/>
      <c r="BM90" s="610"/>
      <c r="BN90" s="610"/>
      <c r="BO90" s="611"/>
      <c r="BQ90" s="603"/>
      <c r="BR90" s="601"/>
      <c r="BS90" s="601"/>
      <c r="BT90" s="670"/>
      <c r="BV90" s="603"/>
      <c r="BW90" s="601"/>
      <c r="BX90" s="601"/>
      <c r="BY90" s="601"/>
      <c r="BZ90" s="670"/>
      <c r="CB90" s="603"/>
      <c r="CC90" s="601"/>
      <c r="CD90" s="601"/>
      <c r="CE90" s="601"/>
      <c r="CF90" s="670"/>
      <c r="CH90" s="669"/>
    </row>
    <row r="91" spans="1:86" ht="45">
      <c r="A91" s="1367"/>
      <c r="B91" s="631" t="s">
        <v>3582</v>
      </c>
      <c r="C91" s="632" t="s">
        <v>3573</v>
      </c>
      <c r="D91" s="633" t="s">
        <v>3574</v>
      </c>
      <c r="F91" s="634">
        <v>73830</v>
      </c>
      <c r="G91" s="635">
        <v>81330</v>
      </c>
      <c r="H91" s="634">
        <v>61180</v>
      </c>
      <c r="I91" s="635">
        <v>68680</v>
      </c>
      <c r="J91" s="595" t="s">
        <v>12</v>
      </c>
      <c r="K91" s="636">
        <v>720</v>
      </c>
      <c r="L91" s="637">
        <v>790</v>
      </c>
      <c r="M91" s="638" t="s">
        <v>3709</v>
      </c>
      <c r="N91" s="636">
        <v>590</v>
      </c>
      <c r="O91" s="637">
        <v>660</v>
      </c>
      <c r="P91" s="638" t="s">
        <v>3709</v>
      </c>
      <c r="Q91" s="576" t="s">
        <v>1</v>
      </c>
      <c r="R91" s="639">
        <v>7500</v>
      </c>
      <c r="S91" s="640">
        <v>70</v>
      </c>
      <c r="T91" s="641" t="s">
        <v>3618</v>
      </c>
      <c r="V91" s="1365"/>
      <c r="W91" s="1366"/>
      <c r="X91" s="592"/>
      <c r="Y91" s="1366"/>
      <c r="Z91" s="1366"/>
      <c r="AA91" s="592"/>
      <c r="AB91" s="593"/>
      <c r="AC91" s="576" t="s">
        <v>1</v>
      </c>
      <c r="AD91" s="1361">
        <v>18750</v>
      </c>
      <c r="AE91" s="643"/>
      <c r="AF91" s="592" t="s">
        <v>1</v>
      </c>
      <c r="AG91" s="592">
        <v>110</v>
      </c>
      <c r="AH91" s="593" t="s">
        <v>3618</v>
      </c>
      <c r="AJ91" s="603" t="s">
        <v>3237</v>
      </c>
      <c r="AK91" s="601"/>
      <c r="AL91" s="592" t="s">
        <v>1</v>
      </c>
      <c r="AM91" s="592">
        <v>100</v>
      </c>
      <c r="AN91" s="593" t="s">
        <v>3633</v>
      </c>
      <c r="AO91" s="576" t="s">
        <v>1</v>
      </c>
      <c r="AP91" s="1350">
        <v>4400</v>
      </c>
      <c r="AQ91" s="1353">
        <v>4900</v>
      </c>
      <c r="AR91" s="1350">
        <v>3100</v>
      </c>
      <c r="AS91" s="1353">
        <v>3100</v>
      </c>
      <c r="AT91" s="1349" t="s">
        <v>12</v>
      </c>
      <c r="AU91" s="646" t="s">
        <v>3730</v>
      </c>
      <c r="AV91" s="647">
        <v>9800</v>
      </c>
      <c r="AW91" s="648">
        <v>10900</v>
      </c>
      <c r="AX91" s="684">
        <v>6800</v>
      </c>
      <c r="AY91" s="668">
        <v>6800</v>
      </c>
      <c r="BA91" s="651" t="s">
        <v>3683</v>
      </c>
      <c r="BB91" s="576" t="s">
        <v>1</v>
      </c>
      <c r="BC91" s="1344">
        <v>4500</v>
      </c>
      <c r="BD91" s="576" t="s">
        <v>1</v>
      </c>
      <c r="BE91" s="644">
        <v>5450</v>
      </c>
      <c r="BF91" s="642" t="s">
        <v>1</v>
      </c>
      <c r="BG91" s="642">
        <v>50</v>
      </c>
      <c r="BH91" s="633" t="s">
        <v>3618</v>
      </c>
      <c r="BJ91" s="669"/>
      <c r="BK91" s="576" t="s">
        <v>11</v>
      </c>
      <c r="BL91" s="653" t="s">
        <v>3307</v>
      </c>
      <c r="BM91" s="654" t="s">
        <v>3307</v>
      </c>
      <c r="BN91" s="654" t="s">
        <v>3307</v>
      </c>
      <c r="BO91" s="655" t="s">
        <v>3307</v>
      </c>
      <c r="BP91" s="576" t="s">
        <v>11</v>
      </c>
      <c r="BQ91" s="644"/>
      <c r="BR91" s="645"/>
      <c r="BS91" s="645"/>
      <c r="BT91" s="656"/>
      <c r="BU91" s="576" t="s">
        <v>11</v>
      </c>
      <c r="BV91" s="644"/>
      <c r="BW91" s="645"/>
      <c r="BX91" s="645"/>
      <c r="BY91" s="645"/>
      <c r="BZ91" s="656"/>
      <c r="CA91" s="576" t="s">
        <v>11</v>
      </c>
      <c r="CB91" s="644"/>
      <c r="CC91" s="645"/>
      <c r="CD91" s="645"/>
      <c r="CE91" s="645"/>
      <c r="CF91" s="656"/>
      <c r="CH91" s="652" t="s">
        <v>3257</v>
      </c>
    </row>
    <row r="92" spans="1:86">
      <c r="A92" s="1367"/>
      <c r="B92" s="584"/>
      <c r="C92" s="657"/>
      <c r="D92" s="593" t="s">
        <v>3576</v>
      </c>
      <c r="F92" s="658">
        <v>81330</v>
      </c>
      <c r="G92" s="659">
        <v>141910</v>
      </c>
      <c r="H92" s="658">
        <v>68680</v>
      </c>
      <c r="I92" s="659">
        <v>129260</v>
      </c>
      <c r="J92" s="595" t="s">
        <v>12</v>
      </c>
      <c r="K92" s="660">
        <v>790</v>
      </c>
      <c r="L92" s="661">
        <v>1310</v>
      </c>
      <c r="M92" s="662" t="s">
        <v>3709</v>
      </c>
      <c r="N92" s="660">
        <v>660</v>
      </c>
      <c r="O92" s="661">
        <v>1180</v>
      </c>
      <c r="P92" s="662" t="s">
        <v>3709</v>
      </c>
      <c r="Q92" s="576" t="s">
        <v>1</v>
      </c>
      <c r="R92" s="603">
        <v>7500</v>
      </c>
      <c r="S92" s="601">
        <v>70</v>
      </c>
      <c r="T92" s="663" t="s">
        <v>3618</v>
      </c>
      <c r="V92" s="598"/>
      <c r="W92" s="601"/>
      <c r="X92" s="592"/>
      <c r="Y92" s="601"/>
      <c r="Z92" s="592"/>
      <c r="AA92" s="592"/>
      <c r="AB92" s="593"/>
      <c r="AD92" s="1362"/>
      <c r="AE92" s="664">
        <v>17020</v>
      </c>
      <c r="AF92" s="592"/>
      <c r="AG92" s="592"/>
      <c r="AH92" s="593"/>
      <c r="AJ92" s="603"/>
      <c r="AK92" s="601"/>
      <c r="AL92" s="592"/>
      <c r="AM92" s="592"/>
      <c r="AN92" s="593"/>
      <c r="AP92" s="1351"/>
      <c r="AQ92" s="1354"/>
      <c r="AR92" s="1351"/>
      <c r="AS92" s="1354"/>
      <c r="AT92" s="1349"/>
      <c r="AU92" s="588" t="s">
        <v>3731</v>
      </c>
      <c r="AV92" s="665">
        <v>5400</v>
      </c>
      <c r="AW92" s="666">
        <v>6000</v>
      </c>
      <c r="AX92" s="684">
        <v>3700</v>
      </c>
      <c r="AY92" s="668">
        <v>3700</v>
      </c>
      <c r="BA92" s="651">
        <v>27330</v>
      </c>
      <c r="BC92" s="1345"/>
      <c r="BE92" s="603"/>
      <c r="BF92" s="592"/>
      <c r="BG92" s="592"/>
      <c r="BH92" s="593"/>
      <c r="BJ92" s="669"/>
      <c r="BL92" s="609"/>
      <c r="BM92" s="610"/>
      <c r="BN92" s="610"/>
      <c r="BO92" s="611"/>
      <c r="BQ92" s="603">
        <v>3150</v>
      </c>
      <c r="BR92" s="601" t="s">
        <v>3630</v>
      </c>
      <c r="BS92" s="601">
        <v>30</v>
      </c>
      <c r="BT92" s="670" t="s">
        <v>3618</v>
      </c>
      <c r="BV92" s="603">
        <v>11250</v>
      </c>
      <c r="BW92" s="601" t="s">
        <v>3630</v>
      </c>
      <c r="BX92" s="601">
        <v>110</v>
      </c>
      <c r="BY92" s="601" t="s">
        <v>3618</v>
      </c>
      <c r="BZ92" s="670" t="s">
        <v>3631</v>
      </c>
      <c r="CB92" s="603">
        <v>7220</v>
      </c>
      <c r="CC92" s="601" t="s">
        <v>3630</v>
      </c>
      <c r="CD92" s="601">
        <v>70</v>
      </c>
      <c r="CE92" s="601" t="s">
        <v>3618</v>
      </c>
      <c r="CF92" s="670" t="s">
        <v>3631</v>
      </c>
      <c r="CH92" s="669"/>
    </row>
    <row r="93" spans="1:86">
      <c r="A93" s="1367"/>
      <c r="B93" s="584"/>
      <c r="C93" s="657" t="s">
        <v>3577</v>
      </c>
      <c r="D93" s="593" t="s">
        <v>3578</v>
      </c>
      <c r="F93" s="658">
        <v>141910</v>
      </c>
      <c r="G93" s="659">
        <v>216940</v>
      </c>
      <c r="H93" s="658">
        <v>129260</v>
      </c>
      <c r="I93" s="659">
        <v>204290</v>
      </c>
      <c r="J93" s="595" t="s">
        <v>12</v>
      </c>
      <c r="K93" s="660">
        <v>1310</v>
      </c>
      <c r="L93" s="661">
        <v>2060</v>
      </c>
      <c r="M93" s="662" t="s">
        <v>3709</v>
      </c>
      <c r="N93" s="660">
        <v>1180</v>
      </c>
      <c r="O93" s="661">
        <v>1930</v>
      </c>
      <c r="P93" s="662" t="s">
        <v>3709</v>
      </c>
      <c r="R93" s="598"/>
      <c r="S93" s="592"/>
      <c r="T93" s="593"/>
      <c r="V93" s="598"/>
      <c r="W93" s="601"/>
      <c r="X93" s="592"/>
      <c r="Y93" s="601"/>
      <c r="Z93" s="592"/>
      <c r="AA93" s="592"/>
      <c r="AB93" s="593"/>
      <c r="AC93" s="576" t="s">
        <v>1</v>
      </c>
      <c r="AD93" s="1359">
        <v>17020</v>
      </c>
      <c r="AE93" s="671"/>
      <c r="AF93" s="592"/>
      <c r="AG93" s="592">
        <v>0</v>
      </c>
      <c r="AH93" s="593"/>
      <c r="AJ93" s="603">
        <v>10270</v>
      </c>
      <c r="AK93" s="601" t="s">
        <v>3632</v>
      </c>
      <c r="AL93" s="592"/>
      <c r="AM93" s="592"/>
      <c r="AN93" s="593"/>
      <c r="AP93" s="1351"/>
      <c r="AQ93" s="1354"/>
      <c r="AR93" s="1351"/>
      <c r="AS93" s="1354"/>
      <c r="AT93" s="1349"/>
      <c r="AU93" s="588" t="s">
        <v>3732</v>
      </c>
      <c r="AV93" s="665">
        <v>4700</v>
      </c>
      <c r="AW93" s="666">
        <v>5200</v>
      </c>
      <c r="AX93" s="684">
        <v>3300</v>
      </c>
      <c r="AY93" s="668">
        <v>3300</v>
      </c>
      <c r="BA93" s="694"/>
      <c r="BC93" s="627"/>
      <c r="BE93" s="603"/>
      <c r="BF93" s="592"/>
      <c r="BG93" s="592"/>
      <c r="BH93" s="593"/>
      <c r="BJ93" s="669"/>
      <c r="BL93" s="609">
        <v>0.01</v>
      </c>
      <c r="BM93" s="610">
        <v>0.03</v>
      </c>
      <c r="BN93" s="610">
        <v>0.04</v>
      </c>
      <c r="BO93" s="611">
        <v>0.05</v>
      </c>
      <c r="BQ93" s="603"/>
      <c r="BR93" s="601"/>
      <c r="BS93" s="601"/>
      <c r="BT93" s="670"/>
      <c r="BV93" s="603"/>
      <c r="BW93" s="601"/>
      <c r="BX93" s="601"/>
      <c r="BY93" s="601"/>
      <c r="BZ93" s="670"/>
      <c r="CB93" s="603"/>
      <c r="CC93" s="601"/>
      <c r="CD93" s="601"/>
      <c r="CE93" s="601"/>
      <c r="CF93" s="670"/>
      <c r="CH93" s="669">
        <v>0.96</v>
      </c>
    </row>
    <row r="94" spans="1:86">
      <c r="A94" s="1367"/>
      <c r="B94" s="686"/>
      <c r="C94" s="687"/>
      <c r="D94" s="600" t="s">
        <v>3579</v>
      </c>
      <c r="F94" s="673">
        <v>216940</v>
      </c>
      <c r="G94" s="674"/>
      <c r="H94" s="673">
        <v>204290</v>
      </c>
      <c r="I94" s="674"/>
      <c r="J94" s="595" t="s">
        <v>12</v>
      </c>
      <c r="K94" s="675">
        <v>2060</v>
      </c>
      <c r="L94" s="676"/>
      <c r="M94" s="677" t="s">
        <v>3709</v>
      </c>
      <c r="N94" s="675">
        <v>1930</v>
      </c>
      <c r="O94" s="676"/>
      <c r="P94" s="677" t="s">
        <v>3709</v>
      </c>
      <c r="R94" s="599"/>
      <c r="S94" s="688"/>
      <c r="T94" s="600"/>
      <c r="V94" s="697"/>
      <c r="W94" s="696" t="s">
        <v>3710</v>
      </c>
      <c r="X94" s="592"/>
      <c r="Y94" s="696" t="s">
        <v>3710</v>
      </c>
      <c r="Z94" s="696"/>
      <c r="AA94" s="592"/>
      <c r="AB94" s="593"/>
      <c r="AD94" s="1360"/>
      <c r="AE94" s="678"/>
      <c r="AF94" s="592"/>
      <c r="AG94" s="592"/>
      <c r="AH94" s="593"/>
      <c r="AJ94" s="603"/>
      <c r="AK94" s="601"/>
      <c r="AL94" s="592"/>
      <c r="AM94" s="592"/>
      <c r="AN94" s="593"/>
      <c r="AP94" s="1352"/>
      <c r="AQ94" s="1355"/>
      <c r="AR94" s="1352"/>
      <c r="AS94" s="1355"/>
      <c r="AT94" s="1349"/>
      <c r="AU94" s="679" t="s">
        <v>3733</v>
      </c>
      <c r="AV94" s="680">
        <v>4200</v>
      </c>
      <c r="AW94" s="681">
        <v>4600</v>
      </c>
      <c r="AX94" s="682">
        <v>2900</v>
      </c>
      <c r="AY94" s="683">
        <v>2900</v>
      </c>
      <c r="BA94" s="651" t="s">
        <v>3684</v>
      </c>
      <c r="BC94" s="627"/>
      <c r="BE94" s="602"/>
      <c r="BF94" s="688"/>
      <c r="BG94" s="688"/>
      <c r="BH94" s="600"/>
      <c r="BJ94" s="669"/>
      <c r="BL94" s="689"/>
      <c r="BM94" s="690"/>
      <c r="BN94" s="690"/>
      <c r="BO94" s="691"/>
      <c r="BQ94" s="602"/>
      <c r="BR94" s="612"/>
      <c r="BS94" s="612"/>
      <c r="BT94" s="613"/>
      <c r="BV94" s="602"/>
      <c r="BW94" s="612"/>
      <c r="BX94" s="612"/>
      <c r="BY94" s="612"/>
      <c r="BZ94" s="613"/>
      <c r="CB94" s="602"/>
      <c r="CC94" s="612"/>
      <c r="CD94" s="612"/>
      <c r="CE94" s="612"/>
      <c r="CF94" s="613"/>
      <c r="CH94" s="614"/>
    </row>
    <row r="95" spans="1:86" ht="45">
      <c r="A95" s="1367"/>
      <c r="B95" s="584" t="s">
        <v>3584</v>
      </c>
      <c r="C95" s="657" t="s">
        <v>3573</v>
      </c>
      <c r="D95" s="593" t="s">
        <v>3574</v>
      </c>
      <c r="F95" s="634">
        <v>68620</v>
      </c>
      <c r="G95" s="635">
        <v>76120</v>
      </c>
      <c r="H95" s="634">
        <v>58510</v>
      </c>
      <c r="I95" s="635">
        <v>66010</v>
      </c>
      <c r="J95" s="595" t="s">
        <v>12</v>
      </c>
      <c r="K95" s="636">
        <v>660</v>
      </c>
      <c r="L95" s="637">
        <v>730</v>
      </c>
      <c r="M95" s="638" t="s">
        <v>3709</v>
      </c>
      <c r="N95" s="636">
        <v>560</v>
      </c>
      <c r="O95" s="637">
        <v>630</v>
      </c>
      <c r="P95" s="638" t="s">
        <v>3709</v>
      </c>
      <c r="Q95" s="576" t="s">
        <v>1</v>
      </c>
      <c r="R95" s="692">
        <v>7500</v>
      </c>
      <c r="S95" s="693">
        <v>70</v>
      </c>
      <c r="T95" s="663" t="s">
        <v>3618</v>
      </c>
      <c r="V95" s="603"/>
      <c r="W95" s="601">
        <v>258500</v>
      </c>
      <c r="X95" s="592"/>
      <c r="Y95" s="601">
        <v>2580</v>
      </c>
      <c r="Z95" s="592" t="s">
        <v>3618</v>
      </c>
      <c r="AA95" s="592"/>
      <c r="AB95" s="593"/>
      <c r="AC95" s="576" t="s">
        <v>1</v>
      </c>
      <c r="AD95" s="1361">
        <v>16380</v>
      </c>
      <c r="AE95" s="643"/>
      <c r="AF95" s="642" t="s">
        <v>1</v>
      </c>
      <c r="AG95" s="642">
        <v>90</v>
      </c>
      <c r="AH95" s="633" t="s">
        <v>3618</v>
      </c>
      <c r="AJ95" s="603" t="s">
        <v>3238</v>
      </c>
      <c r="AK95" s="601"/>
      <c r="AL95" s="592" t="s">
        <v>1</v>
      </c>
      <c r="AM95" s="592">
        <v>70</v>
      </c>
      <c r="AN95" s="593" t="s">
        <v>3633</v>
      </c>
      <c r="AO95" s="576" t="s">
        <v>1</v>
      </c>
      <c r="AP95" s="1350">
        <v>4000</v>
      </c>
      <c r="AQ95" s="1353">
        <v>4400</v>
      </c>
      <c r="AR95" s="1350">
        <v>2800</v>
      </c>
      <c r="AS95" s="1353">
        <v>2800</v>
      </c>
      <c r="AT95" s="1349" t="s">
        <v>12</v>
      </c>
      <c r="AU95" s="646" t="s">
        <v>3730</v>
      </c>
      <c r="AV95" s="647">
        <v>8800</v>
      </c>
      <c r="AW95" s="648">
        <v>9800</v>
      </c>
      <c r="AX95" s="684">
        <v>6100</v>
      </c>
      <c r="AY95" s="668">
        <v>6100</v>
      </c>
      <c r="BA95" s="651">
        <v>16800</v>
      </c>
      <c r="BB95" s="576" t="s">
        <v>1</v>
      </c>
      <c r="BC95" s="1344">
        <v>4500</v>
      </c>
      <c r="BD95" s="576" t="s">
        <v>1</v>
      </c>
      <c r="BE95" s="603">
        <v>4370</v>
      </c>
      <c r="BF95" s="592" t="s">
        <v>1</v>
      </c>
      <c r="BG95" s="592">
        <v>40</v>
      </c>
      <c r="BH95" s="593" t="s">
        <v>3618</v>
      </c>
      <c r="BJ95" s="669"/>
      <c r="BK95" s="576" t="s">
        <v>11</v>
      </c>
      <c r="BL95" s="609" t="s">
        <v>3307</v>
      </c>
      <c r="BM95" s="610" t="s">
        <v>3307</v>
      </c>
      <c r="BN95" s="610" t="s">
        <v>3307</v>
      </c>
      <c r="BO95" s="611" t="s">
        <v>3307</v>
      </c>
      <c r="BP95" s="576" t="s">
        <v>11</v>
      </c>
      <c r="BQ95" s="603"/>
      <c r="BR95" s="601"/>
      <c r="BS95" s="601"/>
      <c r="BT95" s="670"/>
      <c r="BU95" s="576" t="s">
        <v>11</v>
      </c>
      <c r="BV95" s="603"/>
      <c r="BW95" s="601"/>
      <c r="BX95" s="601"/>
      <c r="BY95" s="601"/>
      <c r="BZ95" s="670"/>
      <c r="CA95" s="576" t="s">
        <v>11</v>
      </c>
      <c r="CB95" s="603"/>
      <c r="CC95" s="601"/>
      <c r="CD95" s="601"/>
      <c r="CE95" s="601"/>
      <c r="CF95" s="670"/>
      <c r="CH95" s="669" t="s">
        <v>3257</v>
      </c>
    </row>
    <row r="96" spans="1:86">
      <c r="A96" s="1367"/>
      <c r="B96" s="584"/>
      <c r="C96" s="657"/>
      <c r="D96" s="593" t="s">
        <v>3576</v>
      </c>
      <c r="F96" s="658">
        <v>76120</v>
      </c>
      <c r="G96" s="659">
        <v>136700</v>
      </c>
      <c r="H96" s="658">
        <v>66010</v>
      </c>
      <c r="I96" s="659">
        <v>126590</v>
      </c>
      <c r="J96" s="595" t="s">
        <v>12</v>
      </c>
      <c r="K96" s="660">
        <v>730</v>
      </c>
      <c r="L96" s="661">
        <v>1260</v>
      </c>
      <c r="M96" s="662" t="s">
        <v>3709</v>
      </c>
      <c r="N96" s="660">
        <v>630</v>
      </c>
      <c r="O96" s="661">
        <v>1160</v>
      </c>
      <c r="P96" s="662" t="s">
        <v>3709</v>
      </c>
      <c r="Q96" s="576" t="s">
        <v>1</v>
      </c>
      <c r="R96" s="603">
        <v>7500</v>
      </c>
      <c r="S96" s="601">
        <v>70</v>
      </c>
      <c r="T96" s="663" t="s">
        <v>3618</v>
      </c>
      <c r="V96" s="603"/>
      <c r="W96" s="601"/>
      <c r="X96" s="592"/>
      <c r="Y96" s="601"/>
      <c r="Z96" s="592"/>
      <c r="AA96" s="592"/>
      <c r="AB96" s="593"/>
      <c r="AD96" s="1362"/>
      <c r="AE96" s="664">
        <v>14660</v>
      </c>
      <c r="AF96" s="592"/>
      <c r="AG96" s="592"/>
      <c r="AH96" s="593"/>
      <c r="AJ96" s="603"/>
      <c r="AK96" s="601"/>
      <c r="AL96" s="592"/>
      <c r="AM96" s="592"/>
      <c r="AN96" s="593"/>
      <c r="AP96" s="1351"/>
      <c r="AQ96" s="1354"/>
      <c r="AR96" s="1351"/>
      <c r="AS96" s="1354"/>
      <c r="AT96" s="1349"/>
      <c r="AU96" s="588" t="s">
        <v>3731</v>
      </c>
      <c r="AV96" s="665">
        <v>4800</v>
      </c>
      <c r="AW96" s="666">
        <v>5400</v>
      </c>
      <c r="AX96" s="684">
        <v>3400</v>
      </c>
      <c r="AY96" s="668">
        <v>3400</v>
      </c>
      <c r="BA96" s="694"/>
      <c r="BC96" s="1345"/>
      <c r="BE96" s="603"/>
      <c r="BF96" s="592"/>
      <c r="BG96" s="592"/>
      <c r="BH96" s="593"/>
      <c r="BJ96" s="669"/>
      <c r="BL96" s="609"/>
      <c r="BM96" s="610"/>
      <c r="BN96" s="610"/>
      <c r="BO96" s="611"/>
      <c r="BQ96" s="603">
        <v>2520</v>
      </c>
      <c r="BR96" s="601" t="s">
        <v>3630</v>
      </c>
      <c r="BS96" s="601">
        <v>20</v>
      </c>
      <c r="BT96" s="670" t="s">
        <v>3618</v>
      </c>
      <c r="BV96" s="603">
        <v>9000</v>
      </c>
      <c r="BW96" s="601" t="s">
        <v>3630</v>
      </c>
      <c r="BX96" s="601">
        <v>90</v>
      </c>
      <c r="BY96" s="601" t="s">
        <v>3618</v>
      </c>
      <c r="BZ96" s="670" t="s">
        <v>3631</v>
      </c>
      <c r="CB96" s="603">
        <v>5770</v>
      </c>
      <c r="CC96" s="601" t="s">
        <v>3630</v>
      </c>
      <c r="CD96" s="601">
        <v>50</v>
      </c>
      <c r="CE96" s="601" t="s">
        <v>3618</v>
      </c>
      <c r="CF96" s="670" t="s">
        <v>3631</v>
      </c>
      <c r="CH96" s="669"/>
    </row>
    <row r="97" spans="1:86">
      <c r="A97" s="1367"/>
      <c r="B97" s="584"/>
      <c r="C97" s="657" t="s">
        <v>3577</v>
      </c>
      <c r="D97" s="593" t="s">
        <v>3578</v>
      </c>
      <c r="F97" s="658">
        <v>136700</v>
      </c>
      <c r="G97" s="659">
        <v>211730</v>
      </c>
      <c r="H97" s="658">
        <v>126590</v>
      </c>
      <c r="I97" s="659">
        <v>201620</v>
      </c>
      <c r="J97" s="595" t="s">
        <v>12</v>
      </c>
      <c r="K97" s="660">
        <v>1260</v>
      </c>
      <c r="L97" s="661">
        <v>2010</v>
      </c>
      <c r="M97" s="662" t="s">
        <v>3709</v>
      </c>
      <c r="N97" s="660">
        <v>1160</v>
      </c>
      <c r="O97" s="661">
        <v>1910</v>
      </c>
      <c r="P97" s="662" t="s">
        <v>3709</v>
      </c>
      <c r="R97" s="598"/>
      <c r="S97" s="592"/>
      <c r="T97" s="593"/>
      <c r="V97" s="697"/>
      <c r="W97" s="696" t="s">
        <v>3711</v>
      </c>
      <c r="X97" s="592"/>
      <c r="Y97" s="696" t="s">
        <v>3711</v>
      </c>
      <c r="Z97" s="696"/>
      <c r="AA97" s="592"/>
      <c r="AB97" s="593"/>
      <c r="AC97" s="576" t="s">
        <v>1</v>
      </c>
      <c r="AD97" s="1359">
        <v>14660</v>
      </c>
      <c r="AE97" s="671"/>
      <c r="AF97" s="592"/>
      <c r="AG97" s="592">
        <v>0</v>
      </c>
      <c r="AH97" s="593"/>
      <c r="AJ97" s="603">
        <v>7700</v>
      </c>
      <c r="AK97" s="601" t="s">
        <v>3632</v>
      </c>
      <c r="AL97" s="592"/>
      <c r="AM97" s="592"/>
      <c r="AN97" s="593"/>
      <c r="AP97" s="1351"/>
      <c r="AQ97" s="1354"/>
      <c r="AR97" s="1351"/>
      <c r="AS97" s="1354"/>
      <c r="AT97" s="1349"/>
      <c r="AU97" s="588" t="s">
        <v>3732</v>
      </c>
      <c r="AV97" s="665">
        <v>4200</v>
      </c>
      <c r="AW97" s="666">
        <v>4700</v>
      </c>
      <c r="AX97" s="684">
        <v>2900</v>
      </c>
      <c r="AY97" s="668">
        <v>2900</v>
      </c>
      <c r="BA97" s="651" t="s">
        <v>3685</v>
      </c>
      <c r="BC97" s="627"/>
      <c r="BE97" s="603"/>
      <c r="BF97" s="592"/>
      <c r="BG97" s="592"/>
      <c r="BH97" s="593"/>
      <c r="BJ97" s="669"/>
      <c r="BL97" s="609">
        <v>0.01</v>
      </c>
      <c r="BM97" s="610">
        <v>0.03</v>
      </c>
      <c r="BN97" s="610">
        <v>0.04</v>
      </c>
      <c r="BO97" s="611">
        <v>0.05</v>
      </c>
      <c r="BQ97" s="603"/>
      <c r="BR97" s="601"/>
      <c r="BS97" s="601"/>
      <c r="BT97" s="670"/>
      <c r="BV97" s="603"/>
      <c r="BW97" s="601"/>
      <c r="BX97" s="601"/>
      <c r="BY97" s="601"/>
      <c r="BZ97" s="670"/>
      <c r="CB97" s="603"/>
      <c r="CC97" s="601"/>
      <c r="CD97" s="601"/>
      <c r="CE97" s="601"/>
      <c r="CF97" s="670"/>
      <c r="CH97" s="669">
        <v>0.92</v>
      </c>
    </row>
    <row r="98" spans="1:86">
      <c r="A98" s="1367"/>
      <c r="B98" s="584"/>
      <c r="C98" s="657"/>
      <c r="D98" s="593" t="s">
        <v>3579</v>
      </c>
      <c r="F98" s="673">
        <v>211730</v>
      </c>
      <c r="G98" s="674"/>
      <c r="H98" s="673">
        <v>201620</v>
      </c>
      <c r="I98" s="674"/>
      <c r="J98" s="595" t="s">
        <v>12</v>
      </c>
      <c r="K98" s="675">
        <v>2010</v>
      </c>
      <c r="L98" s="676"/>
      <c r="M98" s="677" t="s">
        <v>3709</v>
      </c>
      <c r="N98" s="675">
        <v>1910</v>
      </c>
      <c r="O98" s="676"/>
      <c r="P98" s="677" t="s">
        <v>3709</v>
      </c>
      <c r="R98" s="598"/>
      <c r="S98" s="592"/>
      <c r="T98" s="593"/>
      <c r="V98" s="603"/>
      <c r="W98" s="601">
        <v>276800</v>
      </c>
      <c r="X98" s="592"/>
      <c r="Y98" s="601">
        <v>2760</v>
      </c>
      <c r="Z98" s="592" t="s">
        <v>3618</v>
      </c>
      <c r="AA98" s="592"/>
      <c r="AB98" s="593"/>
      <c r="AD98" s="1360"/>
      <c r="AE98" s="678"/>
      <c r="AF98" s="688"/>
      <c r="AG98" s="688"/>
      <c r="AH98" s="600"/>
      <c r="AJ98" s="603"/>
      <c r="AK98" s="601"/>
      <c r="AL98" s="592"/>
      <c r="AM98" s="592"/>
      <c r="AN98" s="593"/>
      <c r="AP98" s="1352"/>
      <c r="AQ98" s="1355"/>
      <c r="AR98" s="1352"/>
      <c r="AS98" s="1355"/>
      <c r="AT98" s="1349"/>
      <c r="AU98" s="679" t="s">
        <v>3733</v>
      </c>
      <c r="AV98" s="680">
        <v>3800</v>
      </c>
      <c r="AW98" s="681">
        <v>4200</v>
      </c>
      <c r="AX98" s="682">
        <v>2600</v>
      </c>
      <c r="AY98" s="683">
        <v>2600</v>
      </c>
      <c r="BA98" s="651">
        <v>12280</v>
      </c>
      <c r="BC98" s="627"/>
      <c r="BE98" s="603"/>
      <c r="BF98" s="592"/>
      <c r="BG98" s="592"/>
      <c r="BH98" s="593"/>
      <c r="BJ98" s="669"/>
      <c r="BL98" s="609"/>
      <c r="BM98" s="610"/>
      <c r="BN98" s="610"/>
      <c r="BO98" s="611"/>
      <c r="BQ98" s="603"/>
      <c r="BR98" s="601"/>
      <c r="BS98" s="601"/>
      <c r="BT98" s="670"/>
      <c r="BV98" s="603"/>
      <c r="BW98" s="601"/>
      <c r="BX98" s="601"/>
      <c r="BY98" s="601"/>
      <c r="BZ98" s="670"/>
      <c r="CB98" s="603"/>
      <c r="CC98" s="601"/>
      <c r="CD98" s="601"/>
      <c r="CE98" s="601"/>
      <c r="CF98" s="670"/>
      <c r="CH98" s="669"/>
    </row>
    <row r="99" spans="1:86" ht="45">
      <c r="A99" s="1367"/>
      <c r="B99" s="631" t="s">
        <v>3585</v>
      </c>
      <c r="C99" s="632" t="s">
        <v>3573</v>
      </c>
      <c r="D99" s="633" t="s">
        <v>3574</v>
      </c>
      <c r="F99" s="634">
        <v>60020</v>
      </c>
      <c r="G99" s="635">
        <v>67520</v>
      </c>
      <c r="H99" s="634">
        <v>51590</v>
      </c>
      <c r="I99" s="635">
        <v>59090</v>
      </c>
      <c r="J99" s="595" t="s">
        <v>12</v>
      </c>
      <c r="K99" s="636">
        <v>580</v>
      </c>
      <c r="L99" s="637">
        <v>650</v>
      </c>
      <c r="M99" s="638" t="s">
        <v>3709</v>
      </c>
      <c r="N99" s="636">
        <v>490</v>
      </c>
      <c r="O99" s="637">
        <v>560</v>
      </c>
      <c r="P99" s="638" t="s">
        <v>3709</v>
      </c>
      <c r="Q99" s="576" t="s">
        <v>1</v>
      </c>
      <c r="R99" s="639">
        <v>7500</v>
      </c>
      <c r="S99" s="640">
        <v>70</v>
      </c>
      <c r="T99" s="641" t="s">
        <v>3618</v>
      </c>
      <c r="V99" s="603"/>
      <c r="W99" s="601"/>
      <c r="X99" s="592"/>
      <c r="Y99" s="601"/>
      <c r="Z99" s="592"/>
      <c r="AA99" s="592"/>
      <c r="AB99" s="593"/>
      <c r="AC99" s="576" t="s">
        <v>1</v>
      </c>
      <c r="AD99" s="1361">
        <v>14800</v>
      </c>
      <c r="AE99" s="643"/>
      <c r="AF99" s="592" t="s">
        <v>1</v>
      </c>
      <c r="AG99" s="592">
        <v>70</v>
      </c>
      <c r="AH99" s="593" t="s">
        <v>3618</v>
      </c>
      <c r="AJ99" s="603" t="s">
        <v>3239</v>
      </c>
      <c r="AK99" s="601"/>
      <c r="AL99" s="592" t="s">
        <v>1</v>
      </c>
      <c r="AM99" s="592">
        <v>60</v>
      </c>
      <c r="AN99" s="593" t="s">
        <v>3633</v>
      </c>
      <c r="AO99" s="576" t="s">
        <v>1</v>
      </c>
      <c r="AP99" s="1350">
        <v>3400</v>
      </c>
      <c r="AQ99" s="1353">
        <v>3700</v>
      </c>
      <c r="AR99" s="1350">
        <v>2300</v>
      </c>
      <c r="AS99" s="1353">
        <v>2300</v>
      </c>
      <c r="AT99" s="1349" t="s">
        <v>12</v>
      </c>
      <c r="AU99" s="646" t="s">
        <v>3730</v>
      </c>
      <c r="AV99" s="647">
        <v>7200</v>
      </c>
      <c r="AW99" s="648">
        <v>8100</v>
      </c>
      <c r="AX99" s="684">
        <v>5100</v>
      </c>
      <c r="AY99" s="668">
        <v>5100</v>
      </c>
      <c r="BA99" s="694"/>
      <c r="BB99" s="576" t="s">
        <v>1</v>
      </c>
      <c r="BC99" s="1344">
        <v>4500</v>
      </c>
      <c r="BD99" s="576" t="s">
        <v>1</v>
      </c>
      <c r="BE99" s="644">
        <v>3640</v>
      </c>
      <c r="BF99" s="642" t="s">
        <v>1</v>
      </c>
      <c r="BG99" s="642">
        <v>30</v>
      </c>
      <c r="BH99" s="633" t="s">
        <v>3618</v>
      </c>
      <c r="BJ99" s="669"/>
      <c r="BK99" s="576" t="s">
        <v>11</v>
      </c>
      <c r="BL99" s="653" t="s">
        <v>3307</v>
      </c>
      <c r="BM99" s="654" t="s">
        <v>3307</v>
      </c>
      <c r="BN99" s="654" t="s">
        <v>3307</v>
      </c>
      <c r="BO99" s="655" t="s">
        <v>3307</v>
      </c>
      <c r="BP99" s="576" t="s">
        <v>11</v>
      </c>
      <c r="BQ99" s="644"/>
      <c r="BR99" s="645"/>
      <c r="BS99" s="645"/>
      <c r="BT99" s="656"/>
      <c r="BU99" s="576" t="s">
        <v>11</v>
      </c>
      <c r="BV99" s="644"/>
      <c r="BW99" s="645"/>
      <c r="BX99" s="645"/>
      <c r="BY99" s="645"/>
      <c r="BZ99" s="656"/>
      <c r="CA99" s="576" t="s">
        <v>11</v>
      </c>
      <c r="CB99" s="644"/>
      <c r="CC99" s="645"/>
      <c r="CD99" s="645"/>
      <c r="CE99" s="645"/>
      <c r="CF99" s="656"/>
      <c r="CH99" s="652" t="s">
        <v>3257</v>
      </c>
    </row>
    <row r="100" spans="1:86">
      <c r="A100" s="1367"/>
      <c r="B100" s="584"/>
      <c r="C100" s="657"/>
      <c r="D100" s="593" t="s">
        <v>3576</v>
      </c>
      <c r="F100" s="658">
        <v>67520</v>
      </c>
      <c r="G100" s="659">
        <v>128100</v>
      </c>
      <c r="H100" s="658">
        <v>59090</v>
      </c>
      <c r="I100" s="659">
        <v>119670</v>
      </c>
      <c r="J100" s="595" t="s">
        <v>12</v>
      </c>
      <c r="K100" s="660">
        <v>650</v>
      </c>
      <c r="L100" s="661">
        <v>1170</v>
      </c>
      <c r="M100" s="662" t="s">
        <v>3709</v>
      </c>
      <c r="N100" s="660">
        <v>560</v>
      </c>
      <c r="O100" s="661">
        <v>1090</v>
      </c>
      <c r="P100" s="662" t="s">
        <v>3709</v>
      </c>
      <c r="Q100" s="576" t="s">
        <v>1</v>
      </c>
      <c r="R100" s="603">
        <v>7500</v>
      </c>
      <c r="S100" s="601">
        <v>70</v>
      </c>
      <c r="T100" s="663" t="s">
        <v>3618</v>
      </c>
      <c r="V100" s="697"/>
      <c r="W100" s="696" t="s">
        <v>3712</v>
      </c>
      <c r="X100" s="592"/>
      <c r="Y100" s="696" t="s">
        <v>3712</v>
      </c>
      <c r="Z100" s="696"/>
      <c r="AA100" s="592"/>
      <c r="AB100" s="593"/>
      <c r="AD100" s="1362"/>
      <c r="AE100" s="664">
        <v>13080</v>
      </c>
      <c r="AF100" s="592"/>
      <c r="AG100" s="592"/>
      <c r="AH100" s="593"/>
      <c r="AJ100" s="603"/>
      <c r="AK100" s="601"/>
      <c r="AL100" s="592"/>
      <c r="AM100" s="592"/>
      <c r="AN100" s="593"/>
      <c r="AP100" s="1351"/>
      <c r="AQ100" s="1354"/>
      <c r="AR100" s="1351"/>
      <c r="AS100" s="1354"/>
      <c r="AT100" s="1349"/>
      <c r="AU100" s="588" t="s">
        <v>3731</v>
      </c>
      <c r="AV100" s="665">
        <v>4000</v>
      </c>
      <c r="AW100" s="666">
        <v>4400</v>
      </c>
      <c r="AX100" s="684">
        <v>2800</v>
      </c>
      <c r="AY100" s="668">
        <v>2800</v>
      </c>
      <c r="BA100" s="651" t="s">
        <v>3686</v>
      </c>
      <c r="BC100" s="1345"/>
      <c r="BE100" s="603"/>
      <c r="BF100" s="592"/>
      <c r="BG100" s="592"/>
      <c r="BH100" s="593"/>
      <c r="BJ100" s="669"/>
      <c r="BL100" s="609"/>
      <c r="BM100" s="610"/>
      <c r="BN100" s="610"/>
      <c r="BO100" s="611"/>
      <c r="BQ100" s="603">
        <v>2100</v>
      </c>
      <c r="BR100" s="601" t="s">
        <v>3630</v>
      </c>
      <c r="BS100" s="601">
        <v>20</v>
      </c>
      <c r="BT100" s="670" t="s">
        <v>3618</v>
      </c>
      <c r="BV100" s="603">
        <v>7500</v>
      </c>
      <c r="BW100" s="601" t="s">
        <v>3630</v>
      </c>
      <c r="BX100" s="601">
        <v>70</v>
      </c>
      <c r="BY100" s="601" t="s">
        <v>3618</v>
      </c>
      <c r="BZ100" s="670" t="s">
        <v>3631</v>
      </c>
      <c r="CB100" s="603">
        <v>4810</v>
      </c>
      <c r="CC100" s="601" t="s">
        <v>3630</v>
      </c>
      <c r="CD100" s="601">
        <v>40</v>
      </c>
      <c r="CE100" s="601" t="s">
        <v>3618</v>
      </c>
      <c r="CF100" s="670" t="s">
        <v>3631</v>
      </c>
      <c r="CH100" s="669"/>
    </row>
    <row r="101" spans="1:86">
      <c r="A101" s="1367"/>
      <c r="B101" s="584"/>
      <c r="C101" s="657" t="s">
        <v>3577</v>
      </c>
      <c r="D101" s="593" t="s">
        <v>3578</v>
      </c>
      <c r="F101" s="658">
        <v>128100</v>
      </c>
      <c r="G101" s="659">
        <v>203130</v>
      </c>
      <c r="H101" s="658">
        <v>119670</v>
      </c>
      <c r="I101" s="659">
        <v>194700</v>
      </c>
      <c r="J101" s="595" t="s">
        <v>12</v>
      </c>
      <c r="K101" s="660">
        <v>1170</v>
      </c>
      <c r="L101" s="661">
        <v>1920</v>
      </c>
      <c r="M101" s="662" t="s">
        <v>3709</v>
      </c>
      <c r="N101" s="660">
        <v>1090</v>
      </c>
      <c r="O101" s="661">
        <v>1840</v>
      </c>
      <c r="P101" s="662" t="s">
        <v>3709</v>
      </c>
      <c r="R101" s="598"/>
      <c r="S101" s="592"/>
      <c r="T101" s="593"/>
      <c r="V101" s="603"/>
      <c r="W101" s="601">
        <v>313600</v>
      </c>
      <c r="X101" s="592"/>
      <c r="Y101" s="601">
        <v>3130</v>
      </c>
      <c r="Z101" s="592" t="s">
        <v>3618</v>
      </c>
      <c r="AA101" s="592"/>
      <c r="AB101" s="593"/>
      <c r="AC101" s="576" t="s">
        <v>1</v>
      </c>
      <c r="AD101" s="1359">
        <v>13080</v>
      </c>
      <c r="AE101" s="671"/>
      <c r="AF101" s="592"/>
      <c r="AG101" s="592">
        <v>0</v>
      </c>
      <c r="AH101" s="593"/>
      <c r="AJ101" s="603">
        <v>6160</v>
      </c>
      <c r="AK101" s="601" t="s">
        <v>3632</v>
      </c>
      <c r="AL101" s="592"/>
      <c r="AM101" s="592"/>
      <c r="AN101" s="593"/>
      <c r="AP101" s="1351"/>
      <c r="AQ101" s="1354"/>
      <c r="AR101" s="1351"/>
      <c r="AS101" s="1354"/>
      <c r="AT101" s="1349"/>
      <c r="AU101" s="588" t="s">
        <v>3732</v>
      </c>
      <c r="AV101" s="665">
        <v>3500</v>
      </c>
      <c r="AW101" s="666">
        <v>3800</v>
      </c>
      <c r="AX101" s="684">
        <v>2400</v>
      </c>
      <c r="AY101" s="668">
        <v>2400</v>
      </c>
      <c r="BA101" s="651">
        <v>9770</v>
      </c>
      <c r="BC101" s="627"/>
      <c r="BE101" s="603"/>
      <c r="BF101" s="592"/>
      <c r="BG101" s="592"/>
      <c r="BH101" s="593"/>
      <c r="BJ101" s="669"/>
      <c r="BL101" s="609">
        <v>0.01</v>
      </c>
      <c r="BM101" s="610">
        <v>0.03</v>
      </c>
      <c r="BN101" s="610">
        <v>0.04</v>
      </c>
      <c r="BO101" s="611">
        <v>0.06</v>
      </c>
      <c r="BQ101" s="603"/>
      <c r="BR101" s="601"/>
      <c r="BS101" s="601"/>
      <c r="BT101" s="670"/>
      <c r="BV101" s="603"/>
      <c r="BW101" s="601"/>
      <c r="BX101" s="601"/>
      <c r="BY101" s="601"/>
      <c r="BZ101" s="670"/>
      <c r="CB101" s="603"/>
      <c r="CC101" s="601"/>
      <c r="CD101" s="601"/>
      <c r="CE101" s="601"/>
      <c r="CF101" s="670"/>
      <c r="CH101" s="669">
        <v>0.9</v>
      </c>
    </row>
    <row r="102" spans="1:86">
      <c r="A102" s="1367"/>
      <c r="B102" s="686"/>
      <c r="C102" s="687"/>
      <c r="D102" s="600" t="s">
        <v>3579</v>
      </c>
      <c r="F102" s="673">
        <v>203130</v>
      </c>
      <c r="G102" s="674"/>
      <c r="H102" s="673">
        <v>194700</v>
      </c>
      <c r="I102" s="674"/>
      <c r="J102" s="595" t="s">
        <v>12</v>
      </c>
      <c r="K102" s="675">
        <v>1920</v>
      </c>
      <c r="L102" s="676"/>
      <c r="M102" s="677" t="s">
        <v>3709</v>
      </c>
      <c r="N102" s="675">
        <v>1840</v>
      </c>
      <c r="O102" s="676"/>
      <c r="P102" s="677" t="s">
        <v>3709</v>
      </c>
      <c r="R102" s="599"/>
      <c r="S102" s="688"/>
      <c r="T102" s="600"/>
      <c r="V102" s="603"/>
      <c r="W102" s="601"/>
      <c r="X102" s="592"/>
      <c r="Y102" s="601"/>
      <c r="Z102" s="592"/>
      <c r="AA102" s="592"/>
      <c r="AB102" s="593"/>
      <c r="AD102" s="1360"/>
      <c r="AE102" s="678"/>
      <c r="AF102" s="592"/>
      <c r="AG102" s="592"/>
      <c r="AH102" s="593"/>
      <c r="AJ102" s="603"/>
      <c r="AK102" s="601"/>
      <c r="AL102" s="592"/>
      <c r="AM102" s="592"/>
      <c r="AN102" s="593"/>
      <c r="AP102" s="1352"/>
      <c r="AQ102" s="1355"/>
      <c r="AR102" s="1352"/>
      <c r="AS102" s="1355"/>
      <c r="AT102" s="1349"/>
      <c r="AU102" s="679" t="s">
        <v>3733</v>
      </c>
      <c r="AV102" s="680">
        <v>3100</v>
      </c>
      <c r="AW102" s="681">
        <v>3400</v>
      </c>
      <c r="AX102" s="682">
        <v>2100</v>
      </c>
      <c r="AY102" s="683">
        <v>2100</v>
      </c>
      <c r="BA102" s="694"/>
      <c r="BC102" s="627"/>
      <c r="BE102" s="602"/>
      <c r="BF102" s="688"/>
      <c r="BG102" s="688"/>
      <c r="BH102" s="600"/>
      <c r="BJ102" s="669"/>
      <c r="BL102" s="689"/>
      <c r="BM102" s="690"/>
      <c r="BN102" s="690"/>
      <c r="BO102" s="691"/>
      <c r="BQ102" s="602"/>
      <c r="BR102" s="612"/>
      <c r="BS102" s="612"/>
      <c r="BT102" s="613"/>
      <c r="BV102" s="602"/>
      <c r="BW102" s="612"/>
      <c r="BX102" s="612"/>
      <c r="BY102" s="612"/>
      <c r="BZ102" s="613"/>
      <c r="CB102" s="602"/>
      <c r="CC102" s="612"/>
      <c r="CD102" s="612"/>
      <c r="CE102" s="612"/>
      <c r="CF102" s="613"/>
      <c r="CH102" s="614"/>
    </row>
    <row r="103" spans="1:86" ht="45">
      <c r="A103" s="1367"/>
      <c r="B103" s="584" t="s">
        <v>3586</v>
      </c>
      <c r="C103" s="657" t="s">
        <v>3573</v>
      </c>
      <c r="D103" s="593" t="s">
        <v>3574</v>
      </c>
      <c r="F103" s="634">
        <v>53950</v>
      </c>
      <c r="G103" s="635">
        <v>61450</v>
      </c>
      <c r="H103" s="634">
        <v>46730</v>
      </c>
      <c r="I103" s="635">
        <v>54230</v>
      </c>
      <c r="J103" s="595" t="s">
        <v>12</v>
      </c>
      <c r="K103" s="636">
        <v>520</v>
      </c>
      <c r="L103" s="637">
        <v>590</v>
      </c>
      <c r="M103" s="638" t="s">
        <v>3709</v>
      </c>
      <c r="N103" s="636">
        <v>440</v>
      </c>
      <c r="O103" s="637">
        <v>510</v>
      </c>
      <c r="P103" s="638" t="s">
        <v>3709</v>
      </c>
      <c r="Q103" s="576" t="s">
        <v>1</v>
      </c>
      <c r="R103" s="692">
        <v>7500</v>
      </c>
      <c r="S103" s="693">
        <v>70</v>
      </c>
      <c r="T103" s="663" t="s">
        <v>3618</v>
      </c>
      <c r="V103" s="697"/>
      <c r="W103" s="696" t="s">
        <v>3713</v>
      </c>
      <c r="X103" s="592"/>
      <c r="Y103" s="696" t="s">
        <v>3713</v>
      </c>
      <c r="Z103" s="696"/>
      <c r="AA103" s="592"/>
      <c r="AB103" s="593"/>
      <c r="AC103" s="576" t="s">
        <v>1</v>
      </c>
      <c r="AD103" s="1361">
        <v>13680</v>
      </c>
      <c r="AE103" s="643"/>
      <c r="AF103" s="642" t="s">
        <v>1</v>
      </c>
      <c r="AG103" s="642">
        <v>60</v>
      </c>
      <c r="AH103" s="633" t="s">
        <v>3618</v>
      </c>
      <c r="AJ103" s="603" t="s">
        <v>3240</v>
      </c>
      <c r="AK103" s="601"/>
      <c r="AL103" s="592" t="s">
        <v>1</v>
      </c>
      <c r="AM103" s="592">
        <v>50</v>
      </c>
      <c r="AN103" s="593" t="s">
        <v>3633</v>
      </c>
      <c r="AO103" s="576" t="s">
        <v>1</v>
      </c>
      <c r="AP103" s="1350">
        <v>2900</v>
      </c>
      <c r="AQ103" s="1353">
        <v>3200</v>
      </c>
      <c r="AR103" s="1350">
        <v>2000</v>
      </c>
      <c r="AS103" s="1353">
        <v>2000</v>
      </c>
      <c r="AT103" s="1349" t="s">
        <v>12</v>
      </c>
      <c r="AU103" s="646" t="s">
        <v>3730</v>
      </c>
      <c r="AV103" s="647">
        <v>6300</v>
      </c>
      <c r="AW103" s="648">
        <v>7100</v>
      </c>
      <c r="AX103" s="684">
        <v>4400</v>
      </c>
      <c r="AY103" s="668">
        <v>4400</v>
      </c>
      <c r="BA103" s="651" t="s">
        <v>3687</v>
      </c>
      <c r="BB103" s="576" t="s">
        <v>1</v>
      </c>
      <c r="BC103" s="1344">
        <v>4500</v>
      </c>
      <c r="BD103" s="576" t="s">
        <v>1</v>
      </c>
      <c r="BE103" s="603">
        <v>3110</v>
      </c>
      <c r="BF103" s="592" t="s">
        <v>1</v>
      </c>
      <c r="BG103" s="592">
        <v>30</v>
      </c>
      <c r="BH103" s="593" t="s">
        <v>3618</v>
      </c>
      <c r="BJ103" s="669"/>
      <c r="BK103" s="576" t="s">
        <v>11</v>
      </c>
      <c r="BL103" s="609" t="s">
        <v>3307</v>
      </c>
      <c r="BM103" s="610" t="s">
        <v>3307</v>
      </c>
      <c r="BN103" s="610" t="s">
        <v>3307</v>
      </c>
      <c r="BO103" s="611" t="s">
        <v>3307</v>
      </c>
      <c r="BP103" s="576" t="s">
        <v>11</v>
      </c>
      <c r="BQ103" s="603"/>
      <c r="BR103" s="601"/>
      <c r="BS103" s="601"/>
      <c r="BT103" s="670"/>
      <c r="BU103" s="576" t="s">
        <v>11</v>
      </c>
      <c r="BV103" s="603"/>
      <c r="BW103" s="601"/>
      <c r="BX103" s="601"/>
      <c r="BY103" s="601"/>
      <c r="BZ103" s="670"/>
      <c r="CA103" s="576" t="s">
        <v>11</v>
      </c>
      <c r="CB103" s="603"/>
      <c r="CC103" s="601"/>
      <c r="CD103" s="601"/>
      <c r="CE103" s="601"/>
      <c r="CF103" s="670"/>
      <c r="CH103" s="669" t="s">
        <v>3257</v>
      </c>
    </row>
    <row r="104" spans="1:86">
      <c r="A104" s="1367"/>
      <c r="B104" s="584"/>
      <c r="C104" s="657"/>
      <c r="D104" s="593" t="s">
        <v>3576</v>
      </c>
      <c r="F104" s="658">
        <v>61450</v>
      </c>
      <c r="G104" s="659">
        <v>122030</v>
      </c>
      <c r="H104" s="658">
        <v>54230</v>
      </c>
      <c r="I104" s="659">
        <v>114810</v>
      </c>
      <c r="J104" s="595" t="s">
        <v>12</v>
      </c>
      <c r="K104" s="660">
        <v>590</v>
      </c>
      <c r="L104" s="661">
        <v>1110</v>
      </c>
      <c r="M104" s="662" t="s">
        <v>3709</v>
      </c>
      <c r="N104" s="660">
        <v>510</v>
      </c>
      <c r="O104" s="661">
        <v>1040</v>
      </c>
      <c r="P104" s="662" t="s">
        <v>3709</v>
      </c>
      <c r="Q104" s="576" t="s">
        <v>1</v>
      </c>
      <c r="R104" s="603">
        <v>7500</v>
      </c>
      <c r="S104" s="601">
        <v>70</v>
      </c>
      <c r="T104" s="663" t="s">
        <v>3618</v>
      </c>
      <c r="V104" s="603"/>
      <c r="W104" s="601">
        <v>350300</v>
      </c>
      <c r="X104" s="592"/>
      <c r="Y104" s="601">
        <v>3500</v>
      </c>
      <c r="Z104" s="592" t="s">
        <v>3618</v>
      </c>
      <c r="AA104" s="592"/>
      <c r="AB104" s="593"/>
      <c r="AD104" s="1362"/>
      <c r="AE104" s="664">
        <v>11950</v>
      </c>
      <c r="AF104" s="592"/>
      <c r="AG104" s="592"/>
      <c r="AH104" s="593"/>
      <c r="AJ104" s="603"/>
      <c r="AK104" s="601"/>
      <c r="AL104" s="592"/>
      <c r="AM104" s="592"/>
      <c r="AN104" s="593"/>
      <c r="AP104" s="1351"/>
      <c r="AQ104" s="1354"/>
      <c r="AR104" s="1351"/>
      <c r="AS104" s="1354"/>
      <c r="AT104" s="1349"/>
      <c r="AU104" s="588" t="s">
        <v>3731</v>
      </c>
      <c r="AV104" s="665">
        <v>3500</v>
      </c>
      <c r="AW104" s="666">
        <v>3900</v>
      </c>
      <c r="AX104" s="684">
        <v>2400</v>
      </c>
      <c r="AY104" s="668">
        <v>2400</v>
      </c>
      <c r="BA104" s="651">
        <v>7500</v>
      </c>
      <c r="BC104" s="1345"/>
      <c r="BE104" s="603"/>
      <c r="BF104" s="592"/>
      <c r="BG104" s="592"/>
      <c r="BH104" s="593"/>
      <c r="BJ104" s="669"/>
      <c r="BL104" s="609"/>
      <c r="BM104" s="610"/>
      <c r="BN104" s="610"/>
      <c r="BO104" s="611"/>
      <c r="BQ104" s="603">
        <v>1800</v>
      </c>
      <c r="BR104" s="601" t="s">
        <v>3630</v>
      </c>
      <c r="BS104" s="601">
        <v>10</v>
      </c>
      <c r="BT104" s="670" t="s">
        <v>3618</v>
      </c>
      <c r="BV104" s="603">
        <v>6430</v>
      </c>
      <c r="BW104" s="601" t="s">
        <v>3630</v>
      </c>
      <c r="BX104" s="601">
        <v>60</v>
      </c>
      <c r="BY104" s="601" t="s">
        <v>3618</v>
      </c>
      <c r="BZ104" s="670" t="s">
        <v>3631</v>
      </c>
      <c r="CB104" s="603">
        <v>4120</v>
      </c>
      <c r="CC104" s="601" t="s">
        <v>3630</v>
      </c>
      <c r="CD104" s="601">
        <v>40</v>
      </c>
      <c r="CE104" s="601" t="s">
        <v>3618</v>
      </c>
      <c r="CF104" s="670" t="s">
        <v>3631</v>
      </c>
      <c r="CH104" s="669"/>
    </row>
    <row r="105" spans="1:86">
      <c r="A105" s="1367"/>
      <c r="B105" s="584"/>
      <c r="C105" s="657" t="s">
        <v>3577</v>
      </c>
      <c r="D105" s="593" t="s">
        <v>3578</v>
      </c>
      <c r="F105" s="658">
        <v>122030</v>
      </c>
      <c r="G105" s="659">
        <v>197060</v>
      </c>
      <c r="H105" s="658">
        <v>114810</v>
      </c>
      <c r="I105" s="659">
        <v>189840</v>
      </c>
      <c r="J105" s="595" t="s">
        <v>12</v>
      </c>
      <c r="K105" s="660">
        <v>1110</v>
      </c>
      <c r="L105" s="661">
        <v>1860</v>
      </c>
      <c r="M105" s="662" t="s">
        <v>3709</v>
      </c>
      <c r="N105" s="660">
        <v>1040</v>
      </c>
      <c r="O105" s="661">
        <v>1790</v>
      </c>
      <c r="P105" s="662" t="s">
        <v>3709</v>
      </c>
      <c r="R105" s="598"/>
      <c r="S105" s="592"/>
      <c r="T105" s="593"/>
      <c r="V105" s="603"/>
      <c r="W105" s="601"/>
      <c r="X105" s="592"/>
      <c r="Y105" s="601"/>
      <c r="Z105" s="592"/>
      <c r="AA105" s="592"/>
      <c r="AB105" s="593"/>
      <c r="AC105" s="576" t="s">
        <v>1</v>
      </c>
      <c r="AD105" s="1359">
        <v>11950</v>
      </c>
      <c r="AE105" s="671"/>
      <c r="AF105" s="592"/>
      <c r="AG105" s="592">
        <v>0</v>
      </c>
      <c r="AH105" s="593"/>
      <c r="AJ105" s="603">
        <v>5130</v>
      </c>
      <c r="AK105" s="601" t="s">
        <v>3632</v>
      </c>
      <c r="AL105" s="592"/>
      <c r="AM105" s="592"/>
      <c r="AN105" s="593"/>
      <c r="AP105" s="1351"/>
      <c r="AQ105" s="1354"/>
      <c r="AR105" s="1351"/>
      <c r="AS105" s="1354"/>
      <c r="AT105" s="1349"/>
      <c r="AU105" s="588" t="s">
        <v>3732</v>
      </c>
      <c r="AV105" s="665">
        <v>3000</v>
      </c>
      <c r="AW105" s="666">
        <v>3400</v>
      </c>
      <c r="AX105" s="684">
        <v>2100</v>
      </c>
      <c r="AY105" s="668">
        <v>2100</v>
      </c>
      <c r="BA105" s="694"/>
      <c r="BC105" s="672"/>
      <c r="BE105" s="603"/>
      <c r="BF105" s="592"/>
      <c r="BG105" s="592"/>
      <c r="BH105" s="593"/>
      <c r="BJ105" s="669"/>
      <c r="BL105" s="609">
        <v>0.01</v>
      </c>
      <c r="BM105" s="610">
        <v>0.03</v>
      </c>
      <c r="BN105" s="610">
        <v>0.04</v>
      </c>
      <c r="BO105" s="611">
        <v>0.06</v>
      </c>
      <c r="BQ105" s="603"/>
      <c r="BR105" s="601"/>
      <c r="BS105" s="601"/>
      <c r="BT105" s="670"/>
      <c r="BV105" s="603"/>
      <c r="BW105" s="601"/>
      <c r="BX105" s="601"/>
      <c r="BY105" s="601"/>
      <c r="BZ105" s="670"/>
      <c r="CB105" s="603"/>
      <c r="CC105" s="601"/>
      <c r="CD105" s="601"/>
      <c r="CE105" s="601"/>
      <c r="CF105" s="670"/>
      <c r="CH105" s="669">
        <v>0.92</v>
      </c>
    </row>
    <row r="106" spans="1:86">
      <c r="A106" s="1367"/>
      <c r="B106" s="584"/>
      <c r="C106" s="657"/>
      <c r="D106" s="593" t="s">
        <v>3579</v>
      </c>
      <c r="F106" s="673">
        <v>197060</v>
      </c>
      <c r="G106" s="674"/>
      <c r="H106" s="673">
        <v>189840</v>
      </c>
      <c r="I106" s="674"/>
      <c r="J106" s="595" t="s">
        <v>12</v>
      </c>
      <c r="K106" s="675">
        <v>1860</v>
      </c>
      <c r="L106" s="676"/>
      <c r="M106" s="677" t="s">
        <v>3709</v>
      </c>
      <c r="N106" s="675">
        <v>1790</v>
      </c>
      <c r="O106" s="676"/>
      <c r="P106" s="677" t="s">
        <v>3709</v>
      </c>
      <c r="R106" s="598"/>
      <c r="S106" s="592"/>
      <c r="T106" s="593"/>
      <c r="V106" s="697"/>
      <c r="W106" s="696" t="s">
        <v>3714</v>
      </c>
      <c r="X106" s="592"/>
      <c r="Y106" s="696" t="s">
        <v>3714</v>
      </c>
      <c r="Z106" s="696"/>
      <c r="AA106" s="592"/>
      <c r="AB106" s="593"/>
      <c r="AD106" s="1360"/>
      <c r="AE106" s="678"/>
      <c r="AF106" s="688"/>
      <c r="AG106" s="688"/>
      <c r="AH106" s="600"/>
      <c r="AJ106" s="603"/>
      <c r="AK106" s="601"/>
      <c r="AL106" s="592"/>
      <c r="AM106" s="592"/>
      <c r="AN106" s="593"/>
      <c r="AP106" s="1352"/>
      <c r="AQ106" s="1355"/>
      <c r="AR106" s="1352"/>
      <c r="AS106" s="1355"/>
      <c r="AT106" s="1349"/>
      <c r="AU106" s="679" t="s">
        <v>3733</v>
      </c>
      <c r="AV106" s="680">
        <v>2700</v>
      </c>
      <c r="AW106" s="681">
        <v>3000</v>
      </c>
      <c r="AX106" s="682">
        <v>1900</v>
      </c>
      <c r="AY106" s="683">
        <v>1900</v>
      </c>
      <c r="BA106" s="651" t="s">
        <v>3688</v>
      </c>
      <c r="BC106" s="627"/>
      <c r="BE106" s="603"/>
      <c r="BF106" s="592"/>
      <c r="BG106" s="592"/>
      <c r="BH106" s="593"/>
      <c r="BJ106" s="669"/>
      <c r="BL106" s="609"/>
      <c r="BM106" s="610"/>
      <c r="BN106" s="610"/>
      <c r="BO106" s="611"/>
      <c r="BQ106" s="603"/>
      <c r="BR106" s="601"/>
      <c r="BS106" s="601"/>
      <c r="BT106" s="670"/>
      <c r="BV106" s="603"/>
      <c r="BW106" s="601"/>
      <c r="BX106" s="601"/>
      <c r="BY106" s="601"/>
      <c r="BZ106" s="670"/>
      <c r="CB106" s="603"/>
      <c r="CC106" s="601"/>
      <c r="CD106" s="601"/>
      <c r="CE106" s="601"/>
      <c r="CF106" s="670"/>
      <c r="CH106" s="669"/>
    </row>
    <row r="107" spans="1:86" ht="45">
      <c r="A107" s="1367"/>
      <c r="B107" s="631" t="s">
        <v>3587</v>
      </c>
      <c r="C107" s="632" t="s">
        <v>3573</v>
      </c>
      <c r="D107" s="633" t="s">
        <v>3574</v>
      </c>
      <c r="F107" s="634">
        <v>49450</v>
      </c>
      <c r="G107" s="635">
        <v>56950</v>
      </c>
      <c r="H107" s="634">
        <v>43130</v>
      </c>
      <c r="I107" s="635">
        <v>50630</v>
      </c>
      <c r="J107" s="595" t="s">
        <v>12</v>
      </c>
      <c r="K107" s="636">
        <v>470</v>
      </c>
      <c r="L107" s="637">
        <v>540</v>
      </c>
      <c r="M107" s="638" t="s">
        <v>3709</v>
      </c>
      <c r="N107" s="636">
        <v>410</v>
      </c>
      <c r="O107" s="637">
        <v>480</v>
      </c>
      <c r="P107" s="638" t="s">
        <v>3709</v>
      </c>
      <c r="Q107" s="576" t="s">
        <v>1</v>
      </c>
      <c r="R107" s="639">
        <v>7500</v>
      </c>
      <c r="S107" s="640">
        <v>70</v>
      </c>
      <c r="T107" s="641" t="s">
        <v>3618</v>
      </c>
      <c r="V107" s="603"/>
      <c r="W107" s="601">
        <v>387100</v>
      </c>
      <c r="X107" s="592"/>
      <c r="Y107" s="601">
        <v>3870</v>
      </c>
      <c r="Z107" s="592" t="s">
        <v>3618</v>
      </c>
      <c r="AA107" s="592"/>
      <c r="AB107" s="593"/>
      <c r="AC107" s="576" t="s">
        <v>1</v>
      </c>
      <c r="AD107" s="1361">
        <v>12830</v>
      </c>
      <c r="AE107" s="643"/>
      <c r="AF107" s="592" t="s">
        <v>1</v>
      </c>
      <c r="AG107" s="592">
        <v>50</v>
      </c>
      <c r="AH107" s="593" t="s">
        <v>3618</v>
      </c>
      <c r="AJ107" s="603" t="s">
        <v>3241</v>
      </c>
      <c r="AK107" s="601"/>
      <c r="AL107" s="592" t="s">
        <v>1</v>
      </c>
      <c r="AM107" s="592">
        <v>40</v>
      </c>
      <c r="AN107" s="593" t="s">
        <v>3633</v>
      </c>
      <c r="AO107" s="576" t="s">
        <v>1</v>
      </c>
      <c r="AP107" s="1350">
        <v>3300</v>
      </c>
      <c r="AQ107" s="1353">
        <v>3600</v>
      </c>
      <c r="AR107" s="1350">
        <v>2300</v>
      </c>
      <c r="AS107" s="1353">
        <v>2300</v>
      </c>
      <c r="AT107" s="1349" t="s">
        <v>12</v>
      </c>
      <c r="AU107" s="646" t="s">
        <v>3730</v>
      </c>
      <c r="AV107" s="647">
        <v>7100</v>
      </c>
      <c r="AW107" s="648">
        <v>7900</v>
      </c>
      <c r="AX107" s="684">
        <v>4900</v>
      </c>
      <c r="AY107" s="668">
        <v>4900</v>
      </c>
      <c r="BA107" s="651">
        <v>6130</v>
      </c>
      <c r="BB107" s="576" t="s">
        <v>1</v>
      </c>
      <c r="BC107" s="1344">
        <v>4500</v>
      </c>
      <c r="BD107" s="576" t="s">
        <v>1</v>
      </c>
      <c r="BE107" s="644">
        <v>2730</v>
      </c>
      <c r="BF107" s="642" t="s">
        <v>1</v>
      </c>
      <c r="BG107" s="642">
        <v>20</v>
      </c>
      <c r="BH107" s="633" t="s">
        <v>3618</v>
      </c>
      <c r="BJ107" s="669"/>
      <c r="BK107" s="576" t="s">
        <v>11</v>
      </c>
      <c r="BL107" s="653" t="s">
        <v>3307</v>
      </c>
      <c r="BM107" s="654" t="s">
        <v>3307</v>
      </c>
      <c r="BN107" s="654" t="s">
        <v>3307</v>
      </c>
      <c r="BO107" s="655" t="s">
        <v>3307</v>
      </c>
      <c r="BP107" s="576" t="s">
        <v>11</v>
      </c>
      <c r="BQ107" s="644"/>
      <c r="BR107" s="645"/>
      <c r="BS107" s="645"/>
      <c r="BT107" s="656"/>
      <c r="BU107" s="576" t="s">
        <v>11</v>
      </c>
      <c r="BV107" s="644"/>
      <c r="BW107" s="645"/>
      <c r="BX107" s="645"/>
      <c r="BY107" s="645"/>
      <c r="BZ107" s="656"/>
      <c r="CA107" s="576" t="s">
        <v>11</v>
      </c>
      <c r="CB107" s="644"/>
      <c r="CC107" s="645"/>
      <c r="CD107" s="645"/>
      <c r="CE107" s="645"/>
      <c r="CF107" s="656"/>
      <c r="CH107" s="652" t="s">
        <v>3257</v>
      </c>
    </row>
    <row r="108" spans="1:86">
      <c r="A108" s="1367"/>
      <c r="B108" s="584"/>
      <c r="C108" s="657"/>
      <c r="D108" s="593" t="s">
        <v>3576</v>
      </c>
      <c r="F108" s="658">
        <v>56950</v>
      </c>
      <c r="G108" s="659">
        <v>117530</v>
      </c>
      <c r="H108" s="658">
        <v>50630</v>
      </c>
      <c r="I108" s="659">
        <v>111210</v>
      </c>
      <c r="J108" s="595" t="s">
        <v>12</v>
      </c>
      <c r="K108" s="660">
        <v>540</v>
      </c>
      <c r="L108" s="661">
        <v>1060</v>
      </c>
      <c r="M108" s="662" t="s">
        <v>3709</v>
      </c>
      <c r="N108" s="660">
        <v>480</v>
      </c>
      <c r="O108" s="661">
        <v>1000</v>
      </c>
      <c r="P108" s="662" t="s">
        <v>3709</v>
      </c>
      <c r="Q108" s="576" t="s">
        <v>1</v>
      </c>
      <c r="R108" s="603">
        <v>7500</v>
      </c>
      <c r="S108" s="601">
        <v>70</v>
      </c>
      <c r="T108" s="663" t="s">
        <v>3618</v>
      </c>
      <c r="V108" s="603"/>
      <c r="W108" s="601"/>
      <c r="X108" s="592"/>
      <c r="Y108" s="601"/>
      <c r="Z108" s="592"/>
      <c r="AA108" s="592"/>
      <c r="AB108" s="593"/>
      <c r="AD108" s="1362"/>
      <c r="AE108" s="664">
        <v>11100</v>
      </c>
      <c r="AF108" s="592"/>
      <c r="AG108" s="592"/>
      <c r="AH108" s="593"/>
      <c r="AJ108" s="603"/>
      <c r="AK108" s="601"/>
      <c r="AL108" s="592"/>
      <c r="AM108" s="592"/>
      <c r="AN108" s="593"/>
      <c r="AP108" s="1351"/>
      <c r="AQ108" s="1354"/>
      <c r="AR108" s="1351"/>
      <c r="AS108" s="1354"/>
      <c r="AT108" s="1349"/>
      <c r="AU108" s="588" t="s">
        <v>3731</v>
      </c>
      <c r="AV108" s="665">
        <v>3900</v>
      </c>
      <c r="AW108" s="666">
        <v>4300</v>
      </c>
      <c r="AX108" s="684">
        <v>2700</v>
      </c>
      <c r="AY108" s="668">
        <v>2700</v>
      </c>
      <c r="BA108" s="694"/>
      <c r="BC108" s="1345"/>
      <c r="BE108" s="603"/>
      <c r="BF108" s="592"/>
      <c r="BG108" s="592"/>
      <c r="BH108" s="593"/>
      <c r="BJ108" s="669"/>
      <c r="BL108" s="609"/>
      <c r="BM108" s="610"/>
      <c r="BN108" s="610"/>
      <c r="BO108" s="611"/>
      <c r="BQ108" s="603">
        <v>1580</v>
      </c>
      <c r="BR108" s="601" t="s">
        <v>3630</v>
      </c>
      <c r="BS108" s="601">
        <v>10</v>
      </c>
      <c r="BT108" s="670" t="s">
        <v>3618</v>
      </c>
      <c r="BV108" s="603">
        <v>5620</v>
      </c>
      <c r="BW108" s="601" t="s">
        <v>3630</v>
      </c>
      <c r="BX108" s="601">
        <v>50</v>
      </c>
      <c r="BY108" s="601" t="s">
        <v>3618</v>
      </c>
      <c r="BZ108" s="670" t="s">
        <v>3631</v>
      </c>
      <c r="CB108" s="603">
        <v>3610</v>
      </c>
      <c r="CC108" s="601" t="s">
        <v>3630</v>
      </c>
      <c r="CD108" s="601">
        <v>30</v>
      </c>
      <c r="CE108" s="601" t="s">
        <v>3618</v>
      </c>
      <c r="CF108" s="670" t="s">
        <v>3631</v>
      </c>
      <c r="CH108" s="669"/>
    </row>
    <row r="109" spans="1:86">
      <c r="A109" s="1367"/>
      <c r="B109" s="584"/>
      <c r="C109" s="657" t="s">
        <v>3577</v>
      </c>
      <c r="D109" s="593" t="s">
        <v>3578</v>
      </c>
      <c r="F109" s="658">
        <v>117530</v>
      </c>
      <c r="G109" s="659">
        <v>192560</v>
      </c>
      <c r="H109" s="658">
        <v>111210</v>
      </c>
      <c r="I109" s="659">
        <v>186240</v>
      </c>
      <c r="J109" s="595" t="s">
        <v>12</v>
      </c>
      <c r="K109" s="660">
        <v>1060</v>
      </c>
      <c r="L109" s="661">
        <v>1810</v>
      </c>
      <c r="M109" s="662" t="s">
        <v>3709</v>
      </c>
      <c r="N109" s="660">
        <v>1000</v>
      </c>
      <c r="O109" s="661">
        <v>1750</v>
      </c>
      <c r="P109" s="662" t="s">
        <v>3709</v>
      </c>
      <c r="R109" s="598"/>
      <c r="S109" s="592"/>
      <c r="T109" s="593"/>
      <c r="V109" s="697"/>
      <c r="W109" s="696" t="s">
        <v>3715</v>
      </c>
      <c r="X109" s="592"/>
      <c r="Y109" s="696" t="s">
        <v>3715</v>
      </c>
      <c r="Z109" s="696"/>
      <c r="AA109" s="592"/>
      <c r="AB109" s="593"/>
      <c r="AC109" s="576" t="s">
        <v>1</v>
      </c>
      <c r="AD109" s="1359">
        <v>11100</v>
      </c>
      <c r="AE109" s="671"/>
      <c r="AF109" s="592"/>
      <c r="AG109" s="592">
        <v>0</v>
      </c>
      <c r="AH109" s="593"/>
      <c r="AJ109" s="603">
        <v>4400</v>
      </c>
      <c r="AK109" s="601" t="s">
        <v>3632</v>
      </c>
      <c r="AL109" s="592"/>
      <c r="AM109" s="592"/>
      <c r="AN109" s="593"/>
      <c r="AP109" s="1351"/>
      <c r="AQ109" s="1354"/>
      <c r="AR109" s="1351"/>
      <c r="AS109" s="1354"/>
      <c r="AT109" s="1349"/>
      <c r="AU109" s="588" t="s">
        <v>3732</v>
      </c>
      <c r="AV109" s="665">
        <v>3400</v>
      </c>
      <c r="AW109" s="666">
        <v>3800</v>
      </c>
      <c r="AX109" s="684">
        <v>2300</v>
      </c>
      <c r="AY109" s="668">
        <v>2300</v>
      </c>
      <c r="BA109" s="651" t="s">
        <v>3689</v>
      </c>
      <c r="BC109" s="627"/>
      <c r="BE109" s="603"/>
      <c r="BF109" s="592"/>
      <c r="BG109" s="592"/>
      <c r="BH109" s="593"/>
      <c r="BJ109" s="669"/>
      <c r="BL109" s="609">
        <v>0.01</v>
      </c>
      <c r="BM109" s="610">
        <v>0.03</v>
      </c>
      <c r="BN109" s="610">
        <v>0.04</v>
      </c>
      <c r="BO109" s="611">
        <v>0.06</v>
      </c>
      <c r="BQ109" s="603"/>
      <c r="BR109" s="601"/>
      <c r="BS109" s="601"/>
      <c r="BT109" s="670"/>
      <c r="BV109" s="603"/>
      <c r="BW109" s="601"/>
      <c r="BX109" s="601"/>
      <c r="BY109" s="601"/>
      <c r="BZ109" s="670"/>
      <c r="CB109" s="603"/>
      <c r="CC109" s="601"/>
      <c r="CD109" s="601"/>
      <c r="CE109" s="601"/>
      <c r="CF109" s="670"/>
      <c r="CH109" s="669">
        <v>0.89</v>
      </c>
    </row>
    <row r="110" spans="1:86">
      <c r="A110" s="1367"/>
      <c r="B110" s="686"/>
      <c r="C110" s="687"/>
      <c r="D110" s="600" t="s">
        <v>3579</v>
      </c>
      <c r="F110" s="673">
        <v>192560</v>
      </c>
      <c r="G110" s="674"/>
      <c r="H110" s="673">
        <v>186240</v>
      </c>
      <c r="I110" s="674"/>
      <c r="J110" s="595" t="s">
        <v>12</v>
      </c>
      <c r="K110" s="675">
        <v>1810</v>
      </c>
      <c r="L110" s="676"/>
      <c r="M110" s="677" t="s">
        <v>3709</v>
      </c>
      <c r="N110" s="675">
        <v>1750</v>
      </c>
      <c r="O110" s="676"/>
      <c r="P110" s="677" t="s">
        <v>3709</v>
      </c>
      <c r="R110" s="599"/>
      <c r="S110" s="688"/>
      <c r="T110" s="600"/>
      <c r="V110" s="603"/>
      <c r="W110" s="601">
        <v>423800</v>
      </c>
      <c r="X110" s="592"/>
      <c r="Y110" s="601">
        <v>4230</v>
      </c>
      <c r="Z110" s="592" t="s">
        <v>3618</v>
      </c>
      <c r="AA110" s="592"/>
      <c r="AB110" s="593"/>
      <c r="AD110" s="1360"/>
      <c r="AE110" s="678"/>
      <c r="AF110" s="592"/>
      <c r="AG110" s="592"/>
      <c r="AH110" s="593"/>
      <c r="AJ110" s="603"/>
      <c r="AK110" s="601"/>
      <c r="AL110" s="592"/>
      <c r="AM110" s="592"/>
      <c r="AN110" s="593"/>
      <c r="AP110" s="1352"/>
      <c r="AQ110" s="1355"/>
      <c r="AR110" s="1352"/>
      <c r="AS110" s="1355"/>
      <c r="AT110" s="1349"/>
      <c r="AU110" s="679" t="s">
        <v>3733</v>
      </c>
      <c r="AV110" s="680">
        <v>3000</v>
      </c>
      <c r="AW110" s="681">
        <v>3400</v>
      </c>
      <c r="AX110" s="682">
        <v>2100</v>
      </c>
      <c r="AY110" s="683">
        <v>2100</v>
      </c>
      <c r="BA110" s="651">
        <v>5220</v>
      </c>
      <c r="BC110" s="627"/>
      <c r="BE110" s="602"/>
      <c r="BF110" s="688"/>
      <c r="BG110" s="688"/>
      <c r="BH110" s="600"/>
      <c r="BJ110" s="669"/>
      <c r="BL110" s="689"/>
      <c r="BM110" s="690"/>
      <c r="BN110" s="690"/>
      <c r="BO110" s="691"/>
      <c r="BQ110" s="602"/>
      <c r="BR110" s="612"/>
      <c r="BS110" s="612"/>
      <c r="BT110" s="613"/>
      <c r="BV110" s="602"/>
      <c r="BW110" s="612"/>
      <c r="BX110" s="612"/>
      <c r="BY110" s="612"/>
      <c r="BZ110" s="613"/>
      <c r="CB110" s="602"/>
      <c r="CC110" s="612"/>
      <c r="CD110" s="612"/>
      <c r="CE110" s="612"/>
      <c r="CF110" s="613"/>
      <c r="CH110" s="614"/>
    </row>
    <row r="111" spans="1:86" ht="45">
      <c r="A111" s="1367"/>
      <c r="B111" s="584" t="s">
        <v>3588</v>
      </c>
      <c r="C111" s="657" t="s">
        <v>3573</v>
      </c>
      <c r="D111" s="593" t="s">
        <v>3574</v>
      </c>
      <c r="F111" s="634">
        <v>45900</v>
      </c>
      <c r="G111" s="635">
        <v>53400</v>
      </c>
      <c r="H111" s="634">
        <v>40290</v>
      </c>
      <c r="I111" s="635">
        <v>47790</v>
      </c>
      <c r="J111" s="595" t="s">
        <v>12</v>
      </c>
      <c r="K111" s="636">
        <v>440</v>
      </c>
      <c r="L111" s="637">
        <v>510</v>
      </c>
      <c r="M111" s="638" t="s">
        <v>3709</v>
      </c>
      <c r="N111" s="636">
        <v>380</v>
      </c>
      <c r="O111" s="637">
        <v>450</v>
      </c>
      <c r="P111" s="638" t="s">
        <v>3709</v>
      </c>
      <c r="Q111" s="576" t="s">
        <v>1</v>
      </c>
      <c r="R111" s="692">
        <v>7500</v>
      </c>
      <c r="S111" s="693">
        <v>70</v>
      </c>
      <c r="T111" s="663" t="s">
        <v>3618</v>
      </c>
      <c r="V111" s="603"/>
      <c r="W111" s="601"/>
      <c r="X111" s="592"/>
      <c r="Y111" s="601"/>
      <c r="Z111" s="592"/>
      <c r="AA111" s="592"/>
      <c r="AB111" s="593"/>
      <c r="AC111" s="576" t="s">
        <v>1</v>
      </c>
      <c r="AD111" s="1361">
        <v>12170</v>
      </c>
      <c r="AE111" s="643"/>
      <c r="AF111" s="642" t="s">
        <v>1</v>
      </c>
      <c r="AG111" s="642">
        <v>50</v>
      </c>
      <c r="AH111" s="633" t="s">
        <v>3618</v>
      </c>
      <c r="AJ111" s="603" t="s">
        <v>3242</v>
      </c>
      <c r="AK111" s="601"/>
      <c r="AL111" s="592" t="s">
        <v>1</v>
      </c>
      <c r="AM111" s="592">
        <v>30</v>
      </c>
      <c r="AN111" s="593" t="s">
        <v>3633</v>
      </c>
      <c r="AO111" s="576" t="s">
        <v>1</v>
      </c>
      <c r="AP111" s="1350">
        <v>2900</v>
      </c>
      <c r="AQ111" s="1353">
        <v>3200</v>
      </c>
      <c r="AR111" s="1350">
        <v>2000</v>
      </c>
      <c r="AS111" s="1353">
        <v>2000</v>
      </c>
      <c r="AT111" s="1349" t="s">
        <v>12</v>
      </c>
      <c r="AU111" s="646" t="s">
        <v>3730</v>
      </c>
      <c r="AV111" s="647">
        <v>6300</v>
      </c>
      <c r="AW111" s="648">
        <v>7100</v>
      </c>
      <c r="AX111" s="684">
        <v>4400</v>
      </c>
      <c r="AY111" s="668">
        <v>4400</v>
      </c>
      <c r="BA111" s="694"/>
      <c r="BB111" s="576" t="s">
        <v>1</v>
      </c>
      <c r="BC111" s="1344">
        <v>4500</v>
      </c>
      <c r="BD111" s="576" t="s">
        <v>1</v>
      </c>
      <c r="BE111" s="603">
        <v>2420</v>
      </c>
      <c r="BF111" s="592" t="s">
        <v>1</v>
      </c>
      <c r="BG111" s="592">
        <v>20</v>
      </c>
      <c r="BH111" s="593" t="s">
        <v>3618</v>
      </c>
      <c r="BJ111" s="669"/>
      <c r="BK111" s="576" t="s">
        <v>11</v>
      </c>
      <c r="BL111" s="609" t="s">
        <v>3307</v>
      </c>
      <c r="BM111" s="610" t="s">
        <v>3307</v>
      </c>
      <c r="BN111" s="610" t="s">
        <v>3307</v>
      </c>
      <c r="BO111" s="611" t="s">
        <v>3307</v>
      </c>
      <c r="BP111" s="576" t="s">
        <v>11</v>
      </c>
      <c r="BQ111" s="603"/>
      <c r="BR111" s="601"/>
      <c r="BS111" s="601"/>
      <c r="BT111" s="670"/>
      <c r="BU111" s="576" t="s">
        <v>11</v>
      </c>
      <c r="BV111" s="603"/>
      <c r="BW111" s="601"/>
      <c r="BX111" s="601"/>
      <c r="BY111" s="601"/>
      <c r="BZ111" s="670"/>
      <c r="CA111" s="576" t="s">
        <v>11</v>
      </c>
      <c r="CB111" s="603"/>
      <c r="CC111" s="601"/>
      <c r="CD111" s="601"/>
      <c r="CE111" s="601"/>
      <c r="CF111" s="670"/>
      <c r="CH111" s="669" t="s">
        <v>3257</v>
      </c>
    </row>
    <row r="112" spans="1:86">
      <c r="A112" s="1367"/>
      <c r="B112" s="584"/>
      <c r="C112" s="657"/>
      <c r="D112" s="593" t="s">
        <v>3576</v>
      </c>
      <c r="F112" s="658">
        <v>53400</v>
      </c>
      <c r="G112" s="659">
        <v>113980</v>
      </c>
      <c r="H112" s="658">
        <v>47790</v>
      </c>
      <c r="I112" s="659">
        <v>108370</v>
      </c>
      <c r="J112" s="595" t="s">
        <v>12</v>
      </c>
      <c r="K112" s="660">
        <v>510</v>
      </c>
      <c r="L112" s="661">
        <v>1030</v>
      </c>
      <c r="M112" s="662" t="s">
        <v>3709</v>
      </c>
      <c r="N112" s="660">
        <v>450</v>
      </c>
      <c r="O112" s="661">
        <v>970</v>
      </c>
      <c r="P112" s="662" t="s">
        <v>3709</v>
      </c>
      <c r="Q112" s="576" t="s">
        <v>1</v>
      </c>
      <c r="R112" s="603">
        <v>7500</v>
      </c>
      <c r="S112" s="601">
        <v>70</v>
      </c>
      <c r="T112" s="663" t="s">
        <v>3618</v>
      </c>
      <c r="V112" s="697"/>
      <c r="W112" s="696" t="s">
        <v>3716</v>
      </c>
      <c r="X112" s="592"/>
      <c r="Y112" s="696" t="s">
        <v>3716</v>
      </c>
      <c r="Z112" s="696"/>
      <c r="AA112" s="592" t="s">
        <v>3575</v>
      </c>
      <c r="AB112" s="593" t="s">
        <v>3589</v>
      </c>
      <c r="AD112" s="1362"/>
      <c r="AE112" s="664">
        <v>10440</v>
      </c>
      <c r="AF112" s="592"/>
      <c r="AG112" s="592"/>
      <c r="AH112" s="593"/>
      <c r="AJ112" s="603"/>
      <c r="AK112" s="601"/>
      <c r="AL112" s="592"/>
      <c r="AM112" s="592"/>
      <c r="AN112" s="593"/>
      <c r="AP112" s="1351"/>
      <c r="AQ112" s="1354"/>
      <c r="AR112" s="1351"/>
      <c r="AS112" s="1354"/>
      <c r="AT112" s="1349"/>
      <c r="AU112" s="588" t="s">
        <v>3731</v>
      </c>
      <c r="AV112" s="665">
        <v>3500</v>
      </c>
      <c r="AW112" s="666">
        <v>3900</v>
      </c>
      <c r="AX112" s="684">
        <v>2400</v>
      </c>
      <c r="AY112" s="668">
        <v>2400</v>
      </c>
      <c r="BA112" s="651" t="s">
        <v>3690</v>
      </c>
      <c r="BC112" s="1345"/>
      <c r="BE112" s="603"/>
      <c r="BF112" s="592"/>
      <c r="BG112" s="592"/>
      <c r="BH112" s="593"/>
      <c r="BJ112" s="669"/>
      <c r="BL112" s="609"/>
      <c r="BM112" s="610"/>
      <c r="BN112" s="610"/>
      <c r="BO112" s="611"/>
      <c r="BQ112" s="603">
        <v>1400</v>
      </c>
      <c r="BR112" s="601" t="s">
        <v>3630</v>
      </c>
      <c r="BS112" s="601">
        <v>10</v>
      </c>
      <c r="BT112" s="670" t="s">
        <v>3618</v>
      </c>
      <c r="BV112" s="603">
        <v>5000</v>
      </c>
      <c r="BW112" s="601" t="s">
        <v>3630</v>
      </c>
      <c r="BX112" s="601">
        <v>50</v>
      </c>
      <c r="BY112" s="601" t="s">
        <v>3618</v>
      </c>
      <c r="BZ112" s="670" t="s">
        <v>3631</v>
      </c>
      <c r="CB112" s="603">
        <v>3210</v>
      </c>
      <c r="CC112" s="601" t="s">
        <v>3630</v>
      </c>
      <c r="CD112" s="601">
        <v>30</v>
      </c>
      <c r="CE112" s="601" t="s">
        <v>3618</v>
      </c>
      <c r="CF112" s="670" t="s">
        <v>3631</v>
      </c>
      <c r="CH112" s="669"/>
    </row>
    <row r="113" spans="1:86">
      <c r="A113" s="1367"/>
      <c r="B113" s="584"/>
      <c r="C113" s="657" t="s">
        <v>3577</v>
      </c>
      <c r="D113" s="593" t="s">
        <v>3578</v>
      </c>
      <c r="F113" s="658">
        <v>113980</v>
      </c>
      <c r="G113" s="659">
        <v>189010</v>
      </c>
      <c r="H113" s="658">
        <v>108370</v>
      </c>
      <c r="I113" s="659">
        <v>183400</v>
      </c>
      <c r="J113" s="595" t="s">
        <v>12</v>
      </c>
      <c r="K113" s="660">
        <v>1030</v>
      </c>
      <c r="L113" s="661">
        <v>1780</v>
      </c>
      <c r="M113" s="662" t="s">
        <v>3709</v>
      </c>
      <c r="N113" s="660">
        <v>970</v>
      </c>
      <c r="O113" s="661">
        <v>1720</v>
      </c>
      <c r="P113" s="662" t="s">
        <v>3709</v>
      </c>
      <c r="R113" s="598"/>
      <c r="S113" s="592"/>
      <c r="T113" s="593"/>
      <c r="V113" s="603"/>
      <c r="W113" s="601">
        <v>460600</v>
      </c>
      <c r="X113" s="592"/>
      <c r="Y113" s="601">
        <v>4600</v>
      </c>
      <c r="Z113" s="592" t="s">
        <v>3618</v>
      </c>
      <c r="AA113" s="592"/>
      <c r="AB113" s="593" t="s">
        <v>3590</v>
      </c>
      <c r="AC113" s="576" t="s">
        <v>1</v>
      </c>
      <c r="AD113" s="1359">
        <v>10440</v>
      </c>
      <c r="AE113" s="671"/>
      <c r="AF113" s="592"/>
      <c r="AG113" s="592">
        <v>0</v>
      </c>
      <c r="AH113" s="593"/>
      <c r="AJ113" s="603">
        <v>3850</v>
      </c>
      <c r="AK113" s="601" t="s">
        <v>3632</v>
      </c>
      <c r="AL113" s="592"/>
      <c r="AM113" s="592"/>
      <c r="AN113" s="593"/>
      <c r="AP113" s="1351"/>
      <c r="AQ113" s="1354"/>
      <c r="AR113" s="1351"/>
      <c r="AS113" s="1354"/>
      <c r="AT113" s="1349"/>
      <c r="AU113" s="588" t="s">
        <v>3732</v>
      </c>
      <c r="AV113" s="665">
        <v>3000</v>
      </c>
      <c r="AW113" s="666">
        <v>3400</v>
      </c>
      <c r="AX113" s="684">
        <v>2100</v>
      </c>
      <c r="AY113" s="668">
        <v>2100</v>
      </c>
      <c r="BA113" s="651">
        <v>4660</v>
      </c>
      <c r="BC113" s="627"/>
      <c r="BE113" s="603"/>
      <c r="BF113" s="592"/>
      <c r="BG113" s="592"/>
      <c r="BH113" s="593"/>
      <c r="BJ113" s="669" t="s">
        <v>3591</v>
      </c>
      <c r="BL113" s="609">
        <v>0.01</v>
      </c>
      <c r="BM113" s="610">
        <v>0.03</v>
      </c>
      <c r="BN113" s="610">
        <v>0.04</v>
      </c>
      <c r="BO113" s="611">
        <v>0.06</v>
      </c>
      <c r="BQ113" s="603"/>
      <c r="BR113" s="601"/>
      <c r="BS113" s="601"/>
      <c r="BT113" s="670"/>
      <c r="BV113" s="603"/>
      <c r="BW113" s="601"/>
      <c r="BX113" s="601"/>
      <c r="BY113" s="601"/>
      <c r="BZ113" s="670"/>
      <c r="CB113" s="603"/>
      <c r="CC113" s="601"/>
      <c r="CD113" s="601"/>
      <c r="CE113" s="601"/>
      <c r="CF113" s="670"/>
      <c r="CH113" s="669">
        <v>0.91</v>
      </c>
    </row>
    <row r="114" spans="1:86">
      <c r="A114" s="1367"/>
      <c r="B114" s="584"/>
      <c r="C114" s="657"/>
      <c r="D114" s="593" t="s">
        <v>3579</v>
      </c>
      <c r="F114" s="673">
        <v>189010</v>
      </c>
      <c r="G114" s="674"/>
      <c r="H114" s="673">
        <v>183400</v>
      </c>
      <c r="I114" s="674"/>
      <c r="J114" s="595" t="s">
        <v>12</v>
      </c>
      <c r="K114" s="675">
        <v>1780</v>
      </c>
      <c r="L114" s="676"/>
      <c r="M114" s="677" t="s">
        <v>3709</v>
      </c>
      <c r="N114" s="675">
        <v>1720</v>
      </c>
      <c r="O114" s="676"/>
      <c r="P114" s="677" t="s">
        <v>3709</v>
      </c>
      <c r="R114" s="598"/>
      <c r="S114" s="592"/>
      <c r="T114" s="593"/>
      <c r="V114" s="603"/>
      <c r="W114" s="601"/>
      <c r="X114" s="592"/>
      <c r="Y114" s="601"/>
      <c r="Z114" s="592"/>
      <c r="AA114" s="592"/>
      <c r="AB114" s="593"/>
      <c r="AD114" s="1360"/>
      <c r="AE114" s="678"/>
      <c r="AF114" s="688"/>
      <c r="AG114" s="688"/>
      <c r="AH114" s="600"/>
      <c r="AJ114" s="603"/>
      <c r="AK114" s="601"/>
      <c r="AL114" s="592"/>
      <c r="AM114" s="592"/>
      <c r="AN114" s="593"/>
      <c r="AP114" s="1352"/>
      <c r="AQ114" s="1355"/>
      <c r="AR114" s="1352"/>
      <c r="AS114" s="1355"/>
      <c r="AT114" s="1349"/>
      <c r="AU114" s="679" t="s">
        <v>3733</v>
      </c>
      <c r="AV114" s="680">
        <v>2700</v>
      </c>
      <c r="AW114" s="681">
        <v>3000</v>
      </c>
      <c r="AX114" s="682">
        <v>1900</v>
      </c>
      <c r="AY114" s="683">
        <v>1900</v>
      </c>
      <c r="BA114" s="694"/>
      <c r="BC114" s="627"/>
      <c r="BE114" s="603"/>
      <c r="BF114" s="592"/>
      <c r="BG114" s="592"/>
      <c r="BH114" s="593"/>
      <c r="BJ114" s="669"/>
      <c r="BL114" s="609"/>
      <c r="BM114" s="610"/>
      <c r="BN114" s="610"/>
      <c r="BO114" s="611"/>
      <c r="BQ114" s="603"/>
      <c r="BR114" s="601"/>
      <c r="BS114" s="601"/>
      <c r="BT114" s="670"/>
      <c r="BV114" s="603"/>
      <c r="BW114" s="601"/>
      <c r="BX114" s="601"/>
      <c r="BY114" s="601"/>
      <c r="BZ114" s="670"/>
      <c r="CB114" s="603"/>
      <c r="CC114" s="601"/>
      <c r="CD114" s="601"/>
      <c r="CE114" s="601"/>
      <c r="CF114" s="670"/>
      <c r="CH114" s="669"/>
    </row>
    <row r="115" spans="1:86" ht="45">
      <c r="A115" s="1367"/>
      <c r="B115" s="631" t="s">
        <v>3592</v>
      </c>
      <c r="C115" s="632" t="s">
        <v>3573</v>
      </c>
      <c r="D115" s="633" t="s">
        <v>3574</v>
      </c>
      <c r="F115" s="634">
        <v>39750</v>
      </c>
      <c r="G115" s="635">
        <v>47250</v>
      </c>
      <c r="H115" s="634">
        <v>34690</v>
      </c>
      <c r="I115" s="635">
        <v>42190</v>
      </c>
      <c r="J115" s="595" t="s">
        <v>12</v>
      </c>
      <c r="K115" s="636">
        <v>370</v>
      </c>
      <c r="L115" s="637">
        <v>440</v>
      </c>
      <c r="M115" s="638" t="s">
        <v>3709</v>
      </c>
      <c r="N115" s="636">
        <v>320</v>
      </c>
      <c r="O115" s="637">
        <v>390</v>
      </c>
      <c r="P115" s="638" t="s">
        <v>3709</v>
      </c>
      <c r="Q115" s="576" t="s">
        <v>1</v>
      </c>
      <c r="R115" s="639">
        <v>7500</v>
      </c>
      <c r="S115" s="640">
        <v>70</v>
      </c>
      <c r="T115" s="641" t="s">
        <v>3618</v>
      </c>
      <c r="V115" s="697"/>
      <c r="W115" s="696" t="s">
        <v>3717</v>
      </c>
      <c r="X115" s="592"/>
      <c r="Y115" s="696" t="s">
        <v>3717</v>
      </c>
      <c r="Z115" s="696"/>
      <c r="AA115" s="592"/>
      <c r="AB115" s="593"/>
      <c r="AD115" s="698"/>
      <c r="AE115" s="698"/>
      <c r="AF115" s="592"/>
      <c r="AG115" s="592"/>
      <c r="AH115" s="593"/>
      <c r="AJ115" s="603" t="s">
        <v>3243</v>
      </c>
      <c r="AK115" s="601"/>
      <c r="AL115" s="592" t="s">
        <v>1</v>
      </c>
      <c r="AM115" s="592">
        <v>30</v>
      </c>
      <c r="AN115" s="593" t="s">
        <v>3633</v>
      </c>
      <c r="AO115" s="576" t="s">
        <v>1</v>
      </c>
      <c r="AP115" s="1350">
        <v>2600</v>
      </c>
      <c r="AQ115" s="1353">
        <v>2900</v>
      </c>
      <c r="AR115" s="1350">
        <v>1800</v>
      </c>
      <c r="AS115" s="1353">
        <v>1800</v>
      </c>
      <c r="AT115" s="1349" t="s">
        <v>12</v>
      </c>
      <c r="AU115" s="646" t="s">
        <v>3730</v>
      </c>
      <c r="AV115" s="647">
        <v>5500</v>
      </c>
      <c r="AW115" s="648">
        <v>6200</v>
      </c>
      <c r="AX115" s="684">
        <v>3900</v>
      </c>
      <c r="AY115" s="668">
        <v>3900</v>
      </c>
      <c r="BA115" s="651" t="s">
        <v>3691</v>
      </c>
      <c r="BB115" s="576" t="s">
        <v>1</v>
      </c>
      <c r="BC115" s="1344">
        <v>4500</v>
      </c>
      <c r="BD115" s="576" t="s">
        <v>1</v>
      </c>
      <c r="BE115" s="644">
        <v>2180</v>
      </c>
      <c r="BF115" s="642" t="s">
        <v>1</v>
      </c>
      <c r="BG115" s="642">
        <v>20</v>
      </c>
      <c r="BH115" s="633" t="s">
        <v>3618</v>
      </c>
      <c r="BJ115" s="669">
        <v>0.1</v>
      </c>
      <c r="BK115" s="576" t="s">
        <v>11</v>
      </c>
      <c r="BL115" s="653" t="s">
        <v>3307</v>
      </c>
      <c r="BM115" s="654" t="s">
        <v>3307</v>
      </c>
      <c r="BN115" s="654" t="s">
        <v>3307</v>
      </c>
      <c r="BO115" s="655" t="s">
        <v>3307</v>
      </c>
      <c r="BP115" s="576" t="s">
        <v>11</v>
      </c>
      <c r="BQ115" s="644"/>
      <c r="BR115" s="645"/>
      <c r="BS115" s="645"/>
      <c r="BT115" s="656"/>
      <c r="BU115" s="576" t="s">
        <v>11</v>
      </c>
      <c r="BV115" s="644"/>
      <c r="BW115" s="645"/>
      <c r="BX115" s="645"/>
      <c r="BY115" s="645"/>
      <c r="BZ115" s="656"/>
      <c r="CA115" s="576" t="s">
        <v>11</v>
      </c>
      <c r="CB115" s="644"/>
      <c r="CC115" s="645"/>
      <c r="CD115" s="645"/>
      <c r="CE115" s="645"/>
      <c r="CF115" s="656"/>
      <c r="CH115" s="652" t="s">
        <v>3257</v>
      </c>
    </row>
    <row r="116" spans="1:86">
      <c r="A116" s="1367"/>
      <c r="B116" s="584"/>
      <c r="C116" s="657"/>
      <c r="D116" s="593" t="s">
        <v>3576</v>
      </c>
      <c r="F116" s="658">
        <v>47250</v>
      </c>
      <c r="G116" s="659">
        <v>107830</v>
      </c>
      <c r="H116" s="658">
        <v>42190</v>
      </c>
      <c r="I116" s="659">
        <v>102770</v>
      </c>
      <c r="J116" s="595" t="s">
        <v>12</v>
      </c>
      <c r="K116" s="660">
        <v>440</v>
      </c>
      <c r="L116" s="661">
        <v>970</v>
      </c>
      <c r="M116" s="662" t="s">
        <v>3709</v>
      </c>
      <c r="N116" s="660">
        <v>390</v>
      </c>
      <c r="O116" s="661">
        <v>920</v>
      </c>
      <c r="P116" s="662" t="s">
        <v>3709</v>
      </c>
      <c r="Q116" s="576" t="s">
        <v>1</v>
      </c>
      <c r="R116" s="603">
        <v>7500</v>
      </c>
      <c r="S116" s="601">
        <v>70</v>
      </c>
      <c r="T116" s="663" t="s">
        <v>3618</v>
      </c>
      <c r="V116" s="603"/>
      <c r="W116" s="601">
        <v>497300</v>
      </c>
      <c r="X116" s="592"/>
      <c r="Y116" s="601">
        <v>4970</v>
      </c>
      <c r="Z116" s="592" t="s">
        <v>3618</v>
      </c>
      <c r="AA116" s="592"/>
      <c r="AB116" s="593"/>
      <c r="AD116" s="698"/>
      <c r="AE116" s="698"/>
      <c r="AF116" s="592"/>
      <c r="AG116" s="592"/>
      <c r="AH116" s="593"/>
      <c r="AJ116" s="603"/>
      <c r="AK116" s="601"/>
      <c r="AL116" s="592"/>
      <c r="AM116" s="592"/>
      <c r="AN116" s="593"/>
      <c r="AP116" s="1351"/>
      <c r="AQ116" s="1354"/>
      <c r="AR116" s="1351"/>
      <c r="AS116" s="1354"/>
      <c r="AT116" s="1349"/>
      <c r="AU116" s="588" t="s">
        <v>3731</v>
      </c>
      <c r="AV116" s="665">
        <v>3000</v>
      </c>
      <c r="AW116" s="666">
        <v>3400</v>
      </c>
      <c r="AX116" s="684">
        <v>2100</v>
      </c>
      <c r="AY116" s="668">
        <v>2100</v>
      </c>
      <c r="BA116" s="651">
        <v>4250</v>
      </c>
      <c r="BC116" s="1345"/>
      <c r="BE116" s="603"/>
      <c r="BF116" s="592"/>
      <c r="BG116" s="592"/>
      <c r="BH116" s="593"/>
      <c r="BJ116" s="669"/>
      <c r="BL116" s="609"/>
      <c r="BM116" s="610"/>
      <c r="BN116" s="610"/>
      <c r="BO116" s="611"/>
      <c r="BQ116" s="603">
        <v>1260</v>
      </c>
      <c r="BR116" s="601" t="s">
        <v>3630</v>
      </c>
      <c r="BS116" s="601">
        <v>10</v>
      </c>
      <c r="BT116" s="670" t="s">
        <v>3618</v>
      </c>
      <c r="BV116" s="603">
        <v>4500</v>
      </c>
      <c r="BW116" s="601" t="s">
        <v>3630</v>
      </c>
      <c r="BX116" s="601">
        <v>40</v>
      </c>
      <c r="BY116" s="601" t="s">
        <v>3618</v>
      </c>
      <c r="BZ116" s="670" t="s">
        <v>3631</v>
      </c>
      <c r="CB116" s="603">
        <v>2880</v>
      </c>
      <c r="CC116" s="601" t="s">
        <v>3630</v>
      </c>
      <c r="CD116" s="601">
        <v>20</v>
      </c>
      <c r="CE116" s="601" t="s">
        <v>3618</v>
      </c>
      <c r="CF116" s="670" t="s">
        <v>3631</v>
      </c>
      <c r="CH116" s="669"/>
    </row>
    <row r="117" spans="1:86">
      <c r="A117" s="1367"/>
      <c r="B117" s="584"/>
      <c r="C117" s="657" t="s">
        <v>3577</v>
      </c>
      <c r="D117" s="593" t="s">
        <v>3578</v>
      </c>
      <c r="F117" s="658">
        <v>107830</v>
      </c>
      <c r="G117" s="659">
        <v>182860</v>
      </c>
      <c r="H117" s="658">
        <v>102770</v>
      </c>
      <c r="I117" s="659">
        <v>177800</v>
      </c>
      <c r="J117" s="595" t="s">
        <v>12</v>
      </c>
      <c r="K117" s="660">
        <v>970</v>
      </c>
      <c r="L117" s="661">
        <v>1720</v>
      </c>
      <c r="M117" s="662" t="s">
        <v>3709</v>
      </c>
      <c r="N117" s="660">
        <v>920</v>
      </c>
      <c r="O117" s="661">
        <v>1670</v>
      </c>
      <c r="P117" s="662" t="s">
        <v>3709</v>
      </c>
      <c r="R117" s="598"/>
      <c r="S117" s="592"/>
      <c r="T117" s="593"/>
      <c r="V117" s="603"/>
      <c r="W117" s="601"/>
      <c r="X117" s="592"/>
      <c r="Y117" s="601"/>
      <c r="Z117" s="592"/>
      <c r="AA117" s="592"/>
      <c r="AB117" s="593"/>
      <c r="AD117" s="698"/>
      <c r="AE117" s="698"/>
      <c r="AF117" s="592"/>
      <c r="AG117" s="592"/>
      <c r="AH117" s="593"/>
      <c r="AJ117" s="603">
        <v>3420</v>
      </c>
      <c r="AK117" s="601" t="s">
        <v>3632</v>
      </c>
      <c r="AL117" s="592"/>
      <c r="AM117" s="592"/>
      <c r="AN117" s="593"/>
      <c r="AP117" s="1351"/>
      <c r="AQ117" s="1354"/>
      <c r="AR117" s="1351"/>
      <c r="AS117" s="1354"/>
      <c r="AT117" s="1349"/>
      <c r="AU117" s="588" t="s">
        <v>3732</v>
      </c>
      <c r="AV117" s="665">
        <v>2600</v>
      </c>
      <c r="AW117" s="666">
        <v>2900</v>
      </c>
      <c r="AX117" s="684">
        <v>1800</v>
      </c>
      <c r="AY117" s="668">
        <v>1800</v>
      </c>
      <c r="BA117" s="694"/>
      <c r="BC117" s="627"/>
      <c r="BE117" s="603"/>
      <c r="BF117" s="592"/>
      <c r="BG117" s="592"/>
      <c r="BH117" s="593"/>
      <c r="BJ117" s="669"/>
      <c r="BL117" s="609">
        <v>0.02</v>
      </c>
      <c r="BM117" s="610">
        <v>0.03</v>
      </c>
      <c r="BN117" s="610">
        <v>0.05</v>
      </c>
      <c r="BO117" s="611">
        <v>0.06</v>
      </c>
      <c r="BQ117" s="603"/>
      <c r="BR117" s="601"/>
      <c r="BS117" s="601"/>
      <c r="BT117" s="670"/>
      <c r="BV117" s="603"/>
      <c r="BW117" s="601"/>
      <c r="BX117" s="601"/>
      <c r="BY117" s="601"/>
      <c r="BZ117" s="670"/>
      <c r="CB117" s="603"/>
      <c r="CC117" s="601"/>
      <c r="CD117" s="601"/>
      <c r="CE117" s="601"/>
      <c r="CF117" s="670"/>
      <c r="CH117" s="669">
        <v>0.96</v>
      </c>
    </row>
    <row r="118" spans="1:86">
      <c r="A118" s="1367"/>
      <c r="B118" s="686"/>
      <c r="C118" s="687"/>
      <c r="D118" s="600" t="s">
        <v>3579</v>
      </c>
      <c r="F118" s="673">
        <v>182860</v>
      </c>
      <c r="G118" s="674"/>
      <c r="H118" s="673">
        <v>177800</v>
      </c>
      <c r="I118" s="674"/>
      <c r="J118" s="595" t="s">
        <v>12</v>
      </c>
      <c r="K118" s="675">
        <v>1720</v>
      </c>
      <c r="L118" s="676"/>
      <c r="M118" s="677" t="s">
        <v>3709</v>
      </c>
      <c r="N118" s="675">
        <v>1670</v>
      </c>
      <c r="O118" s="676"/>
      <c r="P118" s="677" t="s">
        <v>3709</v>
      </c>
      <c r="R118" s="599"/>
      <c r="S118" s="688"/>
      <c r="T118" s="600"/>
      <c r="V118" s="697"/>
      <c r="W118" s="696" t="s">
        <v>3718</v>
      </c>
      <c r="X118" s="592"/>
      <c r="Y118" s="696" t="s">
        <v>3718</v>
      </c>
      <c r="Z118" s="696"/>
      <c r="AA118" s="592"/>
      <c r="AB118" s="593"/>
      <c r="AD118" s="698"/>
      <c r="AE118" s="698"/>
      <c r="AF118" s="592"/>
      <c r="AG118" s="592"/>
      <c r="AH118" s="593"/>
      <c r="AJ118" s="603"/>
      <c r="AK118" s="601"/>
      <c r="AL118" s="592"/>
      <c r="AM118" s="592"/>
      <c r="AN118" s="593"/>
      <c r="AP118" s="1352"/>
      <c r="AQ118" s="1355"/>
      <c r="AR118" s="1352"/>
      <c r="AS118" s="1355"/>
      <c r="AT118" s="1349"/>
      <c r="AU118" s="679" t="s">
        <v>3733</v>
      </c>
      <c r="AV118" s="680">
        <v>2400</v>
      </c>
      <c r="AW118" s="681">
        <v>2600</v>
      </c>
      <c r="AX118" s="682">
        <v>1600</v>
      </c>
      <c r="AY118" s="683">
        <v>1600</v>
      </c>
      <c r="BA118" s="651" t="s">
        <v>3692</v>
      </c>
      <c r="BC118" s="627"/>
      <c r="BE118" s="602"/>
      <c r="BF118" s="688"/>
      <c r="BG118" s="688"/>
      <c r="BH118" s="600"/>
      <c r="BJ118" s="669"/>
      <c r="BL118" s="689"/>
      <c r="BM118" s="690"/>
      <c r="BN118" s="690"/>
      <c r="BO118" s="691"/>
      <c r="BQ118" s="602"/>
      <c r="BR118" s="612"/>
      <c r="BS118" s="612"/>
      <c r="BT118" s="613"/>
      <c r="BV118" s="602"/>
      <c r="BW118" s="612"/>
      <c r="BX118" s="612"/>
      <c r="BY118" s="612"/>
      <c r="BZ118" s="613"/>
      <c r="CB118" s="602"/>
      <c r="CC118" s="612"/>
      <c r="CD118" s="612"/>
      <c r="CE118" s="612"/>
      <c r="CF118" s="613"/>
      <c r="CH118" s="614"/>
    </row>
    <row r="119" spans="1:86" ht="45">
      <c r="A119" s="1367"/>
      <c r="B119" s="584" t="s">
        <v>3593</v>
      </c>
      <c r="C119" s="657" t="s">
        <v>3573</v>
      </c>
      <c r="D119" s="593" t="s">
        <v>3574</v>
      </c>
      <c r="F119" s="634">
        <v>37770</v>
      </c>
      <c r="G119" s="635">
        <v>45270</v>
      </c>
      <c r="H119" s="634">
        <v>33170</v>
      </c>
      <c r="I119" s="635">
        <v>40670</v>
      </c>
      <c r="J119" s="595" t="s">
        <v>12</v>
      </c>
      <c r="K119" s="636">
        <v>350</v>
      </c>
      <c r="L119" s="637">
        <v>420</v>
      </c>
      <c r="M119" s="638" t="s">
        <v>3709</v>
      </c>
      <c r="N119" s="636">
        <v>310</v>
      </c>
      <c r="O119" s="637">
        <v>380</v>
      </c>
      <c r="P119" s="638" t="s">
        <v>3709</v>
      </c>
      <c r="Q119" s="576" t="s">
        <v>1</v>
      </c>
      <c r="R119" s="692">
        <v>7500</v>
      </c>
      <c r="S119" s="693">
        <v>70</v>
      </c>
      <c r="T119" s="663" t="s">
        <v>3618</v>
      </c>
      <c r="V119" s="603"/>
      <c r="W119" s="601">
        <v>534100</v>
      </c>
      <c r="X119" s="592"/>
      <c r="Y119" s="601">
        <v>5340</v>
      </c>
      <c r="Z119" s="592" t="s">
        <v>3618</v>
      </c>
      <c r="AA119" s="592"/>
      <c r="AB119" s="593"/>
      <c r="AD119" s="698"/>
      <c r="AE119" s="698"/>
      <c r="AF119" s="592"/>
      <c r="AG119" s="592"/>
      <c r="AH119" s="593"/>
      <c r="AJ119" s="603" t="s">
        <v>3244</v>
      </c>
      <c r="AK119" s="601"/>
      <c r="AL119" s="592" t="s">
        <v>1</v>
      </c>
      <c r="AM119" s="592">
        <v>30</v>
      </c>
      <c r="AN119" s="593" t="s">
        <v>3633</v>
      </c>
      <c r="AO119" s="576" t="s">
        <v>1</v>
      </c>
      <c r="AP119" s="1350">
        <v>2900</v>
      </c>
      <c r="AQ119" s="1353">
        <v>3100</v>
      </c>
      <c r="AR119" s="1350">
        <v>2000</v>
      </c>
      <c r="AS119" s="1353">
        <v>2000</v>
      </c>
      <c r="AT119" s="1349" t="s">
        <v>12</v>
      </c>
      <c r="AU119" s="646" t="s">
        <v>3730</v>
      </c>
      <c r="AV119" s="647">
        <v>6100</v>
      </c>
      <c r="AW119" s="648">
        <v>6800</v>
      </c>
      <c r="AX119" s="684">
        <v>4200</v>
      </c>
      <c r="AY119" s="668">
        <v>4200</v>
      </c>
      <c r="BA119" s="651">
        <v>3920</v>
      </c>
      <c r="BB119" s="576" t="s">
        <v>1</v>
      </c>
      <c r="BC119" s="1344">
        <v>4500</v>
      </c>
      <c r="BD119" s="576" t="s">
        <v>1</v>
      </c>
      <c r="BE119" s="603">
        <v>1980</v>
      </c>
      <c r="BF119" s="592" t="s">
        <v>1</v>
      </c>
      <c r="BG119" s="592">
        <v>10</v>
      </c>
      <c r="BH119" s="593" t="s">
        <v>3618</v>
      </c>
      <c r="BJ119" s="669"/>
      <c r="BK119" s="576" t="s">
        <v>11</v>
      </c>
      <c r="BL119" s="609" t="s">
        <v>3307</v>
      </c>
      <c r="BM119" s="610" t="s">
        <v>3307</v>
      </c>
      <c r="BN119" s="610" t="s">
        <v>3307</v>
      </c>
      <c r="BO119" s="611" t="s">
        <v>3307</v>
      </c>
      <c r="BP119" s="576" t="s">
        <v>11</v>
      </c>
      <c r="BQ119" s="603"/>
      <c r="BR119" s="601"/>
      <c r="BS119" s="601"/>
      <c r="BT119" s="670"/>
      <c r="BU119" s="576" t="s">
        <v>11</v>
      </c>
      <c r="BV119" s="603"/>
      <c r="BW119" s="601"/>
      <c r="BX119" s="601"/>
      <c r="BY119" s="601"/>
      <c r="BZ119" s="670"/>
      <c r="CA119" s="576" t="s">
        <v>11</v>
      </c>
      <c r="CB119" s="603"/>
      <c r="CC119" s="601"/>
      <c r="CD119" s="601"/>
      <c r="CE119" s="601"/>
      <c r="CF119" s="670"/>
      <c r="CH119" s="669" t="s">
        <v>3257</v>
      </c>
    </row>
    <row r="120" spans="1:86">
      <c r="A120" s="1367"/>
      <c r="B120" s="584"/>
      <c r="C120" s="657"/>
      <c r="D120" s="593" t="s">
        <v>3576</v>
      </c>
      <c r="F120" s="658">
        <v>45270</v>
      </c>
      <c r="G120" s="659">
        <v>105850</v>
      </c>
      <c r="H120" s="658">
        <v>40670</v>
      </c>
      <c r="I120" s="659">
        <v>101250</v>
      </c>
      <c r="J120" s="595" t="s">
        <v>12</v>
      </c>
      <c r="K120" s="660">
        <v>420</v>
      </c>
      <c r="L120" s="661">
        <v>950</v>
      </c>
      <c r="M120" s="662" t="s">
        <v>3709</v>
      </c>
      <c r="N120" s="660">
        <v>380</v>
      </c>
      <c r="O120" s="661">
        <v>900</v>
      </c>
      <c r="P120" s="662" t="s">
        <v>3709</v>
      </c>
      <c r="Q120" s="576" t="s">
        <v>1</v>
      </c>
      <c r="R120" s="603">
        <v>7500</v>
      </c>
      <c r="S120" s="601">
        <v>70</v>
      </c>
      <c r="T120" s="663" t="s">
        <v>3618</v>
      </c>
      <c r="V120" s="603"/>
      <c r="W120" s="601"/>
      <c r="X120" s="592"/>
      <c r="Y120" s="601"/>
      <c r="Z120" s="592"/>
      <c r="AA120" s="592"/>
      <c r="AB120" s="593"/>
      <c r="AD120" s="698"/>
      <c r="AE120" s="698"/>
      <c r="AF120" s="592"/>
      <c r="AG120" s="592"/>
      <c r="AH120" s="593"/>
      <c r="AJ120" s="603"/>
      <c r="AK120" s="601"/>
      <c r="AL120" s="592"/>
      <c r="AM120" s="592"/>
      <c r="AN120" s="593"/>
      <c r="AP120" s="1351"/>
      <c r="AQ120" s="1354"/>
      <c r="AR120" s="1351"/>
      <c r="AS120" s="1354"/>
      <c r="AT120" s="1349"/>
      <c r="AU120" s="588" t="s">
        <v>3731</v>
      </c>
      <c r="AV120" s="665">
        <v>3300</v>
      </c>
      <c r="AW120" s="666">
        <v>3700</v>
      </c>
      <c r="AX120" s="684">
        <v>2300</v>
      </c>
      <c r="AY120" s="668">
        <v>2300</v>
      </c>
      <c r="BA120" s="694"/>
      <c r="BC120" s="1345"/>
      <c r="BE120" s="603"/>
      <c r="BF120" s="592"/>
      <c r="BG120" s="592"/>
      <c r="BH120" s="593"/>
      <c r="BJ120" s="669"/>
      <c r="BL120" s="609"/>
      <c r="BM120" s="610"/>
      <c r="BN120" s="610"/>
      <c r="BO120" s="611"/>
      <c r="BQ120" s="603">
        <v>1140</v>
      </c>
      <c r="BR120" s="601" t="s">
        <v>3630</v>
      </c>
      <c r="BS120" s="601">
        <v>10</v>
      </c>
      <c r="BT120" s="670" t="s">
        <v>3618</v>
      </c>
      <c r="BV120" s="603">
        <v>4090</v>
      </c>
      <c r="BW120" s="601" t="s">
        <v>3630</v>
      </c>
      <c r="BX120" s="601">
        <v>40</v>
      </c>
      <c r="BY120" s="601" t="s">
        <v>3618</v>
      </c>
      <c r="BZ120" s="670" t="s">
        <v>3631</v>
      </c>
      <c r="CB120" s="603">
        <v>2620</v>
      </c>
      <c r="CC120" s="601" t="s">
        <v>3630</v>
      </c>
      <c r="CD120" s="601">
        <v>20</v>
      </c>
      <c r="CE120" s="601" t="s">
        <v>3618</v>
      </c>
      <c r="CF120" s="670" t="s">
        <v>3631</v>
      </c>
      <c r="CH120" s="669"/>
    </row>
    <row r="121" spans="1:86">
      <c r="A121" s="1367"/>
      <c r="B121" s="584"/>
      <c r="C121" s="657" t="s">
        <v>3577</v>
      </c>
      <c r="D121" s="593" t="s">
        <v>3578</v>
      </c>
      <c r="F121" s="658">
        <v>105850</v>
      </c>
      <c r="G121" s="659">
        <v>180880</v>
      </c>
      <c r="H121" s="658">
        <v>101250</v>
      </c>
      <c r="I121" s="659">
        <v>176280</v>
      </c>
      <c r="J121" s="595" t="s">
        <v>12</v>
      </c>
      <c r="K121" s="660">
        <v>950</v>
      </c>
      <c r="L121" s="661">
        <v>1700</v>
      </c>
      <c r="M121" s="662" t="s">
        <v>3709</v>
      </c>
      <c r="N121" s="660">
        <v>900</v>
      </c>
      <c r="O121" s="661">
        <v>1650</v>
      </c>
      <c r="P121" s="662" t="s">
        <v>3709</v>
      </c>
      <c r="R121" s="598"/>
      <c r="S121" s="592"/>
      <c r="T121" s="593"/>
      <c r="V121" s="697"/>
      <c r="W121" s="696" t="s">
        <v>3719</v>
      </c>
      <c r="X121" s="592"/>
      <c r="Y121" s="696" t="s">
        <v>3719</v>
      </c>
      <c r="Z121" s="696"/>
      <c r="AA121" s="592"/>
      <c r="AB121" s="593"/>
      <c r="AD121" s="698"/>
      <c r="AE121" s="698"/>
      <c r="AF121" s="592"/>
      <c r="AG121" s="592"/>
      <c r="AH121" s="593"/>
      <c r="AJ121" s="603">
        <v>3080</v>
      </c>
      <c r="AK121" s="601" t="s">
        <v>3632</v>
      </c>
      <c r="AL121" s="592"/>
      <c r="AM121" s="592"/>
      <c r="AN121" s="593"/>
      <c r="AP121" s="1351"/>
      <c r="AQ121" s="1354"/>
      <c r="AR121" s="1351"/>
      <c r="AS121" s="1354"/>
      <c r="AT121" s="1349"/>
      <c r="AU121" s="588" t="s">
        <v>3732</v>
      </c>
      <c r="AV121" s="665">
        <v>2900</v>
      </c>
      <c r="AW121" s="666">
        <v>3200</v>
      </c>
      <c r="AX121" s="684">
        <v>2000</v>
      </c>
      <c r="AY121" s="668">
        <v>2000</v>
      </c>
      <c r="BA121" s="651" t="s">
        <v>3693</v>
      </c>
      <c r="BC121" s="672"/>
      <c r="BE121" s="603"/>
      <c r="BF121" s="592"/>
      <c r="BG121" s="592"/>
      <c r="BH121" s="593"/>
      <c r="BJ121" s="669"/>
      <c r="BL121" s="609">
        <v>0.02</v>
      </c>
      <c r="BM121" s="610">
        <v>0.03</v>
      </c>
      <c r="BN121" s="610">
        <v>0.05</v>
      </c>
      <c r="BO121" s="611">
        <v>0.06</v>
      </c>
      <c r="BQ121" s="603"/>
      <c r="BR121" s="601"/>
      <c r="BS121" s="601"/>
      <c r="BT121" s="670"/>
      <c r="BV121" s="603"/>
      <c r="BW121" s="601"/>
      <c r="BX121" s="601"/>
      <c r="BY121" s="601"/>
      <c r="BZ121" s="670"/>
      <c r="CB121" s="603"/>
      <c r="CC121" s="601"/>
      <c r="CD121" s="601"/>
      <c r="CE121" s="601"/>
      <c r="CF121" s="670"/>
      <c r="CH121" s="669">
        <v>0.95</v>
      </c>
    </row>
    <row r="122" spans="1:86">
      <c r="A122" s="1367"/>
      <c r="B122" s="584"/>
      <c r="C122" s="657"/>
      <c r="D122" s="593" t="s">
        <v>3579</v>
      </c>
      <c r="F122" s="673">
        <v>180880</v>
      </c>
      <c r="G122" s="674"/>
      <c r="H122" s="673">
        <v>176280</v>
      </c>
      <c r="I122" s="674"/>
      <c r="J122" s="595" t="s">
        <v>12</v>
      </c>
      <c r="K122" s="675">
        <v>1700</v>
      </c>
      <c r="L122" s="676"/>
      <c r="M122" s="677" t="s">
        <v>3709</v>
      </c>
      <c r="N122" s="675">
        <v>1650</v>
      </c>
      <c r="O122" s="676"/>
      <c r="P122" s="677" t="s">
        <v>3709</v>
      </c>
      <c r="R122" s="598"/>
      <c r="S122" s="592"/>
      <c r="T122" s="593"/>
      <c r="V122" s="603"/>
      <c r="W122" s="601">
        <v>570800</v>
      </c>
      <c r="X122" s="592"/>
      <c r="Y122" s="601">
        <v>5700</v>
      </c>
      <c r="Z122" s="592" t="s">
        <v>3618</v>
      </c>
      <c r="AA122" s="592"/>
      <c r="AB122" s="593"/>
      <c r="AD122" s="698"/>
      <c r="AE122" s="698"/>
      <c r="AF122" s="592"/>
      <c r="AG122" s="592"/>
      <c r="AH122" s="593"/>
      <c r="AJ122" s="603"/>
      <c r="AK122" s="601"/>
      <c r="AL122" s="592"/>
      <c r="AM122" s="592"/>
      <c r="AN122" s="593"/>
      <c r="AP122" s="1352"/>
      <c r="AQ122" s="1355"/>
      <c r="AR122" s="1352"/>
      <c r="AS122" s="1355"/>
      <c r="AT122" s="1349"/>
      <c r="AU122" s="679" t="s">
        <v>3733</v>
      </c>
      <c r="AV122" s="680">
        <v>2600</v>
      </c>
      <c r="AW122" s="681">
        <v>2900</v>
      </c>
      <c r="AX122" s="682">
        <v>1800</v>
      </c>
      <c r="AY122" s="683">
        <v>1800</v>
      </c>
      <c r="BA122" s="651">
        <v>3660</v>
      </c>
      <c r="BC122" s="627"/>
      <c r="BE122" s="603"/>
      <c r="BF122" s="592"/>
      <c r="BG122" s="592"/>
      <c r="BH122" s="593"/>
      <c r="BJ122" s="669"/>
      <c r="BL122" s="609"/>
      <c r="BM122" s="610"/>
      <c r="BN122" s="610"/>
      <c r="BO122" s="611"/>
      <c r="BQ122" s="603"/>
      <c r="BR122" s="601"/>
      <c r="BS122" s="601"/>
      <c r="BT122" s="670"/>
      <c r="BV122" s="603"/>
      <c r="BW122" s="601"/>
      <c r="BX122" s="601"/>
      <c r="BY122" s="601"/>
      <c r="BZ122" s="670"/>
      <c r="CB122" s="603"/>
      <c r="CC122" s="601"/>
      <c r="CD122" s="601"/>
      <c r="CE122" s="601"/>
      <c r="CF122" s="670"/>
      <c r="CH122" s="669"/>
    </row>
    <row r="123" spans="1:86" ht="45">
      <c r="A123" s="1367"/>
      <c r="B123" s="631" t="s">
        <v>3594</v>
      </c>
      <c r="C123" s="632" t="s">
        <v>3573</v>
      </c>
      <c r="D123" s="633" t="s">
        <v>3574</v>
      </c>
      <c r="F123" s="634">
        <v>36080</v>
      </c>
      <c r="G123" s="635">
        <v>43580</v>
      </c>
      <c r="H123" s="634">
        <v>31870</v>
      </c>
      <c r="I123" s="635">
        <v>39370</v>
      </c>
      <c r="J123" s="595" t="s">
        <v>12</v>
      </c>
      <c r="K123" s="636">
        <v>340</v>
      </c>
      <c r="L123" s="637">
        <v>410</v>
      </c>
      <c r="M123" s="638" t="s">
        <v>3709</v>
      </c>
      <c r="N123" s="636">
        <v>300</v>
      </c>
      <c r="O123" s="637">
        <v>370</v>
      </c>
      <c r="P123" s="638" t="s">
        <v>3709</v>
      </c>
      <c r="Q123" s="576" t="s">
        <v>1</v>
      </c>
      <c r="R123" s="639">
        <v>7500</v>
      </c>
      <c r="S123" s="640">
        <v>70</v>
      </c>
      <c r="T123" s="641" t="s">
        <v>3618</v>
      </c>
      <c r="V123" s="603"/>
      <c r="W123" s="601"/>
      <c r="X123" s="592"/>
      <c r="Y123" s="601"/>
      <c r="Z123" s="592"/>
      <c r="AA123" s="592"/>
      <c r="AB123" s="593"/>
      <c r="AD123" s="698"/>
      <c r="AE123" s="698"/>
      <c r="AF123" s="592"/>
      <c r="AG123" s="592"/>
      <c r="AH123" s="593"/>
      <c r="AJ123" s="603" t="s">
        <v>3245</v>
      </c>
      <c r="AK123" s="601"/>
      <c r="AL123" s="592" t="s">
        <v>1</v>
      </c>
      <c r="AM123" s="592">
        <v>20</v>
      </c>
      <c r="AN123" s="593" t="s">
        <v>3633</v>
      </c>
      <c r="AO123" s="576" t="s">
        <v>1</v>
      </c>
      <c r="AP123" s="1350">
        <v>2600</v>
      </c>
      <c r="AQ123" s="1353">
        <v>2900</v>
      </c>
      <c r="AR123" s="1350">
        <v>1800</v>
      </c>
      <c r="AS123" s="1353">
        <v>1800</v>
      </c>
      <c r="AT123" s="1349" t="s">
        <v>12</v>
      </c>
      <c r="AU123" s="646" t="s">
        <v>3730</v>
      </c>
      <c r="AV123" s="647">
        <v>5500</v>
      </c>
      <c r="AW123" s="648">
        <v>6200</v>
      </c>
      <c r="AX123" s="684">
        <v>3900</v>
      </c>
      <c r="AY123" s="668">
        <v>3900</v>
      </c>
      <c r="BA123" s="694"/>
      <c r="BB123" s="576" t="s">
        <v>1</v>
      </c>
      <c r="BC123" s="1344">
        <v>4500</v>
      </c>
      <c r="BD123" s="576" t="s">
        <v>1</v>
      </c>
      <c r="BE123" s="644">
        <v>1810</v>
      </c>
      <c r="BF123" s="642" t="s">
        <v>1</v>
      </c>
      <c r="BG123" s="642">
        <v>10</v>
      </c>
      <c r="BH123" s="633" t="s">
        <v>3618</v>
      </c>
      <c r="BJ123" s="669"/>
      <c r="BK123" s="576" t="s">
        <v>11</v>
      </c>
      <c r="BL123" s="653" t="s">
        <v>3307</v>
      </c>
      <c r="BM123" s="654" t="s">
        <v>3307</v>
      </c>
      <c r="BN123" s="654" t="s">
        <v>3307</v>
      </c>
      <c r="BO123" s="655" t="s">
        <v>3307</v>
      </c>
      <c r="BP123" s="576" t="s">
        <v>11</v>
      </c>
      <c r="BQ123" s="644"/>
      <c r="BR123" s="645"/>
      <c r="BS123" s="645"/>
      <c r="BT123" s="656"/>
      <c r="BU123" s="576" t="s">
        <v>11</v>
      </c>
      <c r="BV123" s="644"/>
      <c r="BW123" s="645"/>
      <c r="BX123" s="645"/>
      <c r="BY123" s="645"/>
      <c r="BZ123" s="656"/>
      <c r="CA123" s="576" t="s">
        <v>11</v>
      </c>
      <c r="CB123" s="644"/>
      <c r="CC123" s="645"/>
      <c r="CD123" s="645"/>
      <c r="CE123" s="645"/>
      <c r="CF123" s="656"/>
      <c r="CH123" s="652" t="s">
        <v>3257</v>
      </c>
    </row>
    <row r="124" spans="1:86">
      <c r="A124" s="1367"/>
      <c r="B124" s="584"/>
      <c r="C124" s="657"/>
      <c r="D124" s="593" t="s">
        <v>3576</v>
      </c>
      <c r="F124" s="658">
        <v>43580</v>
      </c>
      <c r="G124" s="659">
        <v>104160</v>
      </c>
      <c r="H124" s="658">
        <v>39370</v>
      </c>
      <c r="I124" s="659">
        <v>99950</v>
      </c>
      <c r="J124" s="595" t="s">
        <v>12</v>
      </c>
      <c r="K124" s="660">
        <v>410</v>
      </c>
      <c r="L124" s="661">
        <v>930</v>
      </c>
      <c r="M124" s="662" t="s">
        <v>3709</v>
      </c>
      <c r="N124" s="660">
        <v>370</v>
      </c>
      <c r="O124" s="661">
        <v>890</v>
      </c>
      <c r="P124" s="662" t="s">
        <v>3709</v>
      </c>
      <c r="Q124" s="576" t="s">
        <v>1</v>
      </c>
      <c r="R124" s="603">
        <v>7500</v>
      </c>
      <c r="S124" s="601">
        <v>70</v>
      </c>
      <c r="T124" s="663" t="s">
        <v>3618</v>
      </c>
      <c r="V124" s="697"/>
      <c r="W124" s="696" t="s">
        <v>3720</v>
      </c>
      <c r="X124" s="592"/>
      <c r="Y124" s="696" t="s">
        <v>3720</v>
      </c>
      <c r="Z124" s="696"/>
      <c r="AA124" s="592"/>
      <c r="AB124" s="593"/>
      <c r="AD124" s="698"/>
      <c r="AE124" s="698"/>
      <c r="AF124" s="592"/>
      <c r="AG124" s="592"/>
      <c r="AH124" s="593"/>
      <c r="AJ124" s="603"/>
      <c r="AK124" s="601"/>
      <c r="AL124" s="592"/>
      <c r="AM124" s="592"/>
      <c r="AN124" s="593"/>
      <c r="AP124" s="1351"/>
      <c r="AQ124" s="1354"/>
      <c r="AR124" s="1351"/>
      <c r="AS124" s="1354"/>
      <c r="AT124" s="1349"/>
      <c r="AU124" s="588" t="s">
        <v>3731</v>
      </c>
      <c r="AV124" s="665">
        <v>3000</v>
      </c>
      <c r="AW124" s="666">
        <v>3400</v>
      </c>
      <c r="AX124" s="684">
        <v>2100</v>
      </c>
      <c r="AY124" s="668">
        <v>2100</v>
      </c>
      <c r="BA124" s="651" t="s">
        <v>3694</v>
      </c>
      <c r="BC124" s="1345"/>
      <c r="BE124" s="603"/>
      <c r="BF124" s="592"/>
      <c r="BG124" s="592"/>
      <c r="BH124" s="593"/>
      <c r="BJ124" s="669"/>
      <c r="BL124" s="609"/>
      <c r="BM124" s="610"/>
      <c r="BN124" s="610"/>
      <c r="BO124" s="611"/>
      <c r="BQ124" s="603">
        <v>1050</v>
      </c>
      <c r="BR124" s="601" t="s">
        <v>3630</v>
      </c>
      <c r="BS124" s="601">
        <v>10</v>
      </c>
      <c r="BT124" s="670" t="s">
        <v>3618</v>
      </c>
      <c r="BV124" s="603">
        <v>3750</v>
      </c>
      <c r="BW124" s="601" t="s">
        <v>3630</v>
      </c>
      <c r="BX124" s="601">
        <v>30</v>
      </c>
      <c r="BY124" s="601" t="s">
        <v>3618</v>
      </c>
      <c r="BZ124" s="670" t="s">
        <v>3631</v>
      </c>
      <c r="CB124" s="603">
        <v>2400</v>
      </c>
      <c r="CC124" s="601" t="s">
        <v>3630</v>
      </c>
      <c r="CD124" s="601">
        <v>20</v>
      </c>
      <c r="CE124" s="601" t="s">
        <v>3618</v>
      </c>
      <c r="CF124" s="670" t="s">
        <v>3631</v>
      </c>
      <c r="CH124" s="669"/>
    </row>
    <row r="125" spans="1:86">
      <c r="A125" s="1367"/>
      <c r="B125" s="584"/>
      <c r="C125" s="657" t="s">
        <v>3577</v>
      </c>
      <c r="D125" s="593" t="s">
        <v>3578</v>
      </c>
      <c r="F125" s="658">
        <v>104160</v>
      </c>
      <c r="G125" s="659">
        <v>179190</v>
      </c>
      <c r="H125" s="658">
        <v>99950</v>
      </c>
      <c r="I125" s="659">
        <v>174980</v>
      </c>
      <c r="J125" s="595" t="s">
        <v>12</v>
      </c>
      <c r="K125" s="660">
        <v>930</v>
      </c>
      <c r="L125" s="661">
        <v>1680</v>
      </c>
      <c r="M125" s="662" t="s">
        <v>3709</v>
      </c>
      <c r="N125" s="660">
        <v>890</v>
      </c>
      <c r="O125" s="661">
        <v>1640</v>
      </c>
      <c r="P125" s="662" t="s">
        <v>3709</v>
      </c>
      <c r="R125" s="598"/>
      <c r="S125" s="592"/>
      <c r="T125" s="593"/>
      <c r="V125" s="603"/>
      <c r="W125" s="601">
        <v>607600</v>
      </c>
      <c r="X125" s="592"/>
      <c r="Y125" s="601">
        <v>6070</v>
      </c>
      <c r="Z125" s="592" t="s">
        <v>3618</v>
      </c>
      <c r="AA125" s="592"/>
      <c r="AB125" s="593"/>
      <c r="AD125" s="698"/>
      <c r="AE125" s="698"/>
      <c r="AF125" s="592"/>
      <c r="AG125" s="592"/>
      <c r="AH125" s="593"/>
      <c r="AJ125" s="603">
        <v>2560</v>
      </c>
      <c r="AK125" s="601" t="s">
        <v>3632</v>
      </c>
      <c r="AL125" s="592"/>
      <c r="AM125" s="592"/>
      <c r="AN125" s="593"/>
      <c r="AP125" s="1351"/>
      <c r="AQ125" s="1354"/>
      <c r="AR125" s="1351"/>
      <c r="AS125" s="1354"/>
      <c r="AT125" s="1349"/>
      <c r="AU125" s="588" t="s">
        <v>3732</v>
      </c>
      <c r="AV125" s="665">
        <v>2600</v>
      </c>
      <c r="AW125" s="666">
        <v>2900</v>
      </c>
      <c r="AX125" s="684">
        <v>1800</v>
      </c>
      <c r="AY125" s="668">
        <v>1800</v>
      </c>
      <c r="BA125" s="651">
        <v>3160</v>
      </c>
      <c r="BC125" s="627"/>
      <c r="BE125" s="603"/>
      <c r="BF125" s="592"/>
      <c r="BG125" s="592"/>
      <c r="BH125" s="593"/>
      <c r="BJ125" s="669"/>
      <c r="BL125" s="609">
        <v>0.02</v>
      </c>
      <c r="BM125" s="610">
        <v>0.03</v>
      </c>
      <c r="BN125" s="610">
        <v>0.05</v>
      </c>
      <c r="BO125" s="611">
        <v>0.06</v>
      </c>
      <c r="BQ125" s="603"/>
      <c r="BR125" s="601"/>
      <c r="BS125" s="601"/>
      <c r="BT125" s="670"/>
      <c r="BV125" s="603"/>
      <c r="BW125" s="601"/>
      <c r="BX125" s="601"/>
      <c r="BY125" s="601"/>
      <c r="BZ125" s="670"/>
      <c r="CB125" s="603"/>
      <c r="CC125" s="601"/>
      <c r="CD125" s="601"/>
      <c r="CE125" s="601"/>
      <c r="CF125" s="670"/>
      <c r="CH125" s="669">
        <v>0.95</v>
      </c>
    </row>
    <row r="126" spans="1:86">
      <c r="A126" s="1367"/>
      <c r="B126" s="686"/>
      <c r="C126" s="687"/>
      <c r="D126" s="600" t="s">
        <v>3579</v>
      </c>
      <c r="F126" s="673">
        <v>179190</v>
      </c>
      <c r="G126" s="674"/>
      <c r="H126" s="673">
        <v>174980</v>
      </c>
      <c r="I126" s="674"/>
      <c r="J126" s="595" t="s">
        <v>12</v>
      </c>
      <c r="K126" s="675">
        <v>1680</v>
      </c>
      <c r="L126" s="676"/>
      <c r="M126" s="677" t="s">
        <v>3709</v>
      </c>
      <c r="N126" s="675">
        <v>1640</v>
      </c>
      <c r="O126" s="676"/>
      <c r="P126" s="677" t="s">
        <v>3709</v>
      </c>
      <c r="R126" s="599"/>
      <c r="S126" s="688"/>
      <c r="T126" s="600"/>
      <c r="V126" s="603"/>
      <c r="W126" s="601"/>
      <c r="X126" s="592"/>
      <c r="Y126" s="601"/>
      <c r="Z126" s="592"/>
      <c r="AA126" s="592"/>
      <c r="AB126" s="593"/>
      <c r="AD126" s="698"/>
      <c r="AE126" s="698"/>
      <c r="AF126" s="592"/>
      <c r="AG126" s="592"/>
      <c r="AH126" s="593"/>
      <c r="AJ126" s="603"/>
      <c r="AK126" s="601"/>
      <c r="AL126" s="592"/>
      <c r="AM126" s="592"/>
      <c r="AN126" s="593"/>
      <c r="AP126" s="1352"/>
      <c r="AQ126" s="1355"/>
      <c r="AR126" s="1352"/>
      <c r="AS126" s="1355"/>
      <c r="AT126" s="1349"/>
      <c r="AU126" s="679" t="s">
        <v>3733</v>
      </c>
      <c r="AV126" s="680">
        <v>2400</v>
      </c>
      <c r="AW126" s="681">
        <v>2600</v>
      </c>
      <c r="AX126" s="682">
        <v>1600</v>
      </c>
      <c r="AY126" s="683">
        <v>1600</v>
      </c>
      <c r="BA126" s="694"/>
      <c r="BC126" s="627"/>
      <c r="BE126" s="602"/>
      <c r="BF126" s="688"/>
      <c r="BG126" s="688"/>
      <c r="BH126" s="600"/>
      <c r="BJ126" s="669"/>
      <c r="BL126" s="689"/>
      <c r="BM126" s="690"/>
      <c r="BN126" s="690"/>
      <c r="BO126" s="691"/>
      <c r="BQ126" s="602"/>
      <c r="BR126" s="612"/>
      <c r="BS126" s="612"/>
      <c r="BT126" s="613"/>
      <c r="BV126" s="602"/>
      <c r="BW126" s="612"/>
      <c r="BX126" s="612"/>
      <c r="BY126" s="612"/>
      <c r="BZ126" s="613"/>
      <c r="CB126" s="602"/>
      <c r="CC126" s="612"/>
      <c r="CD126" s="612"/>
      <c r="CE126" s="612"/>
      <c r="CF126" s="613"/>
      <c r="CH126" s="614"/>
    </row>
    <row r="127" spans="1:86" ht="45">
      <c r="A127" s="1367"/>
      <c r="B127" s="584" t="s">
        <v>3595</v>
      </c>
      <c r="C127" s="657" t="s">
        <v>3573</v>
      </c>
      <c r="D127" s="593" t="s">
        <v>3574</v>
      </c>
      <c r="F127" s="634">
        <v>34650</v>
      </c>
      <c r="G127" s="635">
        <v>42150</v>
      </c>
      <c r="H127" s="634">
        <v>30760</v>
      </c>
      <c r="I127" s="635">
        <v>38260</v>
      </c>
      <c r="J127" s="595" t="s">
        <v>12</v>
      </c>
      <c r="K127" s="636">
        <v>320</v>
      </c>
      <c r="L127" s="637">
        <v>390</v>
      </c>
      <c r="M127" s="638" t="s">
        <v>3709</v>
      </c>
      <c r="N127" s="636">
        <v>280</v>
      </c>
      <c r="O127" s="637">
        <v>350</v>
      </c>
      <c r="P127" s="638" t="s">
        <v>3709</v>
      </c>
      <c r="Q127" s="576" t="s">
        <v>1</v>
      </c>
      <c r="R127" s="692">
        <v>7500</v>
      </c>
      <c r="S127" s="693">
        <v>70</v>
      </c>
      <c r="T127" s="663" t="s">
        <v>3618</v>
      </c>
      <c r="V127" s="697"/>
      <c r="W127" s="696" t="s">
        <v>3721</v>
      </c>
      <c r="X127" s="592"/>
      <c r="Y127" s="696" t="s">
        <v>3721</v>
      </c>
      <c r="Z127" s="696"/>
      <c r="AA127" s="592"/>
      <c r="AB127" s="593"/>
      <c r="AD127" s="698"/>
      <c r="AE127" s="698"/>
      <c r="AF127" s="592"/>
      <c r="AG127" s="592"/>
      <c r="AH127" s="593"/>
      <c r="AJ127" s="603" t="s">
        <v>3246</v>
      </c>
      <c r="AK127" s="601"/>
      <c r="AL127" s="592" t="s">
        <v>1</v>
      </c>
      <c r="AM127" s="592">
        <v>20</v>
      </c>
      <c r="AN127" s="593" t="s">
        <v>3633</v>
      </c>
      <c r="AO127" s="576" t="s">
        <v>1</v>
      </c>
      <c r="AP127" s="1350">
        <v>2400</v>
      </c>
      <c r="AQ127" s="1353">
        <v>2700</v>
      </c>
      <c r="AR127" s="1350">
        <v>1700</v>
      </c>
      <c r="AS127" s="1353">
        <v>1700</v>
      </c>
      <c r="AT127" s="1349" t="s">
        <v>12</v>
      </c>
      <c r="AU127" s="646" t="s">
        <v>3730</v>
      </c>
      <c r="AV127" s="647">
        <v>5100</v>
      </c>
      <c r="AW127" s="648">
        <v>5700</v>
      </c>
      <c r="AX127" s="684">
        <v>3500</v>
      </c>
      <c r="AY127" s="668">
        <v>3500</v>
      </c>
      <c r="BA127" s="651" t="s">
        <v>3695</v>
      </c>
      <c r="BB127" s="576" t="s">
        <v>1</v>
      </c>
      <c r="BC127" s="1344">
        <v>4500</v>
      </c>
      <c r="BD127" s="576" t="s">
        <v>1</v>
      </c>
      <c r="BE127" s="603">
        <v>1680</v>
      </c>
      <c r="BF127" s="592" t="s">
        <v>1</v>
      </c>
      <c r="BG127" s="592">
        <v>10</v>
      </c>
      <c r="BH127" s="593" t="s">
        <v>3618</v>
      </c>
      <c r="BJ127" s="669"/>
      <c r="BK127" s="576" t="s">
        <v>11</v>
      </c>
      <c r="BL127" s="609" t="s">
        <v>3307</v>
      </c>
      <c r="BM127" s="610" t="s">
        <v>3307</v>
      </c>
      <c r="BN127" s="610" t="s">
        <v>3307</v>
      </c>
      <c r="BO127" s="611" t="s">
        <v>3307</v>
      </c>
      <c r="BP127" s="576" t="s">
        <v>11</v>
      </c>
      <c r="BQ127" s="603"/>
      <c r="BR127" s="601"/>
      <c r="BS127" s="601"/>
      <c r="BT127" s="670"/>
      <c r="BU127" s="576" t="s">
        <v>11</v>
      </c>
      <c r="BV127" s="603"/>
      <c r="BW127" s="601"/>
      <c r="BX127" s="601"/>
      <c r="BY127" s="601"/>
      <c r="BZ127" s="670"/>
      <c r="CA127" s="576" t="s">
        <v>11</v>
      </c>
      <c r="CB127" s="603"/>
      <c r="CC127" s="601"/>
      <c r="CD127" s="601"/>
      <c r="CE127" s="601"/>
      <c r="CF127" s="670"/>
      <c r="CH127" s="669" t="s">
        <v>3257</v>
      </c>
    </row>
    <row r="128" spans="1:86">
      <c r="A128" s="1367"/>
      <c r="B128" s="584"/>
      <c r="C128" s="657"/>
      <c r="D128" s="593" t="s">
        <v>3576</v>
      </c>
      <c r="F128" s="658">
        <v>42150</v>
      </c>
      <c r="G128" s="659">
        <v>102730</v>
      </c>
      <c r="H128" s="658">
        <v>38260</v>
      </c>
      <c r="I128" s="659">
        <v>98840</v>
      </c>
      <c r="J128" s="595" t="s">
        <v>12</v>
      </c>
      <c r="K128" s="660">
        <v>390</v>
      </c>
      <c r="L128" s="661">
        <v>920</v>
      </c>
      <c r="M128" s="662" t="s">
        <v>3709</v>
      </c>
      <c r="N128" s="660">
        <v>350</v>
      </c>
      <c r="O128" s="661">
        <v>880</v>
      </c>
      <c r="P128" s="662" t="s">
        <v>3709</v>
      </c>
      <c r="Q128" s="576" t="s">
        <v>1</v>
      </c>
      <c r="R128" s="603">
        <v>7500</v>
      </c>
      <c r="S128" s="601">
        <v>70</v>
      </c>
      <c r="T128" s="663" t="s">
        <v>3618</v>
      </c>
      <c r="V128" s="603"/>
      <c r="W128" s="601">
        <v>644300</v>
      </c>
      <c r="X128" s="592"/>
      <c r="Y128" s="601">
        <v>6440</v>
      </c>
      <c r="Z128" s="592" t="s">
        <v>3618</v>
      </c>
      <c r="AA128" s="592"/>
      <c r="AB128" s="593"/>
      <c r="AD128" s="698"/>
      <c r="AE128" s="698"/>
      <c r="AF128" s="592"/>
      <c r="AG128" s="592"/>
      <c r="AH128" s="593"/>
      <c r="AJ128" s="603"/>
      <c r="AK128" s="601"/>
      <c r="AL128" s="592"/>
      <c r="AM128" s="592"/>
      <c r="AN128" s="593"/>
      <c r="AP128" s="1351"/>
      <c r="AQ128" s="1354"/>
      <c r="AR128" s="1351"/>
      <c r="AS128" s="1354"/>
      <c r="AT128" s="1349"/>
      <c r="AU128" s="588" t="s">
        <v>3731</v>
      </c>
      <c r="AV128" s="665">
        <v>2800</v>
      </c>
      <c r="AW128" s="666">
        <v>3100</v>
      </c>
      <c r="AX128" s="684">
        <v>1900</v>
      </c>
      <c r="AY128" s="668">
        <v>1900</v>
      </c>
      <c r="BA128" s="651">
        <v>2810</v>
      </c>
      <c r="BC128" s="1345"/>
      <c r="BE128" s="603"/>
      <c r="BF128" s="592"/>
      <c r="BG128" s="592"/>
      <c r="BH128" s="593"/>
      <c r="BJ128" s="669"/>
      <c r="BL128" s="609"/>
      <c r="BM128" s="610"/>
      <c r="BN128" s="610"/>
      <c r="BO128" s="611"/>
      <c r="BQ128" s="603">
        <v>970</v>
      </c>
      <c r="BR128" s="601" t="s">
        <v>3630</v>
      </c>
      <c r="BS128" s="601">
        <v>10</v>
      </c>
      <c r="BT128" s="670" t="s">
        <v>3618</v>
      </c>
      <c r="BV128" s="603">
        <v>3460</v>
      </c>
      <c r="BW128" s="601" t="s">
        <v>3630</v>
      </c>
      <c r="BX128" s="601">
        <v>30</v>
      </c>
      <c r="BY128" s="601" t="s">
        <v>3618</v>
      </c>
      <c r="BZ128" s="670" t="s">
        <v>3631</v>
      </c>
      <c r="CB128" s="603">
        <v>2220</v>
      </c>
      <c r="CC128" s="601" t="s">
        <v>3630</v>
      </c>
      <c r="CD128" s="601">
        <v>20</v>
      </c>
      <c r="CE128" s="601" t="s">
        <v>3618</v>
      </c>
      <c r="CF128" s="670" t="s">
        <v>3631</v>
      </c>
      <c r="CH128" s="669"/>
    </row>
    <row r="129" spans="1:86">
      <c r="A129" s="1367"/>
      <c r="B129" s="584"/>
      <c r="C129" s="657" t="s">
        <v>3577</v>
      </c>
      <c r="D129" s="593" t="s">
        <v>3578</v>
      </c>
      <c r="F129" s="658">
        <v>102730</v>
      </c>
      <c r="G129" s="659">
        <v>177760</v>
      </c>
      <c r="H129" s="658">
        <v>98840</v>
      </c>
      <c r="I129" s="659">
        <v>173870</v>
      </c>
      <c r="J129" s="595" t="s">
        <v>12</v>
      </c>
      <c r="K129" s="660">
        <v>920</v>
      </c>
      <c r="L129" s="661">
        <v>1670</v>
      </c>
      <c r="M129" s="662" t="s">
        <v>3709</v>
      </c>
      <c r="N129" s="660">
        <v>880</v>
      </c>
      <c r="O129" s="661">
        <v>1630</v>
      </c>
      <c r="P129" s="662" t="s">
        <v>3709</v>
      </c>
      <c r="R129" s="598"/>
      <c r="S129" s="592"/>
      <c r="T129" s="593"/>
      <c r="V129" s="603"/>
      <c r="W129" s="601"/>
      <c r="X129" s="592"/>
      <c r="Y129" s="601"/>
      <c r="Z129" s="592"/>
      <c r="AA129" s="592"/>
      <c r="AB129" s="593"/>
      <c r="AD129" s="698"/>
      <c r="AE129" s="698"/>
      <c r="AF129" s="592"/>
      <c r="AG129" s="592"/>
      <c r="AH129" s="593"/>
      <c r="AJ129" s="603">
        <v>2200</v>
      </c>
      <c r="AK129" s="601" t="s">
        <v>3632</v>
      </c>
      <c r="AL129" s="592"/>
      <c r="AM129" s="592"/>
      <c r="AN129" s="593"/>
      <c r="AP129" s="1351"/>
      <c r="AQ129" s="1354"/>
      <c r="AR129" s="1351"/>
      <c r="AS129" s="1354"/>
      <c r="AT129" s="1349"/>
      <c r="AU129" s="588" t="s">
        <v>3732</v>
      </c>
      <c r="AV129" s="665">
        <v>2400</v>
      </c>
      <c r="AW129" s="666">
        <v>2700</v>
      </c>
      <c r="AX129" s="684">
        <v>1700</v>
      </c>
      <c r="AY129" s="668">
        <v>1700</v>
      </c>
      <c r="BA129" s="694"/>
      <c r="BC129" s="627"/>
      <c r="BE129" s="603"/>
      <c r="BF129" s="592"/>
      <c r="BG129" s="592"/>
      <c r="BH129" s="593"/>
      <c r="BJ129" s="669"/>
      <c r="BL129" s="609">
        <v>0.02</v>
      </c>
      <c r="BM129" s="610">
        <v>0.03</v>
      </c>
      <c r="BN129" s="610">
        <v>0.05</v>
      </c>
      <c r="BO129" s="611">
        <v>0.06</v>
      </c>
      <c r="BQ129" s="603"/>
      <c r="BR129" s="601"/>
      <c r="BS129" s="601"/>
      <c r="BT129" s="670"/>
      <c r="BV129" s="603"/>
      <c r="BW129" s="601"/>
      <c r="BX129" s="601"/>
      <c r="BY129" s="601"/>
      <c r="BZ129" s="670"/>
      <c r="CB129" s="603"/>
      <c r="CC129" s="601"/>
      <c r="CD129" s="601"/>
      <c r="CE129" s="601"/>
      <c r="CF129" s="670"/>
      <c r="CH129" s="669">
        <v>0.97</v>
      </c>
    </row>
    <row r="130" spans="1:86">
      <c r="A130" s="1367"/>
      <c r="B130" s="584"/>
      <c r="C130" s="657"/>
      <c r="D130" s="593" t="s">
        <v>3579</v>
      </c>
      <c r="F130" s="673">
        <v>177760</v>
      </c>
      <c r="G130" s="674"/>
      <c r="H130" s="673">
        <v>173870</v>
      </c>
      <c r="I130" s="674"/>
      <c r="J130" s="595" t="s">
        <v>12</v>
      </c>
      <c r="K130" s="675">
        <v>1670</v>
      </c>
      <c r="L130" s="676"/>
      <c r="M130" s="677" t="s">
        <v>3709</v>
      </c>
      <c r="N130" s="675">
        <v>1630</v>
      </c>
      <c r="O130" s="676"/>
      <c r="P130" s="677" t="s">
        <v>3709</v>
      </c>
      <c r="R130" s="598"/>
      <c r="S130" s="592"/>
      <c r="T130" s="593"/>
      <c r="V130" s="697"/>
      <c r="W130" s="696" t="s">
        <v>3722</v>
      </c>
      <c r="X130" s="592"/>
      <c r="Y130" s="696" t="s">
        <v>3722</v>
      </c>
      <c r="Z130" s="696"/>
      <c r="AA130" s="592"/>
      <c r="AB130" s="593"/>
      <c r="AD130" s="698"/>
      <c r="AE130" s="698"/>
      <c r="AF130" s="592"/>
      <c r="AG130" s="592"/>
      <c r="AH130" s="593"/>
      <c r="AJ130" s="603"/>
      <c r="AK130" s="601"/>
      <c r="AL130" s="592"/>
      <c r="AM130" s="592"/>
      <c r="AN130" s="593"/>
      <c r="AP130" s="1352"/>
      <c r="AQ130" s="1355"/>
      <c r="AR130" s="1352"/>
      <c r="AS130" s="1355"/>
      <c r="AT130" s="1349"/>
      <c r="AU130" s="679" t="s">
        <v>3733</v>
      </c>
      <c r="AV130" s="680">
        <v>2200</v>
      </c>
      <c r="AW130" s="681">
        <v>2400</v>
      </c>
      <c r="AX130" s="682">
        <v>1500</v>
      </c>
      <c r="AY130" s="683">
        <v>1500</v>
      </c>
      <c r="BA130" s="651" t="s">
        <v>3696</v>
      </c>
      <c r="BC130" s="627"/>
      <c r="BE130" s="603"/>
      <c r="BF130" s="592"/>
      <c r="BG130" s="592"/>
      <c r="BH130" s="593"/>
      <c r="BJ130" s="669"/>
      <c r="BL130" s="609"/>
      <c r="BM130" s="610"/>
      <c r="BN130" s="610"/>
      <c r="BO130" s="611"/>
      <c r="BQ130" s="603"/>
      <c r="BR130" s="601"/>
      <c r="BS130" s="601"/>
      <c r="BT130" s="670"/>
      <c r="BV130" s="603"/>
      <c r="BW130" s="601"/>
      <c r="BX130" s="601"/>
      <c r="BY130" s="601"/>
      <c r="BZ130" s="670"/>
      <c r="CB130" s="603"/>
      <c r="CC130" s="601"/>
      <c r="CD130" s="601"/>
      <c r="CE130" s="601"/>
      <c r="CF130" s="670"/>
      <c r="CH130" s="669"/>
    </row>
    <row r="131" spans="1:86" ht="45">
      <c r="A131" s="1367"/>
      <c r="B131" s="631" t="s">
        <v>3596</v>
      </c>
      <c r="C131" s="632" t="s">
        <v>3573</v>
      </c>
      <c r="D131" s="633" t="s">
        <v>3574</v>
      </c>
      <c r="F131" s="634">
        <v>33460</v>
      </c>
      <c r="G131" s="635">
        <v>40960</v>
      </c>
      <c r="H131" s="634">
        <v>29850</v>
      </c>
      <c r="I131" s="635">
        <v>37350</v>
      </c>
      <c r="J131" s="595" t="s">
        <v>12</v>
      </c>
      <c r="K131" s="636">
        <v>310</v>
      </c>
      <c r="L131" s="637">
        <v>380</v>
      </c>
      <c r="M131" s="638" t="s">
        <v>3709</v>
      </c>
      <c r="N131" s="636">
        <v>280</v>
      </c>
      <c r="O131" s="637">
        <v>350</v>
      </c>
      <c r="P131" s="638" t="s">
        <v>3709</v>
      </c>
      <c r="Q131" s="576" t="s">
        <v>1</v>
      </c>
      <c r="R131" s="639">
        <v>7500</v>
      </c>
      <c r="S131" s="640">
        <v>70</v>
      </c>
      <c r="T131" s="641" t="s">
        <v>3618</v>
      </c>
      <c r="V131" s="603"/>
      <c r="W131" s="601">
        <v>681100</v>
      </c>
      <c r="X131" s="592"/>
      <c r="Y131" s="601">
        <v>6810</v>
      </c>
      <c r="Z131" s="592" t="s">
        <v>3618</v>
      </c>
      <c r="AA131" s="592"/>
      <c r="AB131" s="593"/>
      <c r="AD131" s="698"/>
      <c r="AE131" s="698"/>
      <c r="AF131" s="592"/>
      <c r="AG131" s="592"/>
      <c r="AH131" s="593"/>
      <c r="AJ131" s="603" t="s">
        <v>3247</v>
      </c>
      <c r="AK131" s="601"/>
      <c r="AL131" s="592" t="s">
        <v>1</v>
      </c>
      <c r="AM131" s="592">
        <v>10</v>
      </c>
      <c r="AN131" s="593" t="s">
        <v>3633</v>
      </c>
      <c r="AO131" s="576" t="s">
        <v>1</v>
      </c>
      <c r="AP131" s="1350">
        <v>2600</v>
      </c>
      <c r="AQ131" s="1353">
        <v>2900</v>
      </c>
      <c r="AR131" s="1350">
        <v>1800</v>
      </c>
      <c r="AS131" s="1353">
        <v>1800</v>
      </c>
      <c r="AT131" s="1349" t="s">
        <v>12</v>
      </c>
      <c r="AU131" s="646" t="s">
        <v>3730</v>
      </c>
      <c r="AV131" s="647">
        <v>5500</v>
      </c>
      <c r="AW131" s="648">
        <v>6200</v>
      </c>
      <c r="AX131" s="684">
        <v>3900</v>
      </c>
      <c r="AY131" s="668">
        <v>3900</v>
      </c>
      <c r="BA131" s="651">
        <v>2540</v>
      </c>
      <c r="BB131" s="576" t="s">
        <v>1</v>
      </c>
      <c r="BC131" s="1344">
        <v>4500</v>
      </c>
      <c r="BD131" s="576" t="s">
        <v>1</v>
      </c>
      <c r="BE131" s="644">
        <v>1560</v>
      </c>
      <c r="BF131" s="642" t="s">
        <v>1</v>
      </c>
      <c r="BG131" s="642">
        <v>10</v>
      </c>
      <c r="BH131" s="633" t="s">
        <v>3618</v>
      </c>
      <c r="BJ131" s="669"/>
      <c r="BK131" s="576" t="s">
        <v>11</v>
      </c>
      <c r="BL131" s="653" t="s">
        <v>3307</v>
      </c>
      <c r="BM131" s="654" t="s">
        <v>3307</v>
      </c>
      <c r="BN131" s="654" t="s">
        <v>3307</v>
      </c>
      <c r="BO131" s="655" t="s">
        <v>3307</v>
      </c>
      <c r="BP131" s="576" t="s">
        <v>11</v>
      </c>
      <c r="BQ131" s="644"/>
      <c r="BR131" s="645"/>
      <c r="BS131" s="645"/>
      <c r="BT131" s="656"/>
      <c r="BU131" s="576" t="s">
        <v>11</v>
      </c>
      <c r="BV131" s="644"/>
      <c r="BW131" s="645"/>
      <c r="BX131" s="645"/>
      <c r="BY131" s="645"/>
      <c r="BZ131" s="656"/>
      <c r="CA131" s="576" t="s">
        <v>11</v>
      </c>
      <c r="CB131" s="644"/>
      <c r="CC131" s="645"/>
      <c r="CD131" s="645"/>
      <c r="CE131" s="645"/>
      <c r="CF131" s="656"/>
      <c r="CH131" s="652" t="s">
        <v>3257</v>
      </c>
    </row>
    <row r="132" spans="1:86">
      <c r="A132" s="1367"/>
      <c r="B132" s="584"/>
      <c r="C132" s="657"/>
      <c r="D132" s="593" t="s">
        <v>3576</v>
      </c>
      <c r="F132" s="658">
        <v>40960</v>
      </c>
      <c r="G132" s="659">
        <v>101540</v>
      </c>
      <c r="H132" s="658">
        <v>37350</v>
      </c>
      <c r="I132" s="659">
        <v>97930</v>
      </c>
      <c r="J132" s="595" t="s">
        <v>12</v>
      </c>
      <c r="K132" s="660">
        <v>380</v>
      </c>
      <c r="L132" s="661">
        <v>900</v>
      </c>
      <c r="M132" s="662" t="s">
        <v>3709</v>
      </c>
      <c r="N132" s="660">
        <v>350</v>
      </c>
      <c r="O132" s="661">
        <v>870</v>
      </c>
      <c r="P132" s="662" t="s">
        <v>3709</v>
      </c>
      <c r="Q132" s="576" t="s">
        <v>1</v>
      </c>
      <c r="R132" s="603">
        <v>7500</v>
      </c>
      <c r="S132" s="601">
        <v>70</v>
      </c>
      <c r="T132" s="663" t="s">
        <v>3618</v>
      </c>
      <c r="V132" s="603"/>
      <c r="W132" s="601"/>
      <c r="X132" s="592"/>
      <c r="Y132" s="601"/>
      <c r="Z132" s="592"/>
      <c r="AA132" s="592"/>
      <c r="AB132" s="593"/>
      <c r="AD132" s="698"/>
      <c r="AE132" s="698"/>
      <c r="AF132" s="592"/>
      <c r="AG132" s="592"/>
      <c r="AH132" s="593"/>
      <c r="AJ132" s="603"/>
      <c r="AK132" s="601"/>
      <c r="AL132" s="592"/>
      <c r="AM132" s="592"/>
      <c r="AN132" s="593"/>
      <c r="AP132" s="1351"/>
      <c r="AQ132" s="1354"/>
      <c r="AR132" s="1351"/>
      <c r="AS132" s="1354"/>
      <c r="AT132" s="1349"/>
      <c r="AU132" s="588" t="s">
        <v>3731</v>
      </c>
      <c r="AV132" s="665">
        <v>3000</v>
      </c>
      <c r="AW132" s="666">
        <v>3400</v>
      </c>
      <c r="AX132" s="684">
        <v>2100</v>
      </c>
      <c r="AY132" s="668">
        <v>2100</v>
      </c>
      <c r="BA132" s="694"/>
      <c r="BC132" s="1345"/>
      <c r="BE132" s="603"/>
      <c r="BF132" s="592"/>
      <c r="BG132" s="592"/>
      <c r="BH132" s="593"/>
      <c r="BJ132" s="669"/>
      <c r="BL132" s="609"/>
      <c r="BM132" s="610"/>
      <c r="BN132" s="610"/>
      <c r="BO132" s="611"/>
      <c r="BQ132" s="603">
        <v>900</v>
      </c>
      <c r="BR132" s="601" t="s">
        <v>3630</v>
      </c>
      <c r="BS132" s="601">
        <v>9</v>
      </c>
      <c r="BT132" s="670" t="s">
        <v>3618</v>
      </c>
      <c r="BV132" s="603">
        <v>3210</v>
      </c>
      <c r="BW132" s="601" t="s">
        <v>3630</v>
      </c>
      <c r="BX132" s="601">
        <v>30</v>
      </c>
      <c r="BY132" s="601" t="s">
        <v>3618</v>
      </c>
      <c r="BZ132" s="670" t="s">
        <v>3631</v>
      </c>
      <c r="CB132" s="603">
        <v>2060</v>
      </c>
      <c r="CC132" s="601" t="s">
        <v>3630</v>
      </c>
      <c r="CD132" s="601">
        <v>20</v>
      </c>
      <c r="CE132" s="601" t="s">
        <v>3618</v>
      </c>
      <c r="CF132" s="670" t="s">
        <v>3631</v>
      </c>
      <c r="CH132" s="669"/>
    </row>
    <row r="133" spans="1:86">
      <c r="A133" s="1367"/>
      <c r="B133" s="584"/>
      <c r="C133" s="657" t="s">
        <v>3577</v>
      </c>
      <c r="D133" s="593" t="s">
        <v>3578</v>
      </c>
      <c r="F133" s="658">
        <v>101540</v>
      </c>
      <c r="G133" s="659">
        <v>176570</v>
      </c>
      <c r="H133" s="658">
        <v>97930</v>
      </c>
      <c r="I133" s="659">
        <v>172960</v>
      </c>
      <c r="J133" s="595" t="s">
        <v>12</v>
      </c>
      <c r="K133" s="660">
        <v>900</v>
      </c>
      <c r="L133" s="661">
        <v>1650</v>
      </c>
      <c r="M133" s="662" t="s">
        <v>3709</v>
      </c>
      <c r="N133" s="660">
        <v>870</v>
      </c>
      <c r="O133" s="661">
        <v>1620</v>
      </c>
      <c r="P133" s="662" t="s">
        <v>3709</v>
      </c>
      <c r="R133" s="598"/>
      <c r="S133" s="592"/>
      <c r="T133" s="593"/>
      <c r="V133" s="697"/>
      <c r="W133" s="696" t="s">
        <v>3723</v>
      </c>
      <c r="X133" s="592"/>
      <c r="Y133" s="696" t="s">
        <v>3723</v>
      </c>
      <c r="Z133" s="696"/>
      <c r="AA133" s="592"/>
      <c r="AB133" s="593"/>
      <c r="AD133" s="698"/>
      <c r="AE133" s="698"/>
      <c r="AF133" s="592"/>
      <c r="AG133" s="592"/>
      <c r="AH133" s="593"/>
      <c r="AJ133" s="603">
        <v>1920</v>
      </c>
      <c r="AK133" s="601" t="s">
        <v>3632</v>
      </c>
      <c r="AL133" s="592"/>
      <c r="AM133" s="592"/>
      <c r="AN133" s="593"/>
      <c r="AP133" s="1351"/>
      <c r="AQ133" s="1354"/>
      <c r="AR133" s="1351"/>
      <c r="AS133" s="1354"/>
      <c r="AT133" s="1349"/>
      <c r="AU133" s="588" t="s">
        <v>3732</v>
      </c>
      <c r="AV133" s="665">
        <v>2600</v>
      </c>
      <c r="AW133" s="666">
        <v>2900</v>
      </c>
      <c r="AX133" s="684">
        <v>1800</v>
      </c>
      <c r="AY133" s="668">
        <v>1800</v>
      </c>
      <c r="BA133" s="651" t="s">
        <v>3697</v>
      </c>
      <c r="BC133" s="627"/>
      <c r="BE133" s="603"/>
      <c r="BF133" s="592"/>
      <c r="BG133" s="592"/>
      <c r="BH133" s="593"/>
      <c r="BJ133" s="669"/>
      <c r="BL133" s="609">
        <v>0.02</v>
      </c>
      <c r="BM133" s="610">
        <v>0.03</v>
      </c>
      <c r="BN133" s="610">
        <v>0.05</v>
      </c>
      <c r="BO133" s="611">
        <v>0.06</v>
      </c>
      <c r="BQ133" s="603"/>
      <c r="BR133" s="601"/>
      <c r="BS133" s="601"/>
      <c r="BT133" s="670"/>
      <c r="BV133" s="603"/>
      <c r="BW133" s="601"/>
      <c r="BX133" s="601"/>
      <c r="BY133" s="601"/>
      <c r="BZ133" s="670"/>
      <c r="CB133" s="603"/>
      <c r="CC133" s="601"/>
      <c r="CD133" s="601"/>
      <c r="CE133" s="601"/>
      <c r="CF133" s="670"/>
      <c r="CH133" s="669">
        <v>0.97</v>
      </c>
    </row>
    <row r="134" spans="1:86">
      <c r="A134" s="1367"/>
      <c r="B134" s="686"/>
      <c r="C134" s="687"/>
      <c r="D134" s="600" t="s">
        <v>3579</v>
      </c>
      <c r="F134" s="673">
        <v>176570</v>
      </c>
      <c r="G134" s="674"/>
      <c r="H134" s="673">
        <v>172960</v>
      </c>
      <c r="I134" s="674"/>
      <c r="J134" s="595" t="s">
        <v>12</v>
      </c>
      <c r="K134" s="675">
        <v>1650</v>
      </c>
      <c r="L134" s="676"/>
      <c r="M134" s="677" t="s">
        <v>3709</v>
      </c>
      <c r="N134" s="675">
        <v>1620</v>
      </c>
      <c r="O134" s="676"/>
      <c r="P134" s="677" t="s">
        <v>3709</v>
      </c>
      <c r="R134" s="599"/>
      <c r="S134" s="688"/>
      <c r="T134" s="600"/>
      <c r="V134" s="603"/>
      <c r="W134" s="601">
        <v>717800</v>
      </c>
      <c r="X134" s="592"/>
      <c r="Y134" s="601">
        <v>7170</v>
      </c>
      <c r="Z134" s="592" t="s">
        <v>3618</v>
      </c>
      <c r="AA134" s="592"/>
      <c r="AB134" s="593"/>
      <c r="AD134" s="698"/>
      <c r="AE134" s="698"/>
      <c r="AF134" s="592"/>
      <c r="AG134" s="592"/>
      <c r="AH134" s="593"/>
      <c r="AJ134" s="603"/>
      <c r="AK134" s="601"/>
      <c r="AL134" s="592"/>
      <c r="AM134" s="592"/>
      <c r="AN134" s="593"/>
      <c r="AP134" s="1352"/>
      <c r="AQ134" s="1355"/>
      <c r="AR134" s="1352"/>
      <c r="AS134" s="1355"/>
      <c r="AT134" s="1349"/>
      <c r="AU134" s="679" t="s">
        <v>3733</v>
      </c>
      <c r="AV134" s="680">
        <v>2400</v>
      </c>
      <c r="AW134" s="681">
        <v>2600</v>
      </c>
      <c r="AX134" s="682">
        <v>1600</v>
      </c>
      <c r="AY134" s="683">
        <v>1600</v>
      </c>
      <c r="BA134" s="651">
        <v>2440</v>
      </c>
      <c r="BC134" s="627"/>
      <c r="BE134" s="602"/>
      <c r="BF134" s="688"/>
      <c r="BG134" s="688"/>
      <c r="BH134" s="600"/>
      <c r="BJ134" s="669"/>
      <c r="BL134" s="689"/>
      <c r="BM134" s="690"/>
      <c r="BN134" s="690"/>
      <c r="BO134" s="691"/>
      <c r="BQ134" s="602"/>
      <c r="BR134" s="612"/>
      <c r="BS134" s="612"/>
      <c r="BT134" s="613"/>
      <c r="BV134" s="602"/>
      <c r="BW134" s="612"/>
      <c r="BX134" s="612"/>
      <c r="BY134" s="612"/>
      <c r="BZ134" s="613"/>
      <c r="CB134" s="602"/>
      <c r="CC134" s="612"/>
      <c r="CD134" s="612"/>
      <c r="CE134" s="612"/>
      <c r="CF134" s="613"/>
      <c r="CH134" s="614"/>
    </row>
    <row r="135" spans="1:86" ht="45">
      <c r="A135" s="1367"/>
      <c r="B135" s="584" t="s">
        <v>3597</v>
      </c>
      <c r="C135" s="657" t="s">
        <v>3573</v>
      </c>
      <c r="D135" s="593" t="s">
        <v>3574</v>
      </c>
      <c r="F135" s="634">
        <v>32400</v>
      </c>
      <c r="G135" s="635">
        <v>39900</v>
      </c>
      <c r="H135" s="634">
        <v>29030</v>
      </c>
      <c r="I135" s="635">
        <v>36530</v>
      </c>
      <c r="J135" s="595" t="s">
        <v>12</v>
      </c>
      <c r="K135" s="636">
        <v>300</v>
      </c>
      <c r="L135" s="637">
        <v>370</v>
      </c>
      <c r="M135" s="638" t="s">
        <v>3709</v>
      </c>
      <c r="N135" s="636">
        <v>270</v>
      </c>
      <c r="O135" s="637">
        <v>340</v>
      </c>
      <c r="P135" s="638" t="s">
        <v>3709</v>
      </c>
      <c r="Q135" s="576" t="s">
        <v>1</v>
      </c>
      <c r="R135" s="692">
        <v>7500</v>
      </c>
      <c r="S135" s="693">
        <v>70</v>
      </c>
      <c r="T135" s="663" t="s">
        <v>3618</v>
      </c>
      <c r="V135" s="598"/>
      <c r="W135" s="601"/>
      <c r="X135" s="592"/>
      <c r="Y135" s="601"/>
      <c r="Z135" s="592"/>
      <c r="AA135" s="592"/>
      <c r="AB135" s="593"/>
      <c r="AD135" s="698"/>
      <c r="AE135" s="698"/>
      <c r="AF135" s="592"/>
      <c r="AG135" s="592"/>
      <c r="AH135" s="593"/>
      <c r="AJ135" s="603" t="s">
        <v>3248</v>
      </c>
      <c r="AK135" s="601"/>
      <c r="AL135" s="592" t="s">
        <v>1</v>
      </c>
      <c r="AM135" s="592">
        <v>10</v>
      </c>
      <c r="AN135" s="593" t="s">
        <v>3633</v>
      </c>
      <c r="AO135" s="576" t="s">
        <v>1</v>
      </c>
      <c r="AP135" s="1350">
        <v>2400</v>
      </c>
      <c r="AQ135" s="1353">
        <v>2700</v>
      </c>
      <c r="AR135" s="1350">
        <v>1700</v>
      </c>
      <c r="AS135" s="1353">
        <v>1700</v>
      </c>
      <c r="AT135" s="1349" t="s">
        <v>12</v>
      </c>
      <c r="AU135" s="646" t="s">
        <v>3730</v>
      </c>
      <c r="AV135" s="647">
        <v>5400</v>
      </c>
      <c r="AW135" s="648">
        <v>6000</v>
      </c>
      <c r="AX135" s="684">
        <v>3700</v>
      </c>
      <c r="AY135" s="668">
        <v>3700</v>
      </c>
      <c r="BA135" s="651"/>
      <c r="BB135" s="576" t="s">
        <v>1</v>
      </c>
      <c r="BC135" s="1344">
        <v>4500</v>
      </c>
      <c r="BD135" s="576" t="s">
        <v>1</v>
      </c>
      <c r="BE135" s="603">
        <v>1460</v>
      </c>
      <c r="BF135" s="592" t="s">
        <v>1</v>
      </c>
      <c r="BG135" s="592">
        <v>10</v>
      </c>
      <c r="BH135" s="593" t="s">
        <v>3618</v>
      </c>
      <c r="BJ135" s="669"/>
      <c r="BK135" s="576" t="s">
        <v>11</v>
      </c>
      <c r="BL135" s="609" t="s">
        <v>3307</v>
      </c>
      <c r="BM135" s="610" t="s">
        <v>3307</v>
      </c>
      <c r="BN135" s="610" t="s">
        <v>3307</v>
      </c>
      <c r="BO135" s="611" t="s">
        <v>3307</v>
      </c>
      <c r="BP135" s="576" t="s">
        <v>11</v>
      </c>
      <c r="BQ135" s="603"/>
      <c r="BR135" s="601"/>
      <c r="BS135" s="601"/>
      <c r="BT135" s="670"/>
      <c r="BU135" s="576" t="s">
        <v>11</v>
      </c>
      <c r="BV135" s="603"/>
      <c r="BW135" s="601"/>
      <c r="BX135" s="601"/>
      <c r="BY135" s="601"/>
      <c r="BZ135" s="670"/>
      <c r="CA135" s="576" t="s">
        <v>11</v>
      </c>
      <c r="CB135" s="603"/>
      <c r="CC135" s="601"/>
      <c r="CD135" s="601"/>
      <c r="CE135" s="601"/>
      <c r="CF135" s="670"/>
      <c r="CH135" s="669" t="s">
        <v>3257</v>
      </c>
    </row>
    <row r="136" spans="1:86">
      <c r="A136" s="1367"/>
      <c r="B136" s="584"/>
      <c r="C136" s="657"/>
      <c r="D136" s="593" t="s">
        <v>3576</v>
      </c>
      <c r="F136" s="658">
        <v>39900</v>
      </c>
      <c r="G136" s="659">
        <v>100480</v>
      </c>
      <c r="H136" s="658">
        <v>36530</v>
      </c>
      <c r="I136" s="659">
        <v>97110</v>
      </c>
      <c r="J136" s="595" t="s">
        <v>12</v>
      </c>
      <c r="K136" s="660">
        <v>370</v>
      </c>
      <c r="L136" s="661">
        <v>890</v>
      </c>
      <c r="M136" s="662" t="s">
        <v>3709</v>
      </c>
      <c r="N136" s="660">
        <v>340</v>
      </c>
      <c r="O136" s="661">
        <v>860</v>
      </c>
      <c r="P136" s="662" t="s">
        <v>3709</v>
      </c>
      <c r="Q136" s="576" t="s">
        <v>1</v>
      </c>
      <c r="R136" s="603">
        <v>7500</v>
      </c>
      <c r="S136" s="601">
        <v>70</v>
      </c>
      <c r="T136" s="663" t="s">
        <v>3618</v>
      </c>
      <c r="V136" s="598"/>
      <c r="W136" s="601"/>
      <c r="X136" s="592"/>
      <c r="Y136" s="601"/>
      <c r="Z136" s="592"/>
      <c r="AA136" s="592"/>
      <c r="AB136" s="593"/>
      <c r="AD136" s="698"/>
      <c r="AE136" s="698"/>
      <c r="AF136" s="592"/>
      <c r="AG136" s="592"/>
      <c r="AH136" s="593"/>
      <c r="AJ136" s="603"/>
      <c r="AK136" s="601"/>
      <c r="AL136" s="592"/>
      <c r="AM136" s="592"/>
      <c r="AN136" s="593"/>
      <c r="AP136" s="1351"/>
      <c r="AQ136" s="1354"/>
      <c r="AR136" s="1351"/>
      <c r="AS136" s="1354"/>
      <c r="AT136" s="1349"/>
      <c r="AU136" s="588" t="s">
        <v>3731</v>
      </c>
      <c r="AV136" s="665">
        <v>2900</v>
      </c>
      <c r="AW136" s="666">
        <v>3300</v>
      </c>
      <c r="AX136" s="684">
        <v>2000</v>
      </c>
      <c r="AY136" s="668">
        <v>2000</v>
      </c>
      <c r="BA136" s="651" t="s">
        <v>3698</v>
      </c>
      <c r="BC136" s="1345"/>
      <c r="BE136" s="603"/>
      <c r="BF136" s="592"/>
      <c r="BG136" s="592"/>
      <c r="BH136" s="593"/>
      <c r="BJ136" s="669"/>
      <c r="BL136" s="609"/>
      <c r="BM136" s="610"/>
      <c r="BN136" s="610"/>
      <c r="BO136" s="611"/>
      <c r="BQ136" s="603">
        <v>840</v>
      </c>
      <c r="BR136" s="601" t="s">
        <v>3630</v>
      </c>
      <c r="BS136" s="601">
        <v>8</v>
      </c>
      <c r="BT136" s="670" t="s">
        <v>3618</v>
      </c>
      <c r="BV136" s="603">
        <v>3000</v>
      </c>
      <c r="BW136" s="601" t="s">
        <v>3630</v>
      </c>
      <c r="BX136" s="601">
        <v>30</v>
      </c>
      <c r="BY136" s="601" t="s">
        <v>3618</v>
      </c>
      <c r="BZ136" s="670" t="s">
        <v>3631</v>
      </c>
      <c r="CB136" s="603">
        <v>1920</v>
      </c>
      <c r="CC136" s="601" t="s">
        <v>3630</v>
      </c>
      <c r="CD136" s="601">
        <v>10</v>
      </c>
      <c r="CE136" s="601" t="s">
        <v>3618</v>
      </c>
      <c r="CF136" s="670" t="s">
        <v>3631</v>
      </c>
      <c r="CH136" s="669"/>
    </row>
    <row r="137" spans="1:86">
      <c r="A137" s="1367"/>
      <c r="B137" s="584"/>
      <c r="C137" s="657" t="s">
        <v>3577</v>
      </c>
      <c r="D137" s="593" t="s">
        <v>3578</v>
      </c>
      <c r="F137" s="658">
        <v>100480</v>
      </c>
      <c r="G137" s="659">
        <v>175510</v>
      </c>
      <c r="H137" s="658">
        <v>97110</v>
      </c>
      <c r="I137" s="659">
        <v>172140</v>
      </c>
      <c r="J137" s="595" t="s">
        <v>12</v>
      </c>
      <c r="K137" s="660">
        <v>890</v>
      </c>
      <c r="L137" s="661">
        <v>1640</v>
      </c>
      <c r="M137" s="662" t="s">
        <v>3709</v>
      </c>
      <c r="N137" s="660">
        <v>860</v>
      </c>
      <c r="O137" s="661">
        <v>1610</v>
      </c>
      <c r="P137" s="662" t="s">
        <v>3709</v>
      </c>
      <c r="R137" s="598"/>
      <c r="S137" s="592"/>
      <c r="T137" s="593"/>
      <c r="V137" s="598"/>
      <c r="W137" s="601"/>
      <c r="X137" s="592"/>
      <c r="Y137" s="601"/>
      <c r="Z137" s="592"/>
      <c r="AA137" s="592"/>
      <c r="AB137" s="593"/>
      <c r="AD137" s="698"/>
      <c r="AE137" s="698"/>
      <c r="AF137" s="592"/>
      <c r="AG137" s="592"/>
      <c r="AH137" s="593"/>
      <c r="AJ137" s="603">
        <v>1710</v>
      </c>
      <c r="AK137" s="601" t="s">
        <v>3632</v>
      </c>
      <c r="AL137" s="592"/>
      <c r="AM137" s="592"/>
      <c r="AN137" s="593"/>
      <c r="AP137" s="1351"/>
      <c r="AQ137" s="1354"/>
      <c r="AR137" s="1351"/>
      <c r="AS137" s="1354"/>
      <c r="AT137" s="1349"/>
      <c r="AU137" s="588" t="s">
        <v>3732</v>
      </c>
      <c r="AV137" s="665">
        <v>2500</v>
      </c>
      <c r="AW137" s="666">
        <v>2800</v>
      </c>
      <c r="AX137" s="684">
        <v>1800</v>
      </c>
      <c r="AY137" s="668">
        <v>1800</v>
      </c>
      <c r="BA137" s="651">
        <v>2360</v>
      </c>
      <c r="BC137" s="672"/>
      <c r="BE137" s="603"/>
      <c r="BF137" s="592"/>
      <c r="BG137" s="592"/>
      <c r="BH137" s="593"/>
      <c r="BJ137" s="669"/>
      <c r="BL137" s="609">
        <v>0.02</v>
      </c>
      <c r="BM137" s="610">
        <v>0.03</v>
      </c>
      <c r="BN137" s="610">
        <v>0.05</v>
      </c>
      <c r="BO137" s="611">
        <v>0.06</v>
      </c>
      <c r="BQ137" s="603"/>
      <c r="BR137" s="601"/>
      <c r="BS137" s="601"/>
      <c r="BT137" s="670"/>
      <c r="BV137" s="603"/>
      <c r="BW137" s="601"/>
      <c r="BX137" s="601"/>
      <c r="BY137" s="601"/>
      <c r="BZ137" s="670"/>
      <c r="CB137" s="603"/>
      <c r="CC137" s="601"/>
      <c r="CD137" s="601"/>
      <c r="CE137" s="601"/>
      <c r="CF137" s="670"/>
      <c r="CH137" s="669">
        <v>0.98</v>
      </c>
    </row>
    <row r="138" spans="1:86">
      <c r="A138" s="1367"/>
      <c r="B138" s="584"/>
      <c r="C138" s="657"/>
      <c r="D138" s="593" t="s">
        <v>3579</v>
      </c>
      <c r="F138" s="673">
        <v>175510</v>
      </c>
      <c r="G138" s="674"/>
      <c r="H138" s="673">
        <v>172140</v>
      </c>
      <c r="I138" s="674"/>
      <c r="J138" s="595" t="s">
        <v>12</v>
      </c>
      <c r="K138" s="675">
        <v>1640</v>
      </c>
      <c r="L138" s="676"/>
      <c r="M138" s="677" t="s">
        <v>3709</v>
      </c>
      <c r="N138" s="675">
        <v>1610</v>
      </c>
      <c r="O138" s="676"/>
      <c r="P138" s="677" t="s">
        <v>3709</v>
      </c>
      <c r="R138" s="598"/>
      <c r="S138" s="592"/>
      <c r="T138" s="593"/>
      <c r="V138" s="598"/>
      <c r="W138" s="601"/>
      <c r="X138" s="592"/>
      <c r="Y138" s="601"/>
      <c r="Z138" s="592"/>
      <c r="AA138" s="592"/>
      <c r="AB138" s="593"/>
      <c r="AD138" s="698"/>
      <c r="AE138" s="698"/>
      <c r="AF138" s="592"/>
      <c r="AG138" s="592"/>
      <c r="AH138" s="593"/>
      <c r="AJ138" s="603"/>
      <c r="AK138" s="601"/>
      <c r="AL138" s="592"/>
      <c r="AM138" s="592"/>
      <c r="AN138" s="593"/>
      <c r="AP138" s="1352"/>
      <c r="AQ138" s="1355"/>
      <c r="AR138" s="1352"/>
      <c r="AS138" s="1355"/>
      <c r="AT138" s="1349"/>
      <c r="AU138" s="679" t="s">
        <v>3733</v>
      </c>
      <c r="AV138" s="680">
        <v>2300</v>
      </c>
      <c r="AW138" s="681">
        <v>2500</v>
      </c>
      <c r="AX138" s="682">
        <v>1600</v>
      </c>
      <c r="AY138" s="683">
        <v>1600</v>
      </c>
      <c r="BA138" s="651"/>
      <c r="BC138" s="627"/>
      <c r="BE138" s="603"/>
      <c r="BF138" s="592"/>
      <c r="BG138" s="592"/>
      <c r="BH138" s="593"/>
      <c r="BJ138" s="669"/>
      <c r="BL138" s="609"/>
      <c r="BM138" s="610"/>
      <c r="BN138" s="610"/>
      <c r="BO138" s="611"/>
      <c r="BQ138" s="603"/>
      <c r="BR138" s="601"/>
      <c r="BS138" s="601"/>
      <c r="BT138" s="670"/>
      <c r="BV138" s="603"/>
      <c r="BW138" s="601"/>
      <c r="BX138" s="601"/>
      <c r="BY138" s="601"/>
      <c r="BZ138" s="670"/>
      <c r="CB138" s="603"/>
      <c r="CC138" s="601"/>
      <c r="CD138" s="601"/>
      <c r="CE138" s="601"/>
      <c r="CF138" s="670"/>
      <c r="CH138" s="669"/>
    </row>
    <row r="139" spans="1:86" ht="45">
      <c r="A139" s="1367"/>
      <c r="B139" s="631" t="s">
        <v>3598</v>
      </c>
      <c r="C139" s="632" t="s">
        <v>3573</v>
      </c>
      <c r="D139" s="633" t="s">
        <v>3574</v>
      </c>
      <c r="F139" s="634">
        <v>32340</v>
      </c>
      <c r="G139" s="635">
        <v>39840</v>
      </c>
      <c r="H139" s="634">
        <v>29180</v>
      </c>
      <c r="I139" s="635">
        <v>36680</v>
      </c>
      <c r="J139" s="595" t="s">
        <v>12</v>
      </c>
      <c r="K139" s="636">
        <v>300</v>
      </c>
      <c r="L139" s="637">
        <v>370</v>
      </c>
      <c r="M139" s="638" t="s">
        <v>3709</v>
      </c>
      <c r="N139" s="636">
        <v>270</v>
      </c>
      <c r="O139" s="637">
        <v>340</v>
      </c>
      <c r="P139" s="638" t="s">
        <v>3709</v>
      </c>
      <c r="Q139" s="576" t="s">
        <v>1</v>
      </c>
      <c r="R139" s="639">
        <v>7500</v>
      </c>
      <c r="S139" s="640">
        <v>70</v>
      </c>
      <c r="T139" s="641" t="s">
        <v>3618</v>
      </c>
      <c r="V139" s="598"/>
      <c r="W139" s="601"/>
      <c r="X139" s="592"/>
      <c r="Y139" s="601"/>
      <c r="Z139" s="592"/>
      <c r="AA139" s="592"/>
      <c r="AB139" s="593"/>
      <c r="AD139" s="698"/>
      <c r="AE139" s="698"/>
      <c r="AF139" s="592"/>
      <c r="AG139" s="592"/>
      <c r="AH139" s="593"/>
      <c r="AJ139" s="603" t="s">
        <v>3249</v>
      </c>
      <c r="AK139" s="601"/>
      <c r="AL139" s="592" t="s">
        <v>1</v>
      </c>
      <c r="AM139" s="592">
        <v>10</v>
      </c>
      <c r="AN139" s="593" t="s">
        <v>3633</v>
      </c>
      <c r="AO139" s="576" t="s">
        <v>1</v>
      </c>
      <c r="AP139" s="1350">
        <v>2300</v>
      </c>
      <c r="AQ139" s="1353">
        <v>2500</v>
      </c>
      <c r="AR139" s="1350">
        <v>1600</v>
      </c>
      <c r="AS139" s="1353">
        <v>1600</v>
      </c>
      <c r="AT139" s="1349" t="s">
        <v>12</v>
      </c>
      <c r="AU139" s="646" t="s">
        <v>3730</v>
      </c>
      <c r="AV139" s="647">
        <v>4800</v>
      </c>
      <c r="AW139" s="648">
        <v>5400</v>
      </c>
      <c r="AX139" s="684">
        <v>3400</v>
      </c>
      <c r="AY139" s="668">
        <v>3400</v>
      </c>
      <c r="BA139" s="651" t="s">
        <v>3699</v>
      </c>
      <c r="BB139" s="576" t="s">
        <v>1</v>
      </c>
      <c r="BC139" s="1344">
        <v>4500</v>
      </c>
      <c r="BD139" s="576" t="s">
        <v>1</v>
      </c>
      <c r="BE139" s="644">
        <v>1370</v>
      </c>
      <c r="BF139" s="642" t="s">
        <v>1</v>
      </c>
      <c r="BG139" s="642">
        <v>10</v>
      </c>
      <c r="BH139" s="633" t="s">
        <v>3618</v>
      </c>
      <c r="BJ139" s="669"/>
      <c r="BK139" s="576" t="s">
        <v>11</v>
      </c>
      <c r="BL139" s="653" t="s">
        <v>3307</v>
      </c>
      <c r="BM139" s="654" t="s">
        <v>3307</v>
      </c>
      <c r="BN139" s="654" t="s">
        <v>3307</v>
      </c>
      <c r="BO139" s="655" t="s">
        <v>3307</v>
      </c>
      <c r="BP139" s="576" t="s">
        <v>11</v>
      </c>
      <c r="BQ139" s="644"/>
      <c r="BR139" s="645"/>
      <c r="BS139" s="645"/>
      <c r="BT139" s="656"/>
      <c r="BU139" s="576" t="s">
        <v>11</v>
      </c>
      <c r="BV139" s="644"/>
      <c r="BW139" s="645"/>
      <c r="BX139" s="645"/>
      <c r="BY139" s="645"/>
      <c r="BZ139" s="656"/>
      <c r="CA139" s="576" t="s">
        <v>11</v>
      </c>
      <c r="CB139" s="644"/>
      <c r="CC139" s="645"/>
      <c r="CD139" s="645"/>
      <c r="CE139" s="645"/>
      <c r="CF139" s="656"/>
      <c r="CH139" s="652" t="s">
        <v>3257</v>
      </c>
    </row>
    <row r="140" spans="1:86">
      <c r="A140" s="1367"/>
      <c r="B140" s="584"/>
      <c r="C140" s="657"/>
      <c r="D140" s="593" t="s">
        <v>3576</v>
      </c>
      <c r="F140" s="658">
        <v>39840</v>
      </c>
      <c r="G140" s="659">
        <v>100420</v>
      </c>
      <c r="H140" s="658">
        <v>36680</v>
      </c>
      <c r="I140" s="659">
        <v>97260</v>
      </c>
      <c r="J140" s="595" t="s">
        <v>12</v>
      </c>
      <c r="K140" s="660">
        <v>370</v>
      </c>
      <c r="L140" s="661">
        <v>890</v>
      </c>
      <c r="M140" s="662" t="s">
        <v>3709</v>
      </c>
      <c r="N140" s="660">
        <v>340</v>
      </c>
      <c r="O140" s="661">
        <v>860</v>
      </c>
      <c r="P140" s="662" t="s">
        <v>3709</v>
      </c>
      <c r="Q140" s="576" t="s">
        <v>1</v>
      </c>
      <c r="R140" s="603">
        <v>7500</v>
      </c>
      <c r="S140" s="601">
        <v>70</v>
      </c>
      <c r="T140" s="663" t="s">
        <v>3618</v>
      </c>
      <c r="V140" s="598"/>
      <c r="W140" s="601"/>
      <c r="X140" s="592"/>
      <c r="Y140" s="601"/>
      <c r="Z140" s="592"/>
      <c r="AA140" s="592"/>
      <c r="AB140" s="593"/>
      <c r="AD140" s="698"/>
      <c r="AE140" s="698"/>
      <c r="AF140" s="592"/>
      <c r="AG140" s="592"/>
      <c r="AH140" s="593"/>
      <c r="AJ140" s="603"/>
      <c r="AK140" s="601"/>
      <c r="AL140" s="592"/>
      <c r="AM140" s="592"/>
      <c r="AN140" s="593"/>
      <c r="AP140" s="1351"/>
      <c r="AQ140" s="1354"/>
      <c r="AR140" s="1351"/>
      <c r="AS140" s="1354"/>
      <c r="AT140" s="1349"/>
      <c r="AU140" s="588" t="s">
        <v>3731</v>
      </c>
      <c r="AV140" s="665">
        <v>2600</v>
      </c>
      <c r="AW140" s="666">
        <v>2900</v>
      </c>
      <c r="AX140" s="684">
        <v>1800</v>
      </c>
      <c r="AY140" s="668">
        <v>1800</v>
      </c>
      <c r="BA140" s="651">
        <v>2150</v>
      </c>
      <c r="BC140" s="1345"/>
      <c r="BE140" s="603"/>
      <c r="BF140" s="592"/>
      <c r="BG140" s="592"/>
      <c r="BH140" s="593"/>
      <c r="BJ140" s="669"/>
      <c r="BL140" s="609"/>
      <c r="BM140" s="610"/>
      <c r="BN140" s="610"/>
      <c r="BO140" s="611"/>
      <c r="BQ140" s="603">
        <v>790</v>
      </c>
      <c r="BR140" s="601" t="s">
        <v>3630</v>
      </c>
      <c r="BS140" s="601">
        <v>8</v>
      </c>
      <c r="BT140" s="670" t="s">
        <v>3618</v>
      </c>
      <c r="BV140" s="603">
        <v>2810</v>
      </c>
      <c r="BW140" s="601" t="s">
        <v>3630</v>
      </c>
      <c r="BX140" s="601">
        <v>20</v>
      </c>
      <c r="BY140" s="601" t="s">
        <v>3618</v>
      </c>
      <c r="BZ140" s="670" t="s">
        <v>3631</v>
      </c>
      <c r="CB140" s="603">
        <v>1800</v>
      </c>
      <c r="CC140" s="601" t="s">
        <v>3630</v>
      </c>
      <c r="CD140" s="601">
        <v>10</v>
      </c>
      <c r="CE140" s="601" t="s">
        <v>3618</v>
      </c>
      <c r="CF140" s="670" t="s">
        <v>3631</v>
      </c>
      <c r="CH140" s="669"/>
    </row>
    <row r="141" spans="1:86">
      <c r="A141" s="1367"/>
      <c r="B141" s="584"/>
      <c r="C141" s="657" t="s">
        <v>3577</v>
      </c>
      <c r="D141" s="593" t="s">
        <v>3578</v>
      </c>
      <c r="F141" s="658">
        <v>100420</v>
      </c>
      <c r="G141" s="659">
        <v>175450</v>
      </c>
      <c r="H141" s="658">
        <v>97260</v>
      </c>
      <c r="I141" s="659">
        <v>172290</v>
      </c>
      <c r="J141" s="595" t="s">
        <v>12</v>
      </c>
      <c r="K141" s="660">
        <v>890</v>
      </c>
      <c r="L141" s="661">
        <v>1640</v>
      </c>
      <c r="M141" s="662" t="s">
        <v>3709</v>
      </c>
      <c r="N141" s="660">
        <v>860</v>
      </c>
      <c r="O141" s="661">
        <v>1610</v>
      </c>
      <c r="P141" s="662" t="s">
        <v>3709</v>
      </c>
      <c r="R141" s="598"/>
      <c r="S141" s="592"/>
      <c r="T141" s="593"/>
      <c r="V141" s="598"/>
      <c r="W141" s="601"/>
      <c r="X141" s="592"/>
      <c r="Y141" s="601"/>
      <c r="Z141" s="592"/>
      <c r="AA141" s="592"/>
      <c r="AB141" s="593"/>
      <c r="AD141" s="698"/>
      <c r="AE141" s="698"/>
      <c r="AF141" s="592"/>
      <c r="AG141" s="592"/>
      <c r="AH141" s="593"/>
      <c r="AJ141" s="603">
        <v>1540</v>
      </c>
      <c r="AK141" s="601" t="s">
        <v>3632</v>
      </c>
      <c r="AL141" s="592"/>
      <c r="AM141" s="592"/>
      <c r="AN141" s="593"/>
      <c r="AP141" s="1351"/>
      <c r="AQ141" s="1354"/>
      <c r="AR141" s="1351"/>
      <c r="AS141" s="1354"/>
      <c r="AT141" s="1349"/>
      <c r="AU141" s="588" t="s">
        <v>3732</v>
      </c>
      <c r="AV141" s="665">
        <v>2300</v>
      </c>
      <c r="AW141" s="666">
        <v>2500</v>
      </c>
      <c r="AX141" s="684">
        <v>1600</v>
      </c>
      <c r="AY141" s="668">
        <v>1600</v>
      </c>
      <c r="BA141" s="651"/>
      <c r="BC141" s="627"/>
      <c r="BE141" s="603"/>
      <c r="BF141" s="592"/>
      <c r="BG141" s="592"/>
      <c r="BH141" s="593"/>
      <c r="BJ141" s="669"/>
      <c r="BL141" s="609">
        <v>0.02</v>
      </c>
      <c r="BM141" s="610">
        <v>0.03</v>
      </c>
      <c r="BN141" s="610">
        <v>0.05</v>
      </c>
      <c r="BO141" s="611">
        <v>0.06</v>
      </c>
      <c r="BQ141" s="603"/>
      <c r="BR141" s="601"/>
      <c r="BS141" s="601"/>
      <c r="BT141" s="670"/>
      <c r="BV141" s="603"/>
      <c r="BW141" s="601"/>
      <c r="BX141" s="601"/>
      <c r="BY141" s="601"/>
      <c r="BZ141" s="670"/>
      <c r="CB141" s="603"/>
      <c r="CC141" s="601"/>
      <c r="CD141" s="601"/>
      <c r="CE141" s="601"/>
      <c r="CF141" s="670"/>
      <c r="CH141" s="669">
        <v>0.98</v>
      </c>
    </row>
    <row r="142" spans="1:86">
      <c r="A142" s="1367"/>
      <c r="B142" s="686"/>
      <c r="C142" s="687"/>
      <c r="D142" s="600" t="s">
        <v>3579</v>
      </c>
      <c r="F142" s="673">
        <v>175450</v>
      </c>
      <c r="G142" s="674"/>
      <c r="H142" s="673">
        <v>172290</v>
      </c>
      <c r="I142" s="674"/>
      <c r="J142" s="595" t="s">
        <v>12</v>
      </c>
      <c r="K142" s="675">
        <v>1640</v>
      </c>
      <c r="L142" s="676"/>
      <c r="M142" s="677" t="s">
        <v>3709</v>
      </c>
      <c r="N142" s="675">
        <v>1610</v>
      </c>
      <c r="O142" s="676"/>
      <c r="P142" s="677" t="s">
        <v>3709</v>
      </c>
      <c r="R142" s="599"/>
      <c r="S142" s="688"/>
      <c r="T142" s="600"/>
      <c r="V142" s="598"/>
      <c r="W142" s="601"/>
      <c r="X142" s="592"/>
      <c r="Y142" s="601"/>
      <c r="Z142" s="592"/>
      <c r="AA142" s="592"/>
      <c r="AB142" s="593"/>
      <c r="AD142" s="698"/>
      <c r="AE142" s="698"/>
      <c r="AF142" s="592"/>
      <c r="AG142" s="592"/>
      <c r="AH142" s="593"/>
      <c r="AJ142" s="603"/>
      <c r="AK142" s="601"/>
      <c r="AL142" s="592"/>
      <c r="AM142" s="592"/>
      <c r="AN142" s="593"/>
      <c r="AP142" s="1352"/>
      <c r="AQ142" s="1355"/>
      <c r="AR142" s="1352"/>
      <c r="AS142" s="1355"/>
      <c r="AT142" s="1349"/>
      <c r="AU142" s="679" t="s">
        <v>3733</v>
      </c>
      <c r="AV142" s="680">
        <v>2000</v>
      </c>
      <c r="AW142" s="681">
        <v>2300</v>
      </c>
      <c r="AX142" s="682">
        <v>1400</v>
      </c>
      <c r="AY142" s="683">
        <v>1400</v>
      </c>
      <c r="BA142" s="651"/>
      <c r="BC142" s="627"/>
      <c r="BE142" s="602"/>
      <c r="BF142" s="688"/>
      <c r="BG142" s="688"/>
      <c r="BH142" s="600"/>
      <c r="BJ142" s="669"/>
      <c r="BL142" s="689"/>
      <c r="BM142" s="690"/>
      <c r="BN142" s="690"/>
      <c r="BO142" s="691"/>
      <c r="BQ142" s="602"/>
      <c r="BR142" s="612"/>
      <c r="BS142" s="612"/>
      <c r="BT142" s="613"/>
      <c r="BV142" s="602"/>
      <c r="BW142" s="612"/>
      <c r="BX142" s="612"/>
      <c r="BY142" s="612"/>
      <c r="BZ142" s="613"/>
      <c r="CB142" s="602"/>
      <c r="CC142" s="612"/>
      <c r="CD142" s="612"/>
      <c r="CE142" s="612"/>
      <c r="CF142" s="613"/>
      <c r="CH142" s="614"/>
    </row>
    <row r="143" spans="1:86" ht="45">
      <c r="A143" s="1367"/>
      <c r="B143" s="584" t="s">
        <v>3599</v>
      </c>
      <c r="C143" s="657" t="s">
        <v>3573</v>
      </c>
      <c r="D143" s="593" t="s">
        <v>3574</v>
      </c>
      <c r="F143" s="634">
        <v>31500</v>
      </c>
      <c r="G143" s="635">
        <v>39000</v>
      </c>
      <c r="H143" s="634">
        <v>28530</v>
      </c>
      <c r="I143" s="635">
        <v>36030</v>
      </c>
      <c r="J143" s="595" t="s">
        <v>12</v>
      </c>
      <c r="K143" s="636">
        <v>290</v>
      </c>
      <c r="L143" s="637">
        <v>360</v>
      </c>
      <c r="M143" s="638" t="s">
        <v>3709</v>
      </c>
      <c r="N143" s="636">
        <v>260</v>
      </c>
      <c r="O143" s="637">
        <v>330</v>
      </c>
      <c r="P143" s="638" t="s">
        <v>3709</v>
      </c>
      <c r="Q143" s="576" t="s">
        <v>1</v>
      </c>
      <c r="R143" s="692">
        <v>7500</v>
      </c>
      <c r="S143" s="693">
        <v>70</v>
      </c>
      <c r="T143" s="663" t="s">
        <v>3618</v>
      </c>
      <c r="V143" s="598"/>
      <c r="W143" s="601"/>
      <c r="X143" s="592"/>
      <c r="Y143" s="601"/>
      <c r="Z143" s="592"/>
      <c r="AA143" s="592"/>
      <c r="AB143" s="593"/>
      <c r="AD143" s="698"/>
      <c r="AE143" s="698"/>
      <c r="AF143" s="592"/>
      <c r="AG143" s="592"/>
      <c r="AH143" s="593"/>
      <c r="AJ143" s="603" t="s">
        <v>3250</v>
      </c>
      <c r="AK143" s="601"/>
      <c r="AL143" s="592" t="s">
        <v>1</v>
      </c>
      <c r="AM143" s="592">
        <v>10</v>
      </c>
      <c r="AN143" s="593" t="s">
        <v>3633</v>
      </c>
      <c r="AO143" s="576" t="s">
        <v>1</v>
      </c>
      <c r="AP143" s="1350">
        <v>2400</v>
      </c>
      <c r="AQ143" s="1353">
        <v>2700</v>
      </c>
      <c r="AR143" s="1350">
        <v>1700</v>
      </c>
      <c r="AS143" s="1353">
        <v>1700</v>
      </c>
      <c r="AT143" s="1349" t="s">
        <v>12</v>
      </c>
      <c r="AU143" s="646" t="s">
        <v>3730</v>
      </c>
      <c r="AV143" s="647">
        <v>5400</v>
      </c>
      <c r="AW143" s="648">
        <v>6000</v>
      </c>
      <c r="AX143" s="684">
        <v>3700</v>
      </c>
      <c r="AY143" s="668">
        <v>3700</v>
      </c>
      <c r="BA143" s="1346" t="s">
        <v>3736</v>
      </c>
      <c r="BB143" s="576" t="s">
        <v>1</v>
      </c>
      <c r="BC143" s="1344">
        <v>4500</v>
      </c>
      <c r="BD143" s="576" t="s">
        <v>1</v>
      </c>
      <c r="BE143" s="603">
        <v>1280</v>
      </c>
      <c r="BF143" s="592" t="s">
        <v>1</v>
      </c>
      <c r="BG143" s="592">
        <v>10</v>
      </c>
      <c r="BH143" s="593" t="s">
        <v>3618</v>
      </c>
      <c r="BJ143" s="669"/>
      <c r="BK143" s="576" t="s">
        <v>11</v>
      </c>
      <c r="BL143" s="609" t="s">
        <v>3307</v>
      </c>
      <c r="BM143" s="610" t="s">
        <v>3307</v>
      </c>
      <c r="BN143" s="610" t="s">
        <v>3307</v>
      </c>
      <c r="BO143" s="611" t="s">
        <v>3307</v>
      </c>
      <c r="BP143" s="576" t="s">
        <v>11</v>
      </c>
      <c r="BQ143" s="603"/>
      <c r="BR143" s="601"/>
      <c r="BS143" s="601"/>
      <c r="BT143" s="670"/>
      <c r="BU143" s="576" t="s">
        <v>11</v>
      </c>
      <c r="BV143" s="603"/>
      <c r="BW143" s="601"/>
      <c r="BX143" s="601"/>
      <c r="BY143" s="601"/>
      <c r="BZ143" s="670"/>
      <c r="CA143" s="576" t="s">
        <v>11</v>
      </c>
      <c r="CB143" s="603"/>
      <c r="CC143" s="601"/>
      <c r="CD143" s="601"/>
      <c r="CE143" s="601"/>
      <c r="CF143" s="670"/>
      <c r="CH143" s="669" t="s">
        <v>3257</v>
      </c>
    </row>
    <row r="144" spans="1:86">
      <c r="A144" s="1367"/>
      <c r="B144" s="584"/>
      <c r="C144" s="657"/>
      <c r="D144" s="593" t="s">
        <v>3576</v>
      </c>
      <c r="F144" s="658">
        <v>39000</v>
      </c>
      <c r="G144" s="659">
        <v>99580</v>
      </c>
      <c r="H144" s="658">
        <v>36030</v>
      </c>
      <c r="I144" s="659">
        <v>96610</v>
      </c>
      <c r="J144" s="595" t="s">
        <v>12</v>
      </c>
      <c r="K144" s="660">
        <v>360</v>
      </c>
      <c r="L144" s="661">
        <v>880</v>
      </c>
      <c r="M144" s="662" t="s">
        <v>3709</v>
      </c>
      <c r="N144" s="660">
        <v>330</v>
      </c>
      <c r="O144" s="661">
        <v>860</v>
      </c>
      <c r="P144" s="662" t="s">
        <v>3709</v>
      </c>
      <c r="Q144" s="576" t="s">
        <v>1</v>
      </c>
      <c r="R144" s="603">
        <v>7500</v>
      </c>
      <c r="S144" s="601">
        <v>70</v>
      </c>
      <c r="T144" s="663" t="s">
        <v>3618</v>
      </c>
      <c r="V144" s="598"/>
      <c r="W144" s="601"/>
      <c r="X144" s="592"/>
      <c r="Y144" s="601"/>
      <c r="Z144" s="592"/>
      <c r="AA144" s="592"/>
      <c r="AB144" s="593"/>
      <c r="AD144" s="698"/>
      <c r="AE144" s="698"/>
      <c r="AF144" s="592"/>
      <c r="AG144" s="592"/>
      <c r="AH144" s="593"/>
      <c r="AJ144" s="603"/>
      <c r="AK144" s="601"/>
      <c r="AL144" s="592"/>
      <c r="AM144" s="592"/>
      <c r="AN144" s="593"/>
      <c r="AP144" s="1351"/>
      <c r="AQ144" s="1354"/>
      <c r="AR144" s="1351"/>
      <c r="AS144" s="1354"/>
      <c r="AT144" s="1349"/>
      <c r="AU144" s="588" t="s">
        <v>3731</v>
      </c>
      <c r="AV144" s="665">
        <v>2900</v>
      </c>
      <c r="AW144" s="666">
        <v>3300</v>
      </c>
      <c r="AX144" s="684">
        <v>2000</v>
      </c>
      <c r="AY144" s="668">
        <v>2000</v>
      </c>
      <c r="BA144" s="1346"/>
      <c r="BC144" s="1345"/>
      <c r="BE144" s="603"/>
      <c r="BF144" s="592"/>
      <c r="BG144" s="592"/>
      <c r="BH144" s="593"/>
      <c r="BJ144" s="669"/>
      <c r="BL144" s="609"/>
      <c r="BM144" s="610"/>
      <c r="BN144" s="610"/>
      <c r="BO144" s="611"/>
      <c r="BQ144" s="603">
        <v>740</v>
      </c>
      <c r="BR144" s="601" t="s">
        <v>3630</v>
      </c>
      <c r="BS144" s="601">
        <v>7</v>
      </c>
      <c r="BT144" s="670" t="s">
        <v>3618</v>
      </c>
      <c r="BV144" s="603">
        <v>2640</v>
      </c>
      <c r="BW144" s="601" t="s">
        <v>3630</v>
      </c>
      <c r="BX144" s="601">
        <v>20</v>
      </c>
      <c r="BY144" s="601" t="s">
        <v>3618</v>
      </c>
      <c r="BZ144" s="670" t="s">
        <v>3631</v>
      </c>
      <c r="CB144" s="603">
        <v>1690</v>
      </c>
      <c r="CC144" s="601" t="s">
        <v>3630</v>
      </c>
      <c r="CD144" s="601">
        <v>10</v>
      </c>
      <c r="CE144" s="601" t="s">
        <v>3618</v>
      </c>
      <c r="CF144" s="670" t="s">
        <v>3631</v>
      </c>
      <c r="CH144" s="669"/>
    </row>
    <row r="145" spans="1:86">
      <c r="A145" s="1367"/>
      <c r="B145" s="584"/>
      <c r="C145" s="657" t="s">
        <v>3577</v>
      </c>
      <c r="D145" s="593" t="s">
        <v>3578</v>
      </c>
      <c r="F145" s="658">
        <v>99580</v>
      </c>
      <c r="G145" s="659">
        <v>174610</v>
      </c>
      <c r="H145" s="658">
        <v>96610</v>
      </c>
      <c r="I145" s="659">
        <v>171640</v>
      </c>
      <c r="J145" s="595" t="s">
        <v>12</v>
      </c>
      <c r="K145" s="660">
        <v>880</v>
      </c>
      <c r="L145" s="661">
        <v>1630</v>
      </c>
      <c r="M145" s="662" t="s">
        <v>3709</v>
      </c>
      <c r="N145" s="660">
        <v>860</v>
      </c>
      <c r="O145" s="661">
        <v>1610</v>
      </c>
      <c r="P145" s="662" t="s">
        <v>3709</v>
      </c>
      <c r="R145" s="598"/>
      <c r="S145" s="592"/>
      <c r="T145" s="593"/>
      <c r="V145" s="598"/>
      <c r="W145" s="601"/>
      <c r="X145" s="592"/>
      <c r="Y145" s="601"/>
      <c r="Z145" s="592"/>
      <c r="AA145" s="592"/>
      <c r="AB145" s="593"/>
      <c r="AD145" s="698"/>
      <c r="AE145" s="698"/>
      <c r="AF145" s="592"/>
      <c r="AG145" s="592"/>
      <c r="AH145" s="593"/>
      <c r="AJ145" s="603">
        <v>1400</v>
      </c>
      <c r="AK145" s="601" t="s">
        <v>3632</v>
      </c>
      <c r="AL145" s="592"/>
      <c r="AM145" s="592"/>
      <c r="AN145" s="593"/>
      <c r="AP145" s="1351"/>
      <c r="AQ145" s="1354"/>
      <c r="AR145" s="1351"/>
      <c r="AS145" s="1354"/>
      <c r="AT145" s="1349"/>
      <c r="AU145" s="588" t="s">
        <v>3732</v>
      </c>
      <c r="AV145" s="665">
        <v>2500</v>
      </c>
      <c r="AW145" s="666">
        <v>2800</v>
      </c>
      <c r="AX145" s="684">
        <v>1800</v>
      </c>
      <c r="AY145" s="668">
        <v>1800</v>
      </c>
      <c r="BA145" s="651"/>
      <c r="BC145" s="627"/>
      <c r="BE145" s="603"/>
      <c r="BF145" s="592"/>
      <c r="BG145" s="592"/>
      <c r="BH145" s="593"/>
      <c r="BJ145" s="669"/>
      <c r="BL145" s="609">
        <v>0.02</v>
      </c>
      <c r="BM145" s="610">
        <v>0.03</v>
      </c>
      <c r="BN145" s="610">
        <v>0.05</v>
      </c>
      <c r="BO145" s="611">
        <v>0.06</v>
      </c>
      <c r="BQ145" s="603"/>
      <c r="BR145" s="601"/>
      <c r="BS145" s="601"/>
      <c r="BT145" s="670"/>
      <c r="BV145" s="603"/>
      <c r="BW145" s="601"/>
      <c r="BX145" s="601"/>
      <c r="BY145" s="601"/>
      <c r="BZ145" s="670"/>
      <c r="CB145" s="603"/>
      <c r="CC145" s="601"/>
      <c r="CD145" s="601"/>
      <c r="CE145" s="601"/>
      <c r="CF145" s="670"/>
      <c r="CH145" s="669">
        <v>0.99</v>
      </c>
    </row>
    <row r="146" spans="1:86">
      <c r="A146" s="1367"/>
      <c r="B146" s="584"/>
      <c r="C146" s="657"/>
      <c r="D146" s="593" t="s">
        <v>3579</v>
      </c>
      <c r="F146" s="673">
        <v>174610</v>
      </c>
      <c r="G146" s="674"/>
      <c r="H146" s="673">
        <v>171640</v>
      </c>
      <c r="I146" s="674"/>
      <c r="J146" s="595" t="s">
        <v>12</v>
      </c>
      <c r="K146" s="675">
        <v>1630</v>
      </c>
      <c r="L146" s="676"/>
      <c r="M146" s="677" t="s">
        <v>3709</v>
      </c>
      <c r="N146" s="675">
        <v>1610</v>
      </c>
      <c r="O146" s="676"/>
      <c r="P146" s="677" t="s">
        <v>3709</v>
      </c>
      <c r="R146" s="598"/>
      <c r="S146" s="592"/>
      <c r="T146" s="593"/>
      <c r="V146" s="598"/>
      <c r="W146" s="601"/>
      <c r="X146" s="592"/>
      <c r="Y146" s="601"/>
      <c r="Z146" s="592"/>
      <c r="AA146" s="592"/>
      <c r="AB146" s="593"/>
      <c r="AD146" s="698"/>
      <c r="AE146" s="698"/>
      <c r="AF146" s="592"/>
      <c r="AG146" s="592"/>
      <c r="AH146" s="593"/>
      <c r="AJ146" s="603"/>
      <c r="AK146" s="601"/>
      <c r="AL146" s="592"/>
      <c r="AM146" s="592"/>
      <c r="AN146" s="593"/>
      <c r="AP146" s="1352"/>
      <c r="AQ146" s="1355"/>
      <c r="AR146" s="1352"/>
      <c r="AS146" s="1355"/>
      <c r="AT146" s="1349"/>
      <c r="AU146" s="679" t="s">
        <v>3733</v>
      </c>
      <c r="AV146" s="680">
        <v>2300</v>
      </c>
      <c r="AW146" s="681">
        <v>2500</v>
      </c>
      <c r="AX146" s="682">
        <v>1600</v>
      </c>
      <c r="AY146" s="683">
        <v>1600</v>
      </c>
      <c r="BA146" s="651"/>
      <c r="BC146" s="627"/>
      <c r="BE146" s="603"/>
      <c r="BF146" s="592"/>
      <c r="BG146" s="592"/>
      <c r="BH146" s="593"/>
      <c r="BJ146" s="669"/>
      <c r="BL146" s="609"/>
      <c r="BM146" s="610"/>
      <c r="BN146" s="610"/>
      <c r="BO146" s="611"/>
      <c r="BQ146" s="603"/>
      <c r="BR146" s="601"/>
      <c r="BS146" s="601"/>
      <c r="BT146" s="670"/>
      <c r="BV146" s="603"/>
      <c r="BW146" s="601"/>
      <c r="BX146" s="601"/>
      <c r="BY146" s="601"/>
      <c r="BZ146" s="670"/>
      <c r="CB146" s="603"/>
      <c r="CC146" s="601"/>
      <c r="CD146" s="601"/>
      <c r="CE146" s="601"/>
      <c r="CF146" s="670"/>
      <c r="CH146" s="669"/>
    </row>
    <row r="147" spans="1:86" ht="22.5">
      <c r="A147" s="1367"/>
      <c r="B147" s="631" t="s">
        <v>3600</v>
      </c>
      <c r="C147" s="632" t="s">
        <v>3573</v>
      </c>
      <c r="D147" s="633" t="s">
        <v>3574</v>
      </c>
      <c r="F147" s="634">
        <v>30730</v>
      </c>
      <c r="G147" s="635">
        <v>38230</v>
      </c>
      <c r="H147" s="634">
        <v>27920</v>
      </c>
      <c r="I147" s="635">
        <v>35420</v>
      </c>
      <c r="J147" s="595" t="s">
        <v>12</v>
      </c>
      <c r="K147" s="636">
        <v>280</v>
      </c>
      <c r="L147" s="637">
        <v>350</v>
      </c>
      <c r="M147" s="638" t="s">
        <v>3709</v>
      </c>
      <c r="N147" s="636">
        <v>260</v>
      </c>
      <c r="O147" s="637">
        <v>330</v>
      </c>
      <c r="P147" s="638" t="s">
        <v>3709</v>
      </c>
      <c r="Q147" s="576" t="s">
        <v>1</v>
      </c>
      <c r="R147" s="639">
        <v>7500</v>
      </c>
      <c r="S147" s="640">
        <v>70</v>
      </c>
      <c r="T147" s="641" t="s">
        <v>3618</v>
      </c>
      <c r="V147" s="598"/>
      <c r="W147" s="601"/>
      <c r="X147" s="592"/>
      <c r="Y147" s="601"/>
      <c r="Z147" s="592"/>
      <c r="AA147" s="592"/>
      <c r="AB147" s="593"/>
      <c r="AD147" s="698"/>
      <c r="AE147" s="698"/>
      <c r="AF147" s="592"/>
      <c r="AG147" s="592"/>
      <c r="AH147" s="593"/>
      <c r="AJ147" s="603"/>
      <c r="AK147" s="601"/>
      <c r="AL147" s="592"/>
      <c r="AM147" s="592"/>
      <c r="AN147" s="593"/>
      <c r="AO147" s="576" t="s">
        <v>1</v>
      </c>
      <c r="AP147" s="1350">
        <v>2300</v>
      </c>
      <c r="AQ147" s="1353">
        <v>2500</v>
      </c>
      <c r="AR147" s="1350">
        <v>1600</v>
      </c>
      <c r="AS147" s="1353">
        <v>1600</v>
      </c>
      <c r="AT147" s="1349" t="s">
        <v>12</v>
      </c>
      <c r="AU147" s="646" t="s">
        <v>3730</v>
      </c>
      <c r="AV147" s="647">
        <v>4800</v>
      </c>
      <c r="AW147" s="648">
        <v>5400</v>
      </c>
      <c r="AX147" s="684">
        <v>3400</v>
      </c>
      <c r="AY147" s="668">
        <v>3400</v>
      </c>
      <c r="BA147" s="651"/>
      <c r="BB147" s="576" t="s">
        <v>1</v>
      </c>
      <c r="BC147" s="1344">
        <v>4500</v>
      </c>
      <c r="BD147" s="576" t="s">
        <v>1</v>
      </c>
      <c r="BE147" s="644">
        <v>1210</v>
      </c>
      <c r="BF147" s="642" t="s">
        <v>1</v>
      </c>
      <c r="BG147" s="642">
        <v>10</v>
      </c>
      <c r="BH147" s="633" t="s">
        <v>3618</v>
      </c>
      <c r="BJ147" s="669"/>
      <c r="BK147" s="576" t="s">
        <v>11</v>
      </c>
      <c r="BL147" s="653" t="s">
        <v>3307</v>
      </c>
      <c r="BM147" s="654" t="s">
        <v>3307</v>
      </c>
      <c r="BN147" s="654" t="s">
        <v>3307</v>
      </c>
      <c r="BO147" s="655" t="s">
        <v>3307</v>
      </c>
      <c r="BP147" s="576" t="s">
        <v>11</v>
      </c>
      <c r="BQ147" s="644"/>
      <c r="BR147" s="645"/>
      <c r="BS147" s="645"/>
      <c r="BT147" s="656"/>
      <c r="BU147" s="576" t="s">
        <v>11</v>
      </c>
      <c r="BV147" s="644"/>
      <c r="BW147" s="645"/>
      <c r="BX147" s="645"/>
      <c r="BY147" s="645"/>
      <c r="BZ147" s="656"/>
      <c r="CA147" s="576" t="s">
        <v>11</v>
      </c>
      <c r="CB147" s="644"/>
      <c r="CC147" s="645"/>
      <c r="CD147" s="645"/>
      <c r="CE147" s="645"/>
      <c r="CF147" s="656"/>
      <c r="CH147" s="652" t="s">
        <v>3257</v>
      </c>
    </row>
    <row r="148" spans="1:86">
      <c r="A148" s="1367"/>
      <c r="B148" s="584"/>
      <c r="C148" s="657"/>
      <c r="D148" s="593" t="s">
        <v>3576</v>
      </c>
      <c r="F148" s="658">
        <v>38230</v>
      </c>
      <c r="G148" s="659">
        <v>98810</v>
      </c>
      <c r="H148" s="658">
        <v>35420</v>
      </c>
      <c r="I148" s="659">
        <v>96000</v>
      </c>
      <c r="J148" s="595" t="s">
        <v>12</v>
      </c>
      <c r="K148" s="660">
        <v>350</v>
      </c>
      <c r="L148" s="661">
        <v>880</v>
      </c>
      <c r="M148" s="662" t="s">
        <v>3709</v>
      </c>
      <c r="N148" s="660">
        <v>330</v>
      </c>
      <c r="O148" s="661">
        <v>850</v>
      </c>
      <c r="P148" s="662" t="s">
        <v>3709</v>
      </c>
      <c r="Q148" s="576" t="s">
        <v>1</v>
      </c>
      <c r="R148" s="603">
        <v>7500</v>
      </c>
      <c r="S148" s="601">
        <v>70</v>
      </c>
      <c r="T148" s="663" t="s">
        <v>3618</v>
      </c>
      <c r="V148" s="598"/>
      <c r="W148" s="601"/>
      <c r="X148" s="592"/>
      <c r="Y148" s="601"/>
      <c r="Z148" s="592"/>
      <c r="AA148" s="592"/>
      <c r="AB148" s="593"/>
      <c r="AD148" s="698"/>
      <c r="AE148" s="698"/>
      <c r="AF148" s="592"/>
      <c r="AG148" s="592"/>
      <c r="AH148" s="593"/>
      <c r="AJ148" s="603"/>
      <c r="AK148" s="601"/>
      <c r="AL148" s="592"/>
      <c r="AM148" s="592"/>
      <c r="AN148" s="593"/>
      <c r="AP148" s="1351"/>
      <c r="AQ148" s="1354"/>
      <c r="AR148" s="1351"/>
      <c r="AS148" s="1354"/>
      <c r="AT148" s="1349"/>
      <c r="AU148" s="588" t="s">
        <v>3731</v>
      </c>
      <c r="AV148" s="665">
        <v>2600</v>
      </c>
      <c r="AW148" s="666">
        <v>2900</v>
      </c>
      <c r="AX148" s="684">
        <v>1800</v>
      </c>
      <c r="AY148" s="668">
        <v>1800</v>
      </c>
      <c r="BA148" s="651"/>
      <c r="BC148" s="1345"/>
      <c r="BE148" s="603"/>
      <c r="BF148" s="592"/>
      <c r="BG148" s="592"/>
      <c r="BH148" s="593"/>
      <c r="BJ148" s="669"/>
      <c r="BL148" s="609"/>
      <c r="BM148" s="610"/>
      <c r="BN148" s="610"/>
      <c r="BO148" s="611"/>
      <c r="BQ148" s="603">
        <v>700</v>
      </c>
      <c r="BR148" s="601" t="s">
        <v>3630</v>
      </c>
      <c r="BS148" s="601">
        <v>7</v>
      </c>
      <c r="BT148" s="670" t="s">
        <v>3618</v>
      </c>
      <c r="BV148" s="603">
        <v>2500</v>
      </c>
      <c r="BW148" s="601" t="s">
        <v>3630</v>
      </c>
      <c r="BX148" s="601">
        <v>20</v>
      </c>
      <c r="BY148" s="601" t="s">
        <v>3618</v>
      </c>
      <c r="BZ148" s="670" t="s">
        <v>3631</v>
      </c>
      <c r="CB148" s="603">
        <v>1600</v>
      </c>
      <c r="CC148" s="601" t="s">
        <v>3630</v>
      </c>
      <c r="CD148" s="601">
        <v>10</v>
      </c>
      <c r="CE148" s="601" t="s">
        <v>3618</v>
      </c>
      <c r="CF148" s="670" t="s">
        <v>3631</v>
      </c>
      <c r="CH148" s="669"/>
    </row>
    <row r="149" spans="1:86">
      <c r="A149" s="1367"/>
      <c r="B149" s="584"/>
      <c r="C149" s="657" t="s">
        <v>3577</v>
      </c>
      <c r="D149" s="593" t="s">
        <v>3578</v>
      </c>
      <c r="F149" s="658">
        <v>98810</v>
      </c>
      <c r="G149" s="659">
        <v>173840</v>
      </c>
      <c r="H149" s="658">
        <v>96000</v>
      </c>
      <c r="I149" s="659">
        <v>171030</v>
      </c>
      <c r="J149" s="595" t="s">
        <v>12</v>
      </c>
      <c r="K149" s="660">
        <v>880</v>
      </c>
      <c r="L149" s="661">
        <v>1630</v>
      </c>
      <c r="M149" s="662" t="s">
        <v>3709</v>
      </c>
      <c r="N149" s="660">
        <v>850</v>
      </c>
      <c r="O149" s="661">
        <v>1600</v>
      </c>
      <c r="P149" s="662" t="s">
        <v>3709</v>
      </c>
      <c r="R149" s="598"/>
      <c r="S149" s="592"/>
      <c r="T149" s="593"/>
      <c r="V149" s="598"/>
      <c r="W149" s="601"/>
      <c r="X149" s="592"/>
      <c r="Y149" s="601"/>
      <c r="Z149" s="592"/>
      <c r="AA149" s="592"/>
      <c r="AB149" s="593"/>
      <c r="AD149" s="698"/>
      <c r="AE149" s="698"/>
      <c r="AF149" s="592"/>
      <c r="AG149" s="592"/>
      <c r="AH149" s="593"/>
      <c r="AJ149" s="603"/>
      <c r="AK149" s="601"/>
      <c r="AL149" s="592"/>
      <c r="AM149" s="592"/>
      <c r="AN149" s="593"/>
      <c r="AP149" s="1351"/>
      <c r="AQ149" s="1354"/>
      <c r="AR149" s="1351"/>
      <c r="AS149" s="1354"/>
      <c r="AT149" s="1349"/>
      <c r="AU149" s="588" t="s">
        <v>3732</v>
      </c>
      <c r="AV149" s="665">
        <v>2300</v>
      </c>
      <c r="AW149" s="666">
        <v>2500</v>
      </c>
      <c r="AX149" s="684">
        <v>1600</v>
      </c>
      <c r="AY149" s="668">
        <v>1600</v>
      </c>
      <c r="BA149" s="651"/>
      <c r="BC149" s="627"/>
      <c r="BE149" s="603"/>
      <c r="BF149" s="592"/>
      <c r="BG149" s="592"/>
      <c r="BH149" s="593"/>
      <c r="BJ149" s="669"/>
      <c r="BL149" s="609">
        <v>0.02</v>
      </c>
      <c r="BM149" s="610">
        <v>0.03</v>
      </c>
      <c r="BN149" s="610">
        <v>0.05</v>
      </c>
      <c r="BO149" s="611">
        <v>0.06</v>
      </c>
      <c r="BQ149" s="603"/>
      <c r="BR149" s="601"/>
      <c r="BS149" s="601"/>
      <c r="BT149" s="670"/>
      <c r="BV149" s="603"/>
      <c r="BW149" s="601"/>
      <c r="BX149" s="601"/>
      <c r="BY149" s="601"/>
      <c r="BZ149" s="670"/>
      <c r="CB149" s="603"/>
      <c r="CC149" s="601"/>
      <c r="CD149" s="601"/>
      <c r="CE149" s="601"/>
      <c r="CF149" s="670"/>
      <c r="CH149" s="669">
        <v>0.99</v>
      </c>
    </row>
    <row r="150" spans="1:86">
      <c r="A150" s="1367"/>
      <c r="B150" s="686"/>
      <c r="C150" s="687"/>
      <c r="D150" s="600" t="s">
        <v>3579</v>
      </c>
      <c r="F150" s="673">
        <v>173840</v>
      </c>
      <c r="G150" s="674"/>
      <c r="H150" s="673">
        <v>171030</v>
      </c>
      <c r="I150" s="674"/>
      <c r="J150" s="595" t="s">
        <v>12</v>
      </c>
      <c r="K150" s="675">
        <v>1630</v>
      </c>
      <c r="L150" s="676"/>
      <c r="M150" s="677" t="s">
        <v>3709</v>
      </c>
      <c r="N150" s="675">
        <v>1600</v>
      </c>
      <c r="O150" s="676"/>
      <c r="P150" s="677" t="s">
        <v>3709</v>
      </c>
      <c r="R150" s="599"/>
      <c r="S150" s="688"/>
      <c r="T150" s="600"/>
      <c r="V150" s="599"/>
      <c r="W150" s="612"/>
      <c r="X150" s="688"/>
      <c r="Y150" s="612"/>
      <c r="Z150" s="688"/>
      <c r="AA150" s="688"/>
      <c r="AB150" s="600"/>
      <c r="AD150" s="698"/>
      <c r="AE150" s="698"/>
      <c r="AF150" s="592"/>
      <c r="AG150" s="592"/>
      <c r="AH150" s="593"/>
      <c r="AJ150" s="602"/>
      <c r="AK150" s="612"/>
      <c r="AL150" s="688"/>
      <c r="AM150" s="688"/>
      <c r="AN150" s="600"/>
      <c r="AP150" s="1352"/>
      <c r="AQ150" s="1355"/>
      <c r="AR150" s="1352"/>
      <c r="AS150" s="1355"/>
      <c r="AT150" s="1349"/>
      <c r="AU150" s="679" t="s">
        <v>3733</v>
      </c>
      <c r="AV150" s="680">
        <v>2000</v>
      </c>
      <c r="AW150" s="681">
        <v>2300</v>
      </c>
      <c r="AX150" s="682">
        <v>1400</v>
      </c>
      <c r="AY150" s="683">
        <v>1400</v>
      </c>
      <c r="BA150" s="699"/>
      <c r="BC150" s="627"/>
      <c r="BE150" s="602"/>
      <c r="BF150" s="688"/>
      <c r="BG150" s="688"/>
      <c r="BH150" s="600"/>
      <c r="BJ150" s="614"/>
      <c r="BL150" s="689"/>
      <c r="BM150" s="690"/>
      <c r="BN150" s="690"/>
      <c r="BO150" s="691"/>
      <c r="BQ150" s="602"/>
      <c r="BR150" s="612"/>
      <c r="BS150" s="612"/>
      <c r="BT150" s="613"/>
      <c r="BV150" s="602"/>
      <c r="BW150" s="612"/>
      <c r="BX150" s="612"/>
      <c r="BY150" s="612"/>
      <c r="BZ150" s="613"/>
      <c r="CB150" s="602"/>
      <c r="CC150" s="612"/>
      <c r="CD150" s="612"/>
      <c r="CE150" s="612"/>
      <c r="CF150" s="613"/>
      <c r="CH150" s="614"/>
    </row>
    <row r="151" spans="1:86" ht="45">
      <c r="A151" s="1367" t="s">
        <v>3523</v>
      </c>
      <c r="B151" s="584" t="s">
        <v>3601</v>
      </c>
      <c r="C151" s="657" t="s">
        <v>3573</v>
      </c>
      <c r="D151" s="593" t="s">
        <v>3574</v>
      </c>
      <c r="F151" s="634">
        <v>233230</v>
      </c>
      <c r="G151" s="635">
        <v>240670</v>
      </c>
      <c r="H151" s="634">
        <v>183010</v>
      </c>
      <c r="I151" s="635">
        <v>190450</v>
      </c>
      <c r="J151" s="595" t="s">
        <v>12</v>
      </c>
      <c r="K151" s="636">
        <v>2310</v>
      </c>
      <c r="L151" s="637">
        <v>2380</v>
      </c>
      <c r="M151" s="638" t="s">
        <v>3709</v>
      </c>
      <c r="N151" s="636">
        <v>1810</v>
      </c>
      <c r="O151" s="637">
        <v>1880</v>
      </c>
      <c r="P151" s="638" t="s">
        <v>3709</v>
      </c>
      <c r="Q151" s="576" t="s">
        <v>1</v>
      </c>
      <c r="R151" s="692">
        <v>7440</v>
      </c>
      <c r="S151" s="693">
        <v>70</v>
      </c>
      <c r="T151" s="663" t="s">
        <v>3618</v>
      </c>
      <c r="U151" s="576" t="s">
        <v>1</v>
      </c>
      <c r="V151" s="1363" t="s">
        <v>3583</v>
      </c>
      <c r="W151" s="1364"/>
      <c r="X151" s="642" t="s">
        <v>1</v>
      </c>
      <c r="Y151" s="1364" t="s">
        <v>3583</v>
      </c>
      <c r="Z151" s="1364"/>
      <c r="AA151" s="642"/>
      <c r="AB151" s="633"/>
      <c r="AC151" s="576" t="s">
        <v>1</v>
      </c>
      <c r="AD151" s="1361">
        <v>54290</v>
      </c>
      <c r="AE151" s="643"/>
      <c r="AF151" s="642" t="s">
        <v>1</v>
      </c>
      <c r="AG151" s="642">
        <v>470</v>
      </c>
      <c r="AH151" s="633" t="s">
        <v>3618</v>
      </c>
      <c r="AI151" s="576" t="s">
        <v>1</v>
      </c>
      <c r="AJ151" s="603" t="s">
        <v>3234</v>
      </c>
      <c r="AK151" s="601"/>
      <c r="AL151" s="592" t="s">
        <v>1</v>
      </c>
      <c r="AM151" s="592">
        <v>300</v>
      </c>
      <c r="AN151" s="593" t="s">
        <v>3633</v>
      </c>
      <c r="AO151" s="576" t="s">
        <v>1</v>
      </c>
      <c r="AP151" s="1350">
        <v>14700</v>
      </c>
      <c r="AQ151" s="1353">
        <v>16100</v>
      </c>
      <c r="AR151" s="1350">
        <v>10200</v>
      </c>
      <c r="AS151" s="1353">
        <v>10200</v>
      </c>
      <c r="AT151" s="1349" t="s">
        <v>12</v>
      </c>
      <c r="AU151" s="646" t="s">
        <v>3730</v>
      </c>
      <c r="AV151" s="647">
        <v>31600</v>
      </c>
      <c r="AW151" s="648">
        <v>35200</v>
      </c>
      <c r="AX151" s="649">
        <v>22100</v>
      </c>
      <c r="AY151" s="650">
        <v>22100</v>
      </c>
      <c r="AZ151" s="576" t="s">
        <v>1</v>
      </c>
      <c r="BA151" s="651"/>
      <c r="BB151" s="576" t="s">
        <v>1</v>
      </c>
      <c r="BC151" s="1344">
        <v>4500</v>
      </c>
      <c r="BD151" s="576" t="s">
        <v>1</v>
      </c>
      <c r="BE151" s="603">
        <v>21770</v>
      </c>
      <c r="BF151" s="592" t="s">
        <v>1</v>
      </c>
      <c r="BG151" s="592">
        <v>210</v>
      </c>
      <c r="BH151" s="593" t="s">
        <v>3618</v>
      </c>
      <c r="BI151" s="576" t="s">
        <v>11</v>
      </c>
      <c r="BJ151" s="669"/>
      <c r="BK151" s="576" t="s">
        <v>11</v>
      </c>
      <c r="BL151" s="609" t="s">
        <v>3307</v>
      </c>
      <c r="BM151" s="610" t="s">
        <v>3307</v>
      </c>
      <c r="BN151" s="610" t="s">
        <v>3307</v>
      </c>
      <c r="BO151" s="611" t="s">
        <v>3307</v>
      </c>
      <c r="BP151" s="576" t="s">
        <v>11</v>
      </c>
      <c r="BQ151" s="603"/>
      <c r="BR151" s="601"/>
      <c r="BS151" s="601"/>
      <c r="BT151" s="670"/>
      <c r="BU151" s="576" t="s">
        <v>11</v>
      </c>
      <c r="BV151" s="603"/>
      <c r="BW151" s="601"/>
      <c r="BX151" s="601"/>
      <c r="BY151" s="601"/>
      <c r="BZ151" s="670"/>
      <c r="CA151" s="576" t="s">
        <v>11</v>
      </c>
      <c r="CB151" s="603"/>
      <c r="CC151" s="601"/>
      <c r="CD151" s="601"/>
      <c r="CE151" s="601"/>
      <c r="CF151" s="670"/>
      <c r="CH151" s="669" t="s">
        <v>3257</v>
      </c>
    </row>
    <row r="152" spans="1:86">
      <c r="A152" s="1367"/>
      <c r="B152" s="584"/>
      <c r="C152" s="657"/>
      <c r="D152" s="593" t="s">
        <v>3576</v>
      </c>
      <c r="F152" s="658">
        <v>240670</v>
      </c>
      <c r="G152" s="659">
        <v>300850</v>
      </c>
      <c r="H152" s="658">
        <v>190450</v>
      </c>
      <c r="I152" s="659">
        <v>250630</v>
      </c>
      <c r="J152" s="595" t="s">
        <v>12</v>
      </c>
      <c r="K152" s="660">
        <v>2380</v>
      </c>
      <c r="L152" s="661">
        <v>2890</v>
      </c>
      <c r="M152" s="662" t="s">
        <v>3709</v>
      </c>
      <c r="N152" s="660">
        <v>1880</v>
      </c>
      <c r="O152" s="661">
        <v>2390</v>
      </c>
      <c r="P152" s="662" t="s">
        <v>3709</v>
      </c>
      <c r="Q152" s="576" t="s">
        <v>1</v>
      </c>
      <c r="R152" s="603">
        <v>7440</v>
      </c>
      <c r="S152" s="601">
        <v>70</v>
      </c>
      <c r="T152" s="663" t="s">
        <v>3618</v>
      </c>
      <c r="V152" s="1365"/>
      <c r="W152" s="1366"/>
      <c r="X152" s="592"/>
      <c r="Y152" s="1366"/>
      <c r="Z152" s="1366"/>
      <c r="AA152" s="592"/>
      <c r="AB152" s="593"/>
      <c r="AD152" s="1362"/>
      <c r="AE152" s="664">
        <v>52560</v>
      </c>
      <c r="AF152" s="592"/>
      <c r="AG152" s="592"/>
      <c r="AH152" s="593"/>
      <c r="AJ152" s="603"/>
      <c r="AK152" s="601"/>
      <c r="AL152" s="592"/>
      <c r="AM152" s="592"/>
      <c r="AN152" s="593"/>
      <c r="AP152" s="1351"/>
      <c r="AQ152" s="1354"/>
      <c r="AR152" s="1351"/>
      <c r="AS152" s="1354"/>
      <c r="AT152" s="1349"/>
      <c r="AU152" s="588" t="s">
        <v>3731</v>
      </c>
      <c r="AV152" s="665">
        <v>17400</v>
      </c>
      <c r="AW152" s="666">
        <v>19400</v>
      </c>
      <c r="AX152" s="667">
        <v>12200</v>
      </c>
      <c r="AY152" s="668">
        <v>12200</v>
      </c>
      <c r="BA152" s="651"/>
      <c r="BC152" s="1345"/>
      <c r="BE152" s="603"/>
      <c r="BF152" s="592"/>
      <c r="BG152" s="592"/>
      <c r="BH152" s="593"/>
      <c r="BJ152" s="669"/>
      <c r="BL152" s="609"/>
      <c r="BM152" s="610"/>
      <c r="BN152" s="610"/>
      <c r="BO152" s="611"/>
      <c r="BQ152" s="603">
        <v>12630</v>
      </c>
      <c r="BR152" s="601" t="s">
        <v>3630</v>
      </c>
      <c r="BS152" s="601">
        <v>120</v>
      </c>
      <c r="BT152" s="670" t="s">
        <v>3618</v>
      </c>
      <c r="BV152" s="603">
        <v>44660</v>
      </c>
      <c r="BW152" s="601" t="s">
        <v>3630</v>
      </c>
      <c r="BX152" s="601">
        <v>440</v>
      </c>
      <c r="BY152" s="601" t="s">
        <v>3618</v>
      </c>
      <c r="BZ152" s="670" t="s">
        <v>3631</v>
      </c>
      <c r="CB152" s="603">
        <v>28530</v>
      </c>
      <c r="CC152" s="601" t="s">
        <v>3630</v>
      </c>
      <c r="CD152" s="601">
        <v>280</v>
      </c>
      <c r="CE152" s="601" t="s">
        <v>3618</v>
      </c>
      <c r="CF152" s="670" t="s">
        <v>3631</v>
      </c>
      <c r="CH152" s="669"/>
    </row>
    <row r="153" spans="1:86">
      <c r="A153" s="1367"/>
      <c r="B153" s="584"/>
      <c r="C153" s="657" t="s">
        <v>3577</v>
      </c>
      <c r="D153" s="593" t="s">
        <v>3578</v>
      </c>
      <c r="F153" s="658">
        <v>300850</v>
      </c>
      <c r="G153" s="659">
        <v>375300</v>
      </c>
      <c r="H153" s="658">
        <v>250630</v>
      </c>
      <c r="I153" s="659">
        <v>325080</v>
      </c>
      <c r="J153" s="595" t="s">
        <v>12</v>
      </c>
      <c r="K153" s="660">
        <v>2890</v>
      </c>
      <c r="L153" s="661">
        <v>3640</v>
      </c>
      <c r="M153" s="662" t="s">
        <v>3709</v>
      </c>
      <c r="N153" s="660">
        <v>2390</v>
      </c>
      <c r="O153" s="661">
        <v>3140</v>
      </c>
      <c r="P153" s="662" t="s">
        <v>3709</v>
      </c>
      <c r="R153" s="598"/>
      <c r="S153" s="592"/>
      <c r="T153" s="593"/>
      <c r="V153" s="1365"/>
      <c r="W153" s="1366"/>
      <c r="X153" s="592"/>
      <c r="Y153" s="1366"/>
      <c r="Z153" s="1366"/>
      <c r="AA153" s="592"/>
      <c r="AB153" s="593"/>
      <c r="AC153" s="576" t="s">
        <v>1</v>
      </c>
      <c r="AD153" s="1359">
        <v>52560</v>
      </c>
      <c r="AE153" s="671"/>
      <c r="AF153" s="592"/>
      <c r="AG153" s="592"/>
      <c r="AH153" s="593"/>
      <c r="AJ153" s="603">
        <v>30590</v>
      </c>
      <c r="AK153" s="601" t="s">
        <v>3632</v>
      </c>
      <c r="AL153" s="592"/>
      <c r="AM153" s="592"/>
      <c r="AN153" s="593"/>
      <c r="AP153" s="1351"/>
      <c r="AQ153" s="1354"/>
      <c r="AR153" s="1351"/>
      <c r="AS153" s="1354"/>
      <c r="AT153" s="1349"/>
      <c r="AU153" s="588" t="s">
        <v>3732</v>
      </c>
      <c r="AV153" s="665">
        <v>15200</v>
      </c>
      <c r="AW153" s="666">
        <v>16900</v>
      </c>
      <c r="AX153" s="667">
        <v>10600</v>
      </c>
      <c r="AY153" s="668">
        <v>10600</v>
      </c>
      <c r="BA153" s="651"/>
      <c r="BC153" s="672"/>
      <c r="BE153" s="603"/>
      <c r="BF153" s="592"/>
      <c r="BG153" s="592"/>
      <c r="BH153" s="593"/>
      <c r="BJ153" s="669"/>
      <c r="BL153" s="609">
        <v>0.01</v>
      </c>
      <c r="BM153" s="610">
        <v>0.02</v>
      </c>
      <c r="BN153" s="610">
        <v>0.04</v>
      </c>
      <c r="BO153" s="611">
        <v>0.05</v>
      </c>
      <c r="BQ153" s="603"/>
      <c r="BR153" s="601"/>
      <c r="BS153" s="601"/>
      <c r="BT153" s="670"/>
      <c r="BV153" s="603"/>
      <c r="BW153" s="601"/>
      <c r="BX153" s="601"/>
      <c r="BY153" s="601"/>
      <c r="BZ153" s="670"/>
      <c r="CB153" s="603"/>
      <c r="CC153" s="601"/>
      <c r="CD153" s="601"/>
      <c r="CE153" s="601"/>
      <c r="CF153" s="670"/>
      <c r="CH153" s="669">
        <v>0.61</v>
      </c>
    </row>
    <row r="154" spans="1:86">
      <c r="A154" s="1367"/>
      <c r="B154" s="584"/>
      <c r="C154" s="657"/>
      <c r="D154" s="593" t="s">
        <v>3579</v>
      </c>
      <c r="F154" s="673">
        <v>375300</v>
      </c>
      <c r="G154" s="674"/>
      <c r="H154" s="673">
        <v>325080</v>
      </c>
      <c r="I154" s="674"/>
      <c r="J154" s="595" t="s">
        <v>12</v>
      </c>
      <c r="K154" s="675">
        <v>3640</v>
      </c>
      <c r="L154" s="676"/>
      <c r="M154" s="677" t="s">
        <v>3709</v>
      </c>
      <c r="N154" s="675">
        <v>3140</v>
      </c>
      <c r="O154" s="676"/>
      <c r="P154" s="677" t="s">
        <v>3709</v>
      </c>
      <c r="R154" s="598"/>
      <c r="S154" s="592"/>
      <c r="T154" s="593"/>
      <c r="V154" s="1365"/>
      <c r="W154" s="1366"/>
      <c r="X154" s="592"/>
      <c r="Y154" s="1366"/>
      <c r="Z154" s="1366"/>
      <c r="AA154" s="592"/>
      <c r="AB154" s="593"/>
      <c r="AD154" s="1360"/>
      <c r="AE154" s="678"/>
      <c r="AF154" s="688"/>
      <c r="AG154" s="688"/>
      <c r="AH154" s="600"/>
      <c r="AJ154" s="603"/>
      <c r="AK154" s="601"/>
      <c r="AL154" s="592"/>
      <c r="AM154" s="592"/>
      <c r="AN154" s="593"/>
      <c r="AP154" s="1352"/>
      <c r="AQ154" s="1355"/>
      <c r="AR154" s="1352"/>
      <c r="AS154" s="1355"/>
      <c r="AT154" s="1349"/>
      <c r="AU154" s="679" t="s">
        <v>3733</v>
      </c>
      <c r="AV154" s="680">
        <v>13600</v>
      </c>
      <c r="AW154" s="681">
        <v>15100</v>
      </c>
      <c r="AX154" s="682">
        <v>9500</v>
      </c>
      <c r="AY154" s="683">
        <v>9500</v>
      </c>
      <c r="BA154" s="651"/>
      <c r="BC154" s="627"/>
      <c r="BE154" s="603"/>
      <c r="BF154" s="592"/>
      <c r="BG154" s="592"/>
      <c r="BH154" s="593"/>
      <c r="BJ154" s="669"/>
      <c r="BL154" s="609"/>
      <c r="BM154" s="610"/>
      <c r="BN154" s="610"/>
      <c r="BO154" s="611"/>
      <c r="BQ154" s="603"/>
      <c r="BR154" s="601"/>
      <c r="BS154" s="601"/>
      <c r="BT154" s="670"/>
      <c r="BV154" s="603"/>
      <c r="BW154" s="601"/>
      <c r="BX154" s="601"/>
      <c r="BY154" s="601"/>
      <c r="BZ154" s="670"/>
      <c r="CB154" s="603"/>
      <c r="CC154" s="601"/>
      <c r="CD154" s="601"/>
      <c r="CE154" s="601"/>
      <c r="CF154" s="670"/>
      <c r="CH154" s="669"/>
    </row>
    <row r="155" spans="1:86" ht="45">
      <c r="A155" s="1367"/>
      <c r="B155" s="631" t="s">
        <v>3580</v>
      </c>
      <c r="C155" s="632" t="s">
        <v>3573</v>
      </c>
      <c r="D155" s="633" t="s">
        <v>3574</v>
      </c>
      <c r="F155" s="634">
        <v>126590</v>
      </c>
      <c r="G155" s="635">
        <v>134030</v>
      </c>
      <c r="H155" s="634">
        <v>101480</v>
      </c>
      <c r="I155" s="635">
        <v>108920</v>
      </c>
      <c r="J155" s="595" t="s">
        <v>12</v>
      </c>
      <c r="K155" s="636">
        <v>1240</v>
      </c>
      <c r="L155" s="637">
        <v>1310</v>
      </c>
      <c r="M155" s="638" t="s">
        <v>3709</v>
      </c>
      <c r="N155" s="636">
        <v>990</v>
      </c>
      <c r="O155" s="637">
        <v>1060</v>
      </c>
      <c r="P155" s="638" t="s">
        <v>3709</v>
      </c>
      <c r="Q155" s="576" t="s">
        <v>1</v>
      </c>
      <c r="R155" s="639">
        <v>7440</v>
      </c>
      <c r="S155" s="640">
        <v>70</v>
      </c>
      <c r="T155" s="641" t="s">
        <v>3618</v>
      </c>
      <c r="V155" s="1365"/>
      <c r="W155" s="1366"/>
      <c r="X155" s="592"/>
      <c r="Y155" s="1366"/>
      <c r="Z155" s="1366"/>
      <c r="AA155" s="592"/>
      <c r="AB155" s="593"/>
      <c r="AC155" s="576" t="s">
        <v>1</v>
      </c>
      <c r="AD155" s="1361">
        <v>30600</v>
      </c>
      <c r="AE155" s="643"/>
      <c r="AF155" s="592" t="s">
        <v>1</v>
      </c>
      <c r="AG155" s="592">
        <v>230</v>
      </c>
      <c r="AH155" s="593" t="s">
        <v>3618</v>
      </c>
      <c r="AJ155" s="603" t="s">
        <v>3235</v>
      </c>
      <c r="AK155" s="601"/>
      <c r="AL155" s="592" t="s">
        <v>1</v>
      </c>
      <c r="AM155" s="592">
        <v>180</v>
      </c>
      <c r="AN155" s="593" t="s">
        <v>3633</v>
      </c>
      <c r="AO155" s="576" t="s">
        <v>1</v>
      </c>
      <c r="AP155" s="1350">
        <v>7300</v>
      </c>
      <c r="AQ155" s="1353">
        <v>8000</v>
      </c>
      <c r="AR155" s="1350">
        <v>5100</v>
      </c>
      <c r="AS155" s="1353">
        <v>5100</v>
      </c>
      <c r="AT155" s="1349" t="s">
        <v>12</v>
      </c>
      <c r="AU155" s="646" t="s">
        <v>3730</v>
      </c>
      <c r="AV155" s="647">
        <v>15800</v>
      </c>
      <c r="AW155" s="648">
        <v>17600</v>
      </c>
      <c r="AX155" s="684">
        <v>11000</v>
      </c>
      <c r="AY155" s="668">
        <v>11000</v>
      </c>
      <c r="BA155" s="651"/>
      <c r="BB155" s="576" t="s">
        <v>1</v>
      </c>
      <c r="BC155" s="1344">
        <v>4500</v>
      </c>
      <c r="BD155" s="576" t="s">
        <v>1</v>
      </c>
      <c r="BE155" s="644">
        <v>10880</v>
      </c>
      <c r="BF155" s="642" t="s">
        <v>1</v>
      </c>
      <c r="BG155" s="642">
        <v>100</v>
      </c>
      <c r="BH155" s="633" t="s">
        <v>3618</v>
      </c>
      <c r="BJ155" s="669"/>
      <c r="BK155" s="576" t="s">
        <v>11</v>
      </c>
      <c r="BL155" s="653" t="s">
        <v>3307</v>
      </c>
      <c r="BM155" s="654" t="s">
        <v>3307</v>
      </c>
      <c r="BN155" s="654" t="s">
        <v>3307</v>
      </c>
      <c r="BO155" s="655" t="s">
        <v>3307</v>
      </c>
      <c r="BP155" s="576" t="s">
        <v>11</v>
      </c>
      <c r="BQ155" s="644"/>
      <c r="BR155" s="645"/>
      <c r="BS155" s="645"/>
      <c r="BT155" s="656"/>
      <c r="BU155" s="576" t="s">
        <v>11</v>
      </c>
      <c r="BV155" s="644"/>
      <c r="BW155" s="645"/>
      <c r="BX155" s="645"/>
      <c r="BY155" s="645"/>
      <c r="BZ155" s="656"/>
      <c r="CA155" s="576" t="s">
        <v>11</v>
      </c>
      <c r="CB155" s="644"/>
      <c r="CC155" s="645"/>
      <c r="CD155" s="645"/>
      <c r="CE155" s="645"/>
      <c r="CF155" s="656"/>
      <c r="CH155" s="652" t="s">
        <v>3257</v>
      </c>
    </row>
    <row r="156" spans="1:86">
      <c r="A156" s="1367"/>
      <c r="B156" s="584"/>
      <c r="C156" s="657"/>
      <c r="D156" s="593" t="s">
        <v>3576</v>
      </c>
      <c r="F156" s="658">
        <v>134030</v>
      </c>
      <c r="G156" s="659">
        <v>194210</v>
      </c>
      <c r="H156" s="658">
        <v>108920</v>
      </c>
      <c r="I156" s="659">
        <v>169100</v>
      </c>
      <c r="J156" s="595" t="s">
        <v>12</v>
      </c>
      <c r="K156" s="660">
        <v>1310</v>
      </c>
      <c r="L156" s="661">
        <v>1830</v>
      </c>
      <c r="M156" s="662" t="s">
        <v>3709</v>
      </c>
      <c r="N156" s="660">
        <v>1060</v>
      </c>
      <c r="O156" s="661">
        <v>1570</v>
      </c>
      <c r="P156" s="662" t="s">
        <v>3709</v>
      </c>
      <c r="Q156" s="576" t="s">
        <v>1</v>
      </c>
      <c r="R156" s="603">
        <v>7440</v>
      </c>
      <c r="S156" s="601">
        <v>70</v>
      </c>
      <c r="T156" s="663" t="s">
        <v>3618</v>
      </c>
      <c r="V156" s="1365"/>
      <c r="W156" s="1366"/>
      <c r="X156" s="592"/>
      <c r="Y156" s="1366"/>
      <c r="Z156" s="1366"/>
      <c r="AA156" s="592"/>
      <c r="AB156" s="593"/>
      <c r="AD156" s="1362"/>
      <c r="AE156" s="664">
        <v>28870</v>
      </c>
      <c r="AF156" s="592"/>
      <c r="AG156" s="592"/>
      <c r="AH156" s="593"/>
      <c r="AJ156" s="603"/>
      <c r="AK156" s="601"/>
      <c r="AL156" s="592"/>
      <c r="AM156" s="592"/>
      <c r="AN156" s="593"/>
      <c r="AP156" s="1351"/>
      <c r="AQ156" s="1354"/>
      <c r="AR156" s="1351"/>
      <c r="AS156" s="1354"/>
      <c r="AT156" s="1349"/>
      <c r="AU156" s="588" t="s">
        <v>3731</v>
      </c>
      <c r="AV156" s="665">
        <v>8700</v>
      </c>
      <c r="AW156" s="666">
        <v>9700</v>
      </c>
      <c r="AX156" s="684">
        <v>6100</v>
      </c>
      <c r="AY156" s="668">
        <v>6100</v>
      </c>
      <c r="BA156" s="651"/>
      <c r="BC156" s="1345"/>
      <c r="BE156" s="603"/>
      <c r="BF156" s="592"/>
      <c r="BG156" s="592"/>
      <c r="BH156" s="593"/>
      <c r="BJ156" s="669"/>
      <c r="BL156" s="609"/>
      <c r="BM156" s="610"/>
      <c r="BN156" s="610"/>
      <c r="BO156" s="611"/>
      <c r="BQ156" s="603">
        <v>6310</v>
      </c>
      <c r="BR156" s="601" t="s">
        <v>3630</v>
      </c>
      <c r="BS156" s="601">
        <v>60</v>
      </c>
      <c r="BT156" s="670" t="s">
        <v>3618</v>
      </c>
      <c r="BV156" s="603">
        <v>22330</v>
      </c>
      <c r="BW156" s="601" t="s">
        <v>3630</v>
      </c>
      <c r="BX156" s="601">
        <v>220</v>
      </c>
      <c r="BY156" s="601" t="s">
        <v>3618</v>
      </c>
      <c r="BZ156" s="670" t="s">
        <v>3631</v>
      </c>
      <c r="CB156" s="603">
        <v>14260</v>
      </c>
      <c r="CC156" s="601" t="s">
        <v>3630</v>
      </c>
      <c r="CD156" s="601">
        <v>140</v>
      </c>
      <c r="CE156" s="601" t="s">
        <v>3618</v>
      </c>
      <c r="CF156" s="670" t="s">
        <v>3631</v>
      </c>
      <c r="CH156" s="669"/>
    </row>
    <row r="157" spans="1:86">
      <c r="A157" s="1367"/>
      <c r="B157" s="584"/>
      <c r="C157" s="657" t="s">
        <v>3577</v>
      </c>
      <c r="D157" s="593" t="s">
        <v>3578</v>
      </c>
      <c r="F157" s="658">
        <v>194210</v>
      </c>
      <c r="G157" s="659">
        <v>268660</v>
      </c>
      <c r="H157" s="658">
        <v>169100</v>
      </c>
      <c r="I157" s="659">
        <v>243550</v>
      </c>
      <c r="J157" s="595" t="s">
        <v>12</v>
      </c>
      <c r="K157" s="660">
        <v>1830</v>
      </c>
      <c r="L157" s="661">
        <v>2580</v>
      </c>
      <c r="M157" s="662" t="s">
        <v>3709</v>
      </c>
      <c r="N157" s="660">
        <v>1570</v>
      </c>
      <c r="O157" s="661">
        <v>2320</v>
      </c>
      <c r="P157" s="662" t="s">
        <v>3709</v>
      </c>
      <c r="R157" s="598"/>
      <c r="S157" s="592"/>
      <c r="T157" s="593"/>
      <c r="V157" s="1365"/>
      <c r="W157" s="1366"/>
      <c r="X157" s="592"/>
      <c r="Y157" s="1366"/>
      <c r="Z157" s="1366"/>
      <c r="AA157" s="592"/>
      <c r="AB157" s="593"/>
      <c r="AC157" s="576" t="s">
        <v>1</v>
      </c>
      <c r="AD157" s="1359">
        <v>28870</v>
      </c>
      <c r="AE157" s="671"/>
      <c r="AF157" s="592"/>
      <c r="AG157" s="592"/>
      <c r="AH157" s="593"/>
      <c r="AJ157" s="603">
        <v>18350</v>
      </c>
      <c r="AK157" s="601" t="s">
        <v>3632</v>
      </c>
      <c r="AL157" s="592"/>
      <c r="AM157" s="592"/>
      <c r="AN157" s="593"/>
      <c r="AP157" s="1351"/>
      <c r="AQ157" s="1354"/>
      <c r="AR157" s="1351"/>
      <c r="AS157" s="1354"/>
      <c r="AT157" s="1349"/>
      <c r="AU157" s="588" t="s">
        <v>3732</v>
      </c>
      <c r="AV157" s="665">
        <v>7600</v>
      </c>
      <c r="AW157" s="666">
        <v>8400</v>
      </c>
      <c r="AX157" s="684">
        <v>5300</v>
      </c>
      <c r="AY157" s="668">
        <v>5300</v>
      </c>
      <c r="BA157" s="685"/>
      <c r="BC157" s="627"/>
      <c r="BE157" s="603"/>
      <c r="BF157" s="592"/>
      <c r="BG157" s="592"/>
      <c r="BH157" s="593"/>
      <c r="BJ157" s="669"/>
      <c r="BL157" s="609">
        <v>0.01</v>
      </c>
      <c r="BM157" s="610">
        <v>0.03</v>
      </c>
      <c r="BN157" s="610">
        <v>0.04</v>
      </c>
      <c r="BO157" s="611">
        <v>0.05</v>
      </c>
      <c r="BQ157" s="603"/>
      <c r="BR157" s="601"/>
      <c r="BS157" s="601"/>
      <c r="BT157" s="670"/>
      <c r="BV157" s="603"/>
      <c r="BW157" s="601"/>
      <c r="BX157" s="601"/>
      <c r="BY157" s="601"/>
      <c r="BZ157" s="670"/>
      <c r="CB157" s="603"/>
      <c r="CC157" s="601"/>
      <c r="CD157" s="601"/>
      <c r="CE157" s="601"/>
      <c r="CF157" s="670"/>
      <c r="CH157" s="669">
        <v>0.79</v>
      </c>
    </row>
    <row r="158" spans="1:86">
      <c r="A158" s="1367"/>
      <c r="B158" s="686"/>
      <c r="C158" s="687"/>
      <c r="D158" s="600" t="s">
        <v>3579</v>
      </c>
      <c r="F158" s="673">
        <v>268660</v>
      </c>
      <c r="G158" s="674"/>
      <c r="H158" s="673">
        <v>243550</v>
      </c>
      <c r="I158" s="674"/>
      <c r="J158" s="595" t="s">
        <v>12</v>
      </c>
      <c r="K158" s="675">
        <v>2580</v>
      </c>
      <c r="L158" s="676"/>
      <c r="M158" s="677" t="s">
        <v>3709</v>
      </c>
      <c r="N158" s="675">
        <v>2320</v>
      </c>
      <c r="O158" s="676"/>
      <c r="P158" s="677" t="s">
        <v>3709</v>
      </c>
      <c r="R158" s="599"/>
      <c r="S158" s="688"/>
      <c r="T158" s="600"/>
      <c r="V158" s="1365"/>
      <c r="W158" s="1366"/>
      <c r="X158" s="592"/>
      <c r="Y158" s="1366"/>
      <c r="Z158" s="1366"/>
      <c r="AA158" s="592"/>
      <c r="AB158" s="593"/>
      <c r="AD158" s="1360"/>
      <c r="AE158" s="678"/>
      <c r="AF158" s="592"/>
      <c r="AG158" s="592"/>
      <c r="AH158" s="593"/>
      <c r="AJ158" s="603"/>
      <c r="AK158" s="601"/>
      <c r="AL158" s="592"/>
      <c r="AM158" s="592"/>
      <c r="AN158" s="593"/>
      <c r="AP158" s="1352"/>
      <c r="AQ158" s="1355"/>
      <c r="AR158" s="1352"/>
      <c r="AS158" s="1355"/>
      <c r="AT158" s="1349"/>
      <c r="AU158" s="679" t="s">
        <v>3733</v>
      </c>
      <c r="AV158" s="680">
        <v>6800</v>
      </c>
      <c r="AW158" s="681">
        <v>7500</v>
      </c>
      <c r="AX158" s="682">
        <v>4700</v>
      </c>
      <c r="AY158" s="683">
        <v>4700</v>
      </c>
      <c r="BA158" s="685"/>
      <c r="BC158" s="627"/>
      <c r="BE158" s="602"/>
      <c r="BF158" s="688"/>
      <c r="BG158" s="688"/>
      <c r="BH158" s="600"/>
      <c r="BJ158" s="669"/>
      <c r="BL158" s="689"/>
      <c r="BM158" s="690"/>
      <c r="BN158" s="690"/>
      <c r="BO158" s="691"/>
      <c r="BQ158" s="602"/>
      <c r="BR158" s="612"/>
      <c r="BS158" s="612"/>
      <c r="BT158" s="613"/>
      <c r="BV158" s="602"/>
      <c r="BW158" s="612"/>
      <c r="BX158" s="612"/>
      <c r="BY158" s="612"/>
      <c r="BZ158" s="613"/>
      <c r="CB158" s="602"/>
      <c r="CC158" s="612"/>
      <c r="CD158" s="612"/>
      <c r="CE158" s="612"/>
      <c r="CF158" s="613"/>
      <c r="CH158" s="614"/>
    </row>
    <row r="159" spans="1:86" ht="45">
      <c r="A159" s="1367"/>
      <c r="B159" s="584" t="s">
        <v>3581</v>
      </c>
      <c r="C159" s="657" t="s">
        <v>3573</v>
      </c>
      <c r="D159" s="593" t="s">
        <v>3574</v>
      </c>
      <c r="F159" s="634">
        <v>90930</v>
      </c>
      <c r="G159" s="635">
        <v>98370</v>
      </c>
      <c r="H159" s="634">
        <v>74190</v>
      </c>
      <c r="I159" s="635">
        <v>81630</v>
      </c>
      <c r="J159" s="595" t="s">
        <v>12</v>
      </c>
      <c r="K159" s="636">
        <v>890</v>
      </c>
      <c r="L159" s="637">
        <v>960</v>
      </c>
      <c r="M159" s="638" t="s">
        <v>3709</v>
      </c>
      <c r="N159" s="636">
        <v>720</v>
      </c>
      <c r="O159" s="637">
        <v>790</v>
      </c>
      <c r="P159" s="638" t="s">
        <v>3709</v>
      </c>
      <c r="Q159" s="576" t="s">
        <v>1</v>
      </c>
      <c r="R159" s="692">
        <v>7440</v>
      </c>
      <c r="S159" s="693">
        <v>70</v>
      </c>
      <c r="T159" s="663" t="s">
        <v>3618</v>
      </c>
      <c r="V159" s="1365"/>
      <c r="W159" s="1366"/>
      <c r="X159" s="592"/>
      <c r="Y159" s="1366"/>
      <c r="Z159" s="1366"/>
      <c r="AA159" s="592"/>
      <c r="AB159" s="593"/>
      <c r="AC159" s="576" t="s">
        <v>1</v>
      </c>
      <c r="AD159" s="1361">
        <v>22700</v>
      </c>
      <c r="AE159" s="643"/>
      <c r="AF159" s="642" t="s">
        <v>1</v>
      </c>
      <c r="AG159" s="642">
        <v>150</v>
      </c>
      <c r="AH159" s="633" t="s">
        <v>3618</v>
      </c>
      <c r="AJ159" s="603" t="s">
        <v>3236</v>
      </c>
      <c r="AK159" s="601"/>
      <c r="AL159" s="592" t="s">
        <v>1</v>
      </c>
      <c r="AM159" s="592">
        <v>130</v>
      </c>
      <c r="AN159" s="593" t="s">
        <v>3633</v>
      </c>
      <c r="AO159" s="576" t="s">
        <v>1</v>
      </c>
      <c r="AP159" s="1350">
        <v>5100</v>
      </c>
      <c r="AQ159" s="1353">
        <v>5600</v>
      </c>
      <c r="AR159" s="1350">
        <v>3500</v>
      </c>
      <c r="AS159" s="1353">
        <v>3500</v>
      </c>
      <c r="AT159" s="1349" t="s">
        <v>12</v>
      </c>
      <c r="AU159" s="646" t="s">
        <v>3730</v>
      </c>
      <c r="AV159" s="647">
        <v>10900</v>
      </c>
      <c r="AW159" s="648">
        <v>12200</v>
      </c>
      <c r="AX159" s="684">
        <v>7600</v>
      </c>
      <c r="AY159" s="668">
        <v>7600</v>
      </c>
      <c r="BA159" s="685"/>
      <c r="BB159" s="576" t="s">
        <v>1</v>
      </c>
      <c r="BC159" s="1344">
        <v>4500</v>
      </c>
      <c r="BD159" s="576" t="s">
        <v>1</v>
      </c>
      <c r="BE159" s="603">
        <v>7250</v>
      </c>
      <c r="BF159" s="592" t="s">
        <v>1</v>
      </c>
      <c r="BG159" s="592">
        <v>70</v>
      </c>
      <c r="BH159" s="593" t="s">
        <v>3618</v>
      </c>
      <c r="BJ159" s="669"/>
      <c r="BK159" s="576" t="s">
        <v>11</v>
      </c>
      <c r="BL159" s="609" t="s">
        <v>3307</v>
      </c>
      <c r="BM159" s="610" t="s">
        <v>3307</v>
      </c>
      <c r="BN159" s="610" t="s">
        <v>3307</v>
      </c>
      <c r="BO159" s="611" t="s">
        <v>3307</v>
      </c>
      <c r="BP159" s="576" t="s">
        <v>11</v>
      </c>
      <c r="BQ159" s="603"/>
      <c r="BR159" s="601"/>
      <c r="BS159" s="601"/>
      <c r="BT159" s="670"/>
      <c r="BU159" s="576" t="s">
        <v>11</v>
      </c>
      <c r="BV159" s="603"/>
      <c r="BW159" s="601"/>
      <c r="BX159" s="601"/>
      <c r="BY159" s="601"/>
      <c r="BZ159" s="670"/>
      <c r="CA159" s="576" t="s">
        <v>11</v>
      </c>
      <c r="CB159" s="603"/>
      <c r="CC159" s="601"/>
      <c r="CD159" s="601"/>
      <c r="CE159" s="601"/>
      <c r="CF159" s="670"/>
      <c r="CH159" s="669" t="s">
        <v>3257</v>
      </c>
    </row>
    <row r="160" spans="1:86">
      <c r="A160" s="1367"/>
      <c r="B160" s="584"/>
      <c r="C160" s="657"/>
      <c r="D160" s="593" t="s">
        <v>3576</v>
      </c>
      <c r="F160" s="658">
        <v>98370</v>
      </c>
      <c r="G160" s="659">
        <v>158550</v>
      </c>
      <c r="H160" s="658">
        <v>81630</v>
      </c>
      <c r="I160" s="659">
        <v>141810</v>
      </c>
      <c r="J160" s="595" t="s">
        <v>12</v>
      </c>
      <c r="K160" s="660">
        <v>960</v>
      </c>
      <c r="L160" s="661">
        <v>1470</v>
      </c>
      <c r="M160" s="662" t="s">
        <v>3709</v>
      </c>
      <c r="N160" s="660">
        <v>790</v>
      </c>
      <c r="O160" s="661">
        <v>1300</v>
      </c>
      <c r="P160" s="662" t="s">
        <v>3709</v>
      </c>
      <c r="Q160" s="576" t="s">
        <v>1</v>
      </c>
      <c r="R160" s="603">
        <v>7440</v>
      </c>
      <c r="S160" s="601">
        <v>70</v>
      </c>
      <c r="T160" s="663" t="s">
        <v>3618</v>
      </c>
      <c r="V160" s="1365"/>
      <c r="W160" s="1366"/>
      <c r="X160" s="592"/>
      <c r="Y160" s="1366"/>
      <c r="Z160" s="1366"/>
      <c r="AA160" s="592"/>
      <c r="AB160" s="593"/>
      <c r="AD160" s="1362"/>
      <c r="AE160" s="664">
        <v>20970</v>
      </c>
      <c r="AF160" s="592"/>
      <c r="AG160" s="592"/>
      <c r="AH160" s="593"/>
      <c r="AJ160" s="603"/>
      <c r="AK160" s="601"/>
      <c r="AL160" s="592"/>
      <c r="AM160" s="592"/>
      <c r="AN160" s="593"/>
      <c r="AP160" s="1351"/>
      <c r="AQ160" s="1354"/>
      <c r="AR160" s="1351"/>
      <c r="AS160" s="1354"/>
      <c r="AT160" s="1349"/>
      <c r="AU160" s="588" t="s">
        <v>3731</v>
      </c>
      <c r="AV160" s="665">
        <v>6000</v>
      </c>
      <c r="AW160" s="666">
        <v>6700</v>
      </c>
      <c r="AX160" s="684">
        <v>4200</v>
      </c>
      <c r="AY160" s="668">
        <v>4200</v>
      </c>
      <c r="BA160" s="1346" t="s">
        <v>3735</v>
      </c>
      <c r="BC160" s="1345"/>
      <c r="BE160" s="603"/>
      <c r="BF160" s="592"/>
      <c r="BG160" s="592"/>
      <c r="BH160" s="593"/>
      <c r="BJ160" s="669"/>
      <c r="BL160" s="609"/>
      <c r="BM160" s="610"/>
      <c r="BN160" s="610"/>
      <c r="BO160" s="611"/>
      <c r="BQ160" s="603">
        <v>4210</v>
      </c>
      <c r="BR160" s="601" t="s">
        <v>3630</v>
      </c>
      <c r="BS160" s="601">
        <v>40</v>
      </c>
      <c r="BT160" s="670" t="s">
        <v>3618</v>
      </c>
      <c r="BV160" s="603">
        <v>14880</v>
      </c>
      <c r="BW160" s="601" t="s">
        <v>3630</v>
      </c>
      <c r="BX160" s="601">
        <v>140</v>
      </c>
      <c r="BY160" s="601" t="s">
        <v>3618</v>
      </c>
      <c r="BZ160" s="670" t="s">
        <v>3631</v>
      </c>
      <c r="CB160" s="603">
        <v>9510</v>
      </c>
      <c r="CC160" s="601" t="s">
        <v>3630</v>
      </c>
      <c r="CD160" s="601">
        <v>90</v>
      </c>
      <c r="CE160" s="601" t="s">
        <v>3618</v>
      </c>
      <c r="CF160" s="670" t="s">
        <v>3631</v>
      </c>
      <c r="CH160" s="669"/>
    </row>
    <row r="161" spans="1:86">
      <c r="A161" s="1367"/>
      <c r="B161" s="584"/>
      <c r="C161" s="657" t="s">
        <v>3577</v>
      </c>
      <c r="D161" s="593" t="s">
        <v>3578</v>
      </c>
      <c r="F161" s="658">
        <v>158550</v>
      </c>
      <c r="G161" s="659">
        <v>233000</v>
      </c>
      <c r="H161" s="658">
        <v>141810</v>
      </c>
      <c r="I161" s="659">
        <v>216260</v>
      </c>
      <c r="J161" s="595" t="s">
        <v>12</v>
      </c>
      <c r="K161" s="660">
        <v>1470</v>
      </c>
      <c r="L161" s="661">
        <v>2220</v>
      </c>
      <c r="M161" s="662" t="s">
        <v>3709</v>
      </c>
      <c r="N161" s="660">
        <v>1300</v>
      </c>
      <c r="O161" s="661">
        <v>2050</v>
      </c>
      <c r="P161" s="662" t="s">
        <v>3709</v>
      </c>
      <c r="R161" s="598"/>
      <c r="S161" s="592"/>
      <c r="T161" s="593"/>
      <c r="V161" s="1365"/>
      <c r="W161" s="1366"/>
      <c r="X161" s="592"/>
      <c r="Y161" s="1366"/>
      <c r="Z161" s="1366"/>
      <c r="AA161" s="592"/>
      <c r="AB161" s="593"/>
      <c r="AC161" s="576" t="s">
        <v>1</v>
      </c>
      <c r="AD161" s="1359">
        <v>20970</v>
      </c>
      <c r="AE161" s="671"/>
      <c r="AF161" s="592"/>
      <c r="AG161" s="592">
        <v>0</v>
      </c>
      <c r="AH161" s="593"/>
      <c r="AJ161" s="603">
        <v>13110</v>
      </c>
      <c r="AK161" s="601" t="s">
        <v>3632</v>
      </c>
      <c r="AL161" s="592"/>
      <c r="AM161" s="592"/>
      <c r="AN161" s="593"/>
      <c r="AP161" s="1351"/>
      <c r="AQ161" s="1354"/>
      <c r="AR161" s="1351"/>
      <c r="AS161" s="1354"/>
      <c r="AT161" s="1349"/>
      <c r="AU161" s="588" t="s">
        <v>3732</v>
      </c>
      <c r="AV161" s="665">
        <v>5200</v>
      </c>
      <c r="AW161" s="666">
        <v>5800</v>
      </c>
      <c r="AX161" s="684">
        <v>3600</v>
      </c>
      <c r="AY161" s="668">
        <v>3600</v>
      </c>
      <c r="BA161" s="1346"/>
      <c r="BC161" s="627"/>
      <c r="BE161" s="603"/>
      <c r="BF161" s="592"/>
      <c r="BG161" s="592"/>
      <c r="BH161" s="593"/>
      <c r="BJ161" s="669"/>
      <c r="BL161" s="609">
        <v>0.01</v>
      </c>
      <c r="BM161" s="610">
        <v>0.03</v>
      </c>
      <c r="BN161" s="610">
        <v>0.04</v>
      </c>
      <c r="BO161" s="611">
        <v>0.05</v>
      </c>
      <c r="BQ161" s="603"/>
      <c r="BR161" s="601"/>
      <c r="BS161" s="601"/>
      <c r="BT161" s="670"/>
      <c r="BV161" s="603"/>
      <c r="BW161" s="601"/>
      <c r="BX161" s="601"/>
      <c r="BY161" s="601"/>
      <c r="BZ161" s="670"/>
      <c r="CB161" s="603"/>
      <c r="CC161" s="601"/>
      <c r="CD161" s="601"/>
      <c r="CE161" s="601"/>
      <c r="CF161" s="670"/>
      <c r="CH161" s="669">
        <v>0.87</v>
      </c>
    </row>
    <row r="162" spans="1:86">
      <c r="A162" s="1367"/>
      <c r="B162" s="584"/>
      <c r="C162" s="657"/>
      <c r="D162" s="593" t="s">
        <v>3579</v>
      </c>
      <c r="F162" s="673">
        <v>233000</v>
      </c>
      <c r="G162" s="674"/>
      <c r="H162" s="673">
        <v>216260</v>
      </c>
      <c r="I162" s="674"/>
      <c r="J162" s="595" t="s">
        <v>12</v>
      </c>
      <c r="K162" s="675">
        <v>2220</v>
      </c>
      <c r="L162" s="676"/>
      <c r="M162" s="677" t="s">
        <v>3709</v>
      </c>
      <c r="N162" s="675">
        <v>2050</v>
      </c>
      <c r="O162" s="676"/>
      <c r="P162" s="677" t="s">
        <v>3709</v>
      </c>
      <c r="R162" s="598"/>
      <c r="S162" s="592"/>
      <c r="T162" s="593"/>
      <c r="V162" s="1365"/>
      <c r="W162" s="1366"/>
      <c r="X162" s="592"/>
      <c r="Y162" s="1366"/>
      <c r="Z162" s="1366"/>
      <c r="AA162" s="592"/>
      <c r="AB162" s="593"/>
      <c r="AD162" s="1360"/>
      <c r="AE162" s="678"/>
      <c r="AF162" s="688"/>
      <c r="AG162" s="688"/>
      <c r="AH162" s="600"/>
      <c r="AJ162" s="603"/>
      <c r="AK162" s="601"/>
      <c r="AL162" s="592"/>
      <c r="AM162" s="592"/>
      <c r="AN162" s="593"/>
      <c r="AP162" s="1352"/>
      <c r="AQ162" s="1355"/>
      <c r="AR162" s="1352"/>
      <c r="AS162" s="1355"/>
      <c r="AT162" s="1349"/>
      <c r="AU162" s="679" t="s">
        <v>3733</v>
      </c>
      <c r="AV162" s="680">
        <v>4700</v>
      </c>
      <c r="AW162" s="681">
        <v>5200</v>
      </c>
      <c r="AX162" s="682">
        <v>3300</v>
      </c>
      <c r="AY162" s="683">
        <v>3300</v>
      </c>
      <c r="BA162" s="1346"/>
      <c r="BC162" s="627"/>
      <c r="BE162" s="603"/>
      <c r="BF162" s="592"/>
      <c r="BG162" s="592"/>
      <c r="BH162" s="593"/>
      <c r="BJ162" s="669"/>
      <c r="BL162" s="609"/>
      <c r="BM162" s="610"/>
      <c r="BN162" s="610"/>
      <c r="BO162" s="611"/>
      <c r="BQ162" s="603"/>
      <c r="BR162" s="601"/>
      <c r="BS162" s="601"/>
      <c r="BT162" s="670"/>
      <c r="BV162" s="603"/>
      <c r="BW162" s="601"/>
      <c r="BX162" s="601"/>
      <c r="BY162" s="601"/>
      <c r="BZ162" s="670"/>
      <c r="CB162" s="603"/>
      <c r="CC162" s="601"/>
      <c r="CD162" s="601"/>
      <c r="CE162" s="601"/>
      <c r="CF162" s="670"/>
      <c r="CH162" s="669"/>
    </row>
    <row r="163" spans="1:86" ht="45">
      <c r="A163" s="1367"/>
      <c r="B163" s="631" t="s">
        <v>3582</v>
      </c>
      <c r="C163" s="632" t="s">
        <v>3573</v>
      </c>
      <c r="D163" s="633" t="s">
        <v>3574</v>
      </c>
      <c r="F163" s="634">
        <v>73330</v>
      </c>
      <c r="G163" s="635">
        <v>80770</v>
      </c>
      <c r="H163" s="634">
        <v>60780</v>
      </c>
      <c r="I163" s="635">
        <v>68220</v>
      </c>
      <c r="J163" s="595" t="s">
        <v>12</v>
      </c>
      <c r="K163" s="636">
        <v>710</v>
      </c>
      <c r="L163" s="637">
        <v>780</v>
      </c>
      <c r="M163" s="638" t="s">
        <v>3709</v>
      </c>
      <c r="N163" s="636">
        <v>580</v>
      </c>
      <c r="O163" s="637">
        <v>650</v>
      </c>
      <c r="P163" s="638" t="s">
        <v>3709</v>
      </c>
      <c r="Q163" s="576" t="s">
        <v>1</v>
      </c>
      <c r="R163" s="639">
        <v>7440</v>
      </c>
      <c r="S163" s="640">
        <v>70</v>
      </c>
      <c r="T163" s="641" t="s">
        <v>3618</v>
      </c>
      <c r="V163" s="1365"/>
      <c r="W163" s="1366"/>
      <c r="X163" s="592"/>
      <c r="Y163" s="1366"/>
      <c r="Z163" s="1366"/>
      <c r="AA163" s="592"/>
      <c r="AB163" s="593"/>
      <c r="AC163" s="576" t="s">
        <v>1</v>
      </c>
      <c r="AD163" s="1361">
        <v>18750</v>
      </c>
      <c r="AE163" s="643"/>
      <c r="AF163" s="592" t="s">
        <v>1</v>
      </c>
      <c r="AG163" s="592">
        <v>110</v>
      </c>
      <c r="AH163" s="593" t="s">
        <v>3618</v>
      </c>
      <c r="AJ163" s="603" t="s">
        <v>3237</v>
      </c>
      <c r="AK163" s="601"/>
      <c r="AL163" s="592" t="s">
        <v>1</v>
      </c>
      <c r="AM163" s="592">
        <v>100</v>
      </c>
      <c r="AN163" s="593" t="s">
        <v>3633</v>
      </c>
      <c r="AO163" s="576" t="s">
        <v>1</v>
      </c>
      <c r="AP163" s="1350">
        <v>4400</v>
      </c>
      <c r="AQ163" s="1353">
        <v>4900</v>
      </c>
      <c r="AR163" s="1350">
        <v>3100</v>
      </c>
      <c r="AS163" s="1353">
        <v>3100</v>
      </c>
      <c r="AT163" s="1349" t="s">
        <v>12</v>
      </c>
      <c r="AU163" s="646" t="s">
        <v>3730</v>
      </c>
      <c r="AV163" s="647">
        <v>9800</v>
      </c>
      <c r="AW163" s="648">
        <v>10900</v>
      </c>
      <c r="AX163" s="684">
        <v>6800</v>
      </c>
      <c r="AY163" s="668">
        <v>6800</v>
      </c>
      <c r="BA163" s="651" t="s">
        <v>3683</v>
      </c>
      <c r="BB163" s="576" t="s">
        <v>1</v>
      </c>
      <c r="BC163" s="1344">
        <v>4500</v>
      </c>
      <c r="BD163" s="576" t="s">
        <v>1</v>
      </c>
      <c r="BE163" s="644">
        <v>5440</v>
      </c>
      <c r="BF163" s="642" t="s">
        <v>1</v>
      </c>
      <c r="BG163" s="642">
        <v>50</v>
      </c>
      <c r="BH163" s="633" t="s">
        <v>3618</v>
      </c>
      <c r="BJ163" s="669"/>
      <c r="BK163" s="576" t="s">
        <v>11</v>
      </c>
      <c r="BL163" s="653" t="s">
        <v>3307</v>
      </c>
      <c r="BM163" s="654" t="s">
        <v>3307</v>
      </c>
      <c r="BN163" s="654" t="s">
        <v>3307</v>
      </c>
      <c r="BO163" s="655" t="s">
        <v>3307</v>
      </c>
      <c r="BP163" s="576" t="s">
        <v>11</v>
      </c>
      <c r="BQ163" s="644"/>
      <c r="BR163" s="645"/>
      <c r="BS163" s="645"/>
      <c r="BT163" s="656"/>
      <c r="BU163" s="576" t="s">
        <v>11</v>
      </c>
      <c r="BV163" s="644"/>
      <c r="BW163" s="645"/>
      <c r="BX163" s="645"/>
      <c r="BY163" s="645"/>
      <c r="BZ163" s="656"/>
      <c r="CA163" s="576" t="s">
        <v>11</v>
      </c>
      <c r="CB163" s="644"/>
      <c r="CC163" s="645"/>
      <c r="CD163" s="645"/>
      <c r="CE163" s="645"/>
      <c r="CF163" s="656"/>
      <c r="CH163" s="652" t="s">
        <v>3257</v>
      </c>
    </row>
    <row r="164" spans="1:86">
      <c r="A164" s="1367"/>
      <c r="B164" s="584"/>
      <c r="C164" s="657"/>
      <c r="D164" s="593" t="s">
        <v>3576</v>
      </c>
      <c r="F164" s="658">
        <v>80770</v>
      </c>
      <c r="G164" s="659">
        <v>140950</v>
      </c>
      <c r="H164" s="658">
        <v>68220</v>
      </c>
      <c r="I164" s="659">
        <v>128400</v>
      </c>
      <c r="J164" s="595" t="s">
        <v>12</v>
      </c>
      <c r="K164" s="660">
        <v>780</v>
      </c>
      <c r="L164" s="661">
        <v>1290</v>
      </c>
      <c r="M164" s="662" t="s">
        <v>3709</v>
      </c>
      <c r="N164" s="660">
        <v>650</v>
      </c>
      <c r="O164" s="661">
        <v>1170</v>
      </c>
      <c r="P164" s="662" t="s">
        <v>3709</v>
      </c>
      <c r="Q164" s="576" t="s">
        <v>1</v>
      </c>
      <c r="R164" s="603">
        <v>7440</v>
      </c>
      <c r="S164" s="601">
        <v>70</v>
      </c>
      <c r="T164" s="663" t="s">
        <v>3618</v>
      </c>
      <c r="V164" s="598"/>
      <c r="W164" s="601"/>
      <c r="X164" s="592"/>
      <c r="Y164" s="601"/>
      <c r="Z164" s="592"/>
      <c r="AA164" s="592"/>
      <c r="AB164" s="593"/>
      <c r="AD164" s="1362"/>
      <c r="AE164" s="664">
        <v>17020</v>
      </c>
      <c r="AF164" s="592"/>
      <c r="AG164" s="592"/>
      <c r="AH164" s="593"/>
      <c r="AJ164" s="603"/>
      <c r="AK164" s="601"/>
      <c r="AL164" s="592"/>
      <c r="AM164" s="592"/>
      <c r="AN164" s="593"/>
      <c r="AP164" s="1351"/>
      <c r="AQ164" s="1354"/>
      <c r="AR164" s="1351"/>
      <c r="AS164" s="1354"/>
      <c r="AT164" s="1349"/>
      <c r="AU164" s="588" t="s">
        <v>3731</v>
      </c>
      <c r="AV164" s="665">
        <v>5400</v>
      </c>
      <c r="AW164" s="666">
        <v>6000</v>
      </c>
      <c r="AX164" s="684">
        <v>3700</v>
      </c>
      <c r="AY164" s="668">
        <v>3700</v>
      </c>
      <c r="BA164" s="651">
        <v>27330</v>
      </c>
      <c r="BC164" s="1345"/>
      <c r="BE164" s="603"/>
      <c r="BF164" s="592"/>
      <c r="BG164" s="592"/>
      <c r="BH164" s="593"/>
      <c r="BJ164" s="669"/>
      <c r="BL164" s="609"/>
      <c r="BM164" s="610"/>
      <c r="BN164" s="610"/>
      <c r="BO164" s="611"/>
      <c r="BQ164" s="603">
        <v>3150</v>
      </c>
      <c r="BR164" s="601" t="s">
        <v>3630</v>
      </c>
      <c r="BS164" s="601">
        <v>30</v>
      </c>
      <c r="BT164" s="670" t="s">
        <v>3618</v>
      </c>
      <c r="BV164" s="603">
        <v>11160</v>
      </c>
      <c r="BW164" s="601" t="s">
        <v>3630</v>
      </c>
      <c r="BX164" s="601">
        <v>110</v>
      </c>
      <c r="BY164" s="601" t="s">
        <v>3618</v>
      </c>
      <c r="BZ164" s="670" t="s">
        <v>3631</v>
      </c>
      <c r="CB164" s="603">
        <v>7130</v>
      </c>
      <c r="CC164" s="601" t="s">
        <v>3630</v>
      </c>
      <c r="CD164" s="601">
        <v>70</v>
      </c>
      <c r="CE164" s="601" t="s">
        <v>3618</v>
      </c>
      <c r="CF164" s="670" t="s">
        <v>3631</v>
      </c>
      <c r="CH164" s="669"/>
    </row>
    <row r="165" spans="1:86">
      <c r="A165" s="1367"/>
      <c r="B165" s="584"/>
      <c r="C165" s="657" t="s">
        <v>3577</v>
      </c>
      <c r="D165" s="593" t="s">
        <v>3578</v>
      </c>
      <c r="F165" s="658">
        <v>140950</v>
      </c>
      <c r="G165" s="659">
        <v>215400</v>
      </c>
      <c r="H165" s="658">
        <v>128400</v>
      </c>
      <c r="I165" s="659">
        <v>202850</v>
      </c>
      <c r="J165" s="595" t="s">
        <v>12</v>
      </c>
      <c r="K165" s="660">
        <v>1290</v>
      </c>
      <c r="L165" s="661">
        <v>2040</v>
      </c>
      <c r="M165" s="662" t="s">
        <v>3709</v>
      </c>
      <c r="N165" s="660">
        <v>1170</v>
      </c>
      <c r="O165" s="661">
        <v>1920</v>
      </c>
      <c r="P165" s="662" t="s">
        <v>3709</v>
      </c>
      <c r="R165" s="598"/>
      <c r="S165" s="592"/>
      <c r="T165" s="593"/>
      <c r="V165" s="598"/>
      <c r="W165" s="601"/>
      <c r="X165" s="592"/>
      <c r="Y165" s="601"/>
      <c r="Z165" s="592"/>
      <c r="AA165" s="592"/>
      <c r="AB165" s="593"/>
      <c r="AC165" s="576" t="s">
        <v>1</v>
      </c>
      <c r="AD165" s="1359">
        <v>17020</v>
      </c>
      <c r="AE165" s="671"/>
      <c r="AF165" s="592"/>
      <c r="AG165" s="592">
        <v>0</v>
      </c>
      <c r="AH165" s="593"/>
      <c r="AJ165" s="603">
        <v>10190</v>
      </c>
      <c r="AK165" s="601" t="s">
        <v>3632</v>
      </c>
      <c r="AL165" s="592"/>
      <c r="AM165" s="592"/>
      <c r="AN165" s="593"/>
      <c r="AP165" s="1351"/>
      <c r="AQ165" s="1354"/>
      <c r="AR165" s="1351"/>
      <c r="AS165" s="1354"/>
      <c r="AT165" s="1349"/>
      <c r="AU165" s="588" t="s">
        <v>3732</v>
      </c>
      <c r="AV165" s="665">
        <v>4700</v>
      </c>
      <c r="AW165" s="666">
        <v>5200</v>
      </c>
      <c r="AX165" s="684">
        <v>3300</v>
      </c>
      <c r="AY165" s="668">
        <v>3300</v>
      </c>
      <c r="BA165" s="694"/>
      <c r="BC165" s="627"/>
      <c r="BE165" s="603"/>
      <c r="BF165" s="592"/>
      <c r="BG165" s="592"/>
      <c r="BH165" s="593"/>
      <c r="BJ165" s="669"/>
      <c r="BL165" s="609">
        <v>0.01</v>
      </c>
      <c r="BM165" s="610">
        <v>0.03</v>
      </c>
      <c r="BN165" s="610">
        <v>0.04</v>
      </c>
      <c r="BO165" s="611">
        <v>0.05</v>
      </c>
      <c r="BQ165" s="603"/>
      <c r="BR165" s="601"/>
      <c r="BS165" s="601"/>
      <c r="BT165" s="670"/>
      <c r="BV165" s="603"/>
      <c r="BW165" s="601"/>
      <c r="BX165" s="601"/>
      <c r="BY165" s="601"/>
      <c r="BZ165" s="670"/>
      <c r="CB165" s="603"/>
      <c r="CC165" s="601"/>
      <c r="CD165" s="601"/>
      <c r="CE165" s="601"/>
      <c r="CF165" s="670"/>
      <c r="CH165" s="669">
        <v>0.96</v>
      </c>
    </row>
    <row r="166" spans="1:86">
      <c r="A166" s="1367"/>
      <c r="B166" s="686"/>
      <c r="C166" s="687"/>
      <c r="D166" s="600" t="s">
        <v>3579</v>
      </c>
      <c r="F166" s="673">
        <v>215400</v>
      </c>
      <c r="G166" s="674"/>
      <c r="H166" s="673">
        <v>202850</v>
      </c>
      <c r="I166" s="674"/>
      <c r="J166" s="595" t="s">
        <v>12</v>
      </c>
      <c r="K166" s="675">
        <v>2040</v>
      </c>
      <c r="L166" s="676"/>
      <c r="M166" s="677" t="s">
        <v>3709</v>
      </c>
      <c r="N166" s="675">
        <v>1920</v>
      </c>
      <c r="O166" s="676"/>
      <c r="P166" s="677" t="s">
        <v>3709</v>
      </c>
      <c r="R166" s="599"/>
      <c r="S166" s="688"/>
      <c r="T166" s="600"/>
      <c r="V166" s="697"/>
      <c r="W166" s="696" t="s">
        <v>3710</v>
      </c>
      <c r="X166" s="592"/>
      <c r="Y166" s="696" t="s">
        <v>3710</v>
      </c>
      <c r="Z166" s="696"/>
      <c r="AA166" s="592"/>
      <c r="AB166" s="593"/>
      <c r="AD166" s="1360"/>
      <c r="AE166" s="678"/>
      <c r="AF166" s="592"/>
      <c r="AG166" s="592"/>
      <c r="AH166" s="593"/>
      <c r="AJ166" s="603"/>
      <c r="AK166" s="601"/>
      <c r="AL166" s="592"/>
      <c r="AM166" s="592"/>
      <c r="AN166" s="593"/>
      <c r="AP166" s="1352"/>
      <c r="AQ166" s="1355"/>
      <c r="AR166" s="1352"/>
      <c r="AS166" s="1355"/>
      <c r="AT166" s="1349"/>
      <c r="AU166" s="679" t="s">
        <v>3733</v>
      </c>
      <c r="AV166" s="680">
        <v>4200</v>
      </c>
      <c r="AW166" s="681">
        <v>4600</v>
      </c>
      <c r="AX166" s="682">
        <v>2900</v>
      </c>
      <c r="AY166" s="683">
        <v>2900</v>
      </c>
      <c r="BA166" s="651" t="s">
        <v>3684</v>
      </c>
      <c r="BC166" s="627"/>
      <c r="BE166" s="602"/>
      <c r="BF166" s="688"/>
      <c r="BG166" s="688"/>
      <c r="BH166" s="600"/>
      <c r="BJ166" s="669"/>
      <c r="BL166" s="689"/>
      <c r="BM166" s="690"/>
      <c r="BN166" s="690"/>
      <c r="BO166" s="691"/>
      <c r="BQ166" s="602"/>
      <c r="BR166" s="612"/>
      <c r="BS166" s="612"/>
      <c r="BT166" s="613"/>
      <c r="BV166" s="602"/>
      <c r="BW166" s="612"/>
      <c r="BX166" s="612"/>
      <c r="BY166" s="612"/>
      <c r="BZ166" s="613"/>
      <c r="CB166" s="602"/>
      <c r="CC166" s="612"/>
      <c r="CD166" s="612"/>
      <c r="CE166" s="612"/>
      <c r="CF166" s="613"/>
      <c r="CH166" s="614"/>
    </row>
    <row r="167" spans="1:86" ht="45">
      <c r="A167" s="1367"/>
      <c r="B167" s="584" t="s">
        <v>3584</v>
      </c>
      <c r="C167" s="657" t="s">
        <v>3573</v>
      </c>
      <c r="D167" s="593" t="s">
        <v>3574</v>
      </c>
      <c r="F167" s="634">
        <v>68160</v>
      </c>
      <c r="G167" s="635">
        <v>75600</v>
      </c>
      <c r="H167" s="634">
        <v>58120</v>
      </c>
      <c r="I167" s="635">
        <v>65560</v>
      </c>
      <c r="J167" s="595" t="s">
        <v>12</v>
      </c>
      <c r="K167" s="636">
        <v>660</v>
      </c>
      <c r="L167" s="637">
        <v>730</v>
      </c>
      <c r="M167" s="638" t="s">
        <v>3709</v>
      </c>
      <c r="N167" s="636">
        <v>560</v>
      </c>
      <c r="O167" s="637">
        <v>630</v>
      </c>
      <c r="P167" s="638" t="s">
        <v>3709</v>
      </c>
      <c r="Q167" s="576" t="s">
        <v>1</v>
      </c>
      <c r="R167" s="692">
        <v>7440</v>
      </c>
      <c r="S167" s="693">
        <v>70</v>
      </c>
      <c r="T167" s="663" t="s">
        <v>3618</v>
      </c>
      <c r="V167" s="603"/>
      <c r="W167" s="601">
        <v>256800</v>
      </c>
      <c r="X167" s="592"/>
      <c r="Y167" s="601">
        <v>2560</v>
      </c>
      <c r="Z167" s="592" t="s">
        <v>3618</v>
      </c>
      <c r="AA167" s="592"/>
      <c r="AB167" s="593"/>
      <c r="AC167" s="576" t="s">
        <v>1</v>
      </c>
      <c r="AD167" s="1361">
        <v>16380</v>
      </c>
      <c r="AE167" s="643"/>
      <c r="AF167" s="642" t="s">
        <v>1</v>
      </c>
      <c r="AG167" s="642">
        <v>90</v>
      </c>
      <c r="AH167" s="633" t="s">
        <v>3618</v>
      </c>
      <c r="AJ167" s="603" t="s">
        <v>3238</v>
      </c>
      <c r="AK167" s="601"/>
      <c r="AL167" s="592" t="s">
        <v>1</v>
      </c>
      <c r="AM167" s="592">
        <v>70</v>
      </c>
      <c r="AN167" s="593" t="s">
        <v>3633</v>
      </c>
      <c r="AO167" s="576" t="s">
        <v>1</v>
      </c>
      <c r="AP167" s="1350">
        <v>4000</v>
      </c>
      <c r="AQ167" s="1353">
        <v>4400</v>
      </c>
      <c r="AR167" s="1350">
        <v>2800</v>
      </c>
      <c r="AS167" s="1353">
        <v>2800</v>
      </c>
      <c r="AT167" s="1349" t="s">
        <v>12</v>
      </c>
      <c r="AU167" s="646" t="s">
        <v>3730</v>
      </c>
      <c r="AV167" s="647">
        <v>8800</v>
      </c>
      <c r="AW167" s="648">
        <v>9800</v>
      </c>
      <c r="AX167" s="684">
        <v>6100</v>
      </c>
      <c r="AY167" s="668">
        <v>6100</v>
      </c>
      <c r="BA167" s="651">
        <v>16800</v>
      </c>
      <c r="BB167" s="576" t="s">
        <v>1</v>
      </c>
      <c r="BC167" s="1344">
        <v>4500</v>
      </c>
      <c r="BD167" s="576" t="s">
        <v>1</v>
      </c>
      <c r="BE167" s="603">
        <v>4350</v>
      </c>
      <c r="BF167" s="592" t="s">
        <v>1</v>
      </c>
      <c r="BG167" s="592">
        <v>40</v>
      </c>
      <c r="BH167" s="593" t="s">
        <v>3618</v>
      </c>
      <c r="BJ167" s="669"/>
      <c r="BK167" s="576" t="s">
        <v>11</v>
      </c>
      <c r="BL167" s="609" t="s">
        <v>3307</v>
      </c>
      <c r="BM167" s="610" t="s">
        <v>3307</v>
      </c>
      <c r="BN167" s="610" t="s">
        <v>3307</v>
      </c>
      <c r="BO167" s="611" t="s">
        <v>3307</v>
      </c>
      <c r="BP167" s="576" t="s">
        <v>11</v>
      </c>
      <c r="BQ167" s="603"/>
      <c r="BR167" s="601"/>
      <c r="BS167" s="601"/>
      <c r="BT167" s="670"/>
      <c r="BU167" s="576" t="s">
        <v>11</v>
      </c>
      <c r="BV167" s="603"/>
      <c r="BW167" s="601"/>
      <c r="BX167" s="601"/>
      <c r="BY167" s="601"/>
      <c r="BZ167" s="670"/>
      <c r="CA167" s="576" t="s">
        <v>11</v>
      </c>
      <c r="CB167" s="603"/>
      <c r="CC167" s="601"/>
      <c r="CD167" s="601"/>
      <c r="CE167" s="601"/>
      <c r="CF167" s="670"/>
      <c r="CH167" s="669" t="s">
        <v>3257</v>
      </c>
    </row>
    <row r="168" spans="1:86">
      <c r="A168" s="1367"/>
      <c r="B168" s="584"/>
      <c r="C168" s="657"/>
      <c r="D168" s="593" t="s">
        <v>3576</v>
      </c>
      <c r="F168" s="658">
        <v>75600</v>
      </c>
      <c r="G168" s="659">
        <v>135780</v>
      </c>
      <c r="H168" s="658">
        <v>65560</v>
      </c>
      <c r="I168" s="659">
        <v>125740</v>
      </c>
      <c r="J168" s="595" t="s">
        <v>12</v>
      </c>
      <c r="K168" s="660">
        <v>730</v>
      </c>
      <c r="L168" s="661">
        <v>1240</v>
      </c>
      <c r="M168" s="662" t="s">
        <v>3709</v>
      </c>
      <c r="N168" s="660">
        <v>630</v>
      </c>
      <c r="O168" s="661">
        <v>1140</v>
      </c>
      <c r="P168" s="662" t="s">
        <v>3709</v>
      </c>
      <c r="Q168" s="576" t="s">
        <v>1</v>
      </c>
      <c r="R168" s="603">
        <v>7440</v>
      </c>
      <c r="S168" s="601">
        <v>70</v>
      </c>
      <c r="T168" s="663" t="s">
        <v>3618</v>
      </c>
      <c r="V168" s="603"/>
      <c r="W168" s="601"/>
      <c r="X168" s="592"/>
      <c r="Y168" s="601"/>
      <c r="Z168" s="592"/>
      <c r="AA168" s="592"/>
      <c r="AB168" s="593"/>
      <c r="AD168" s="1362"/>
      <c r="AE168" s="664">
        <v>14660</v>
      </c>
      <c r="AF168" s="592"/>
      <c r="AG168" s="592"/>
      <c r="AH168" s="593"/>
      <c r="AJ168" s="603"/>
      <c r="AK168" s="601"/>
      <c r="AL168" s="592"/>
      <c r="AM168" s="592"/>
      <c r="AN168" s="593"/>
      <c r="AP168" s="1351"/>
      <c r="AQ168" s="1354"/>
      <c r="AR168" s="1351"/>
      <c r="AS168" s="1354"/>
      <c r="AT168" s="1349"/>
      <c r="AU168" s="588" t="s">
        <v>3731</v>
      </c>
      <c r="AV168" s="665">
        <v>4800</v>
      </c>
      <c r="AW168" s="666">
        <v>5400</v>
      </c>
      <c r="AX168" s="684">
        <v>3400</v>
      </c>
      <c r="AY168" s="668">
        <v>3400</v>
      </c>
      <c r="BA168" s="694"/>
      <c r="BC168" s="1345"/>
      <c r="BE168" s="603"/>
      <c r="BF168" s="592"/>
      <c r="BG168" s="592"/>
      <c r="BH168" s="593"/>
      <c r="BJ168" s="669"/>
      <c r="BL168" s="609"/>
      <c r="BM168" s="610"/>
      <c r="BN168" s="610"/>
      <c r="BO168" s="611"/>
      <c r="BQ168" s="603">
        <v>2520</v>
      </c>
      <c r="BR168" s="601" t="s">
        <v>3630</v>
      </c>
      <c r="BS168" s="601">
        <v>20</v>
      </c>
      <c r="BT168" s="670" t="s">
        <v>3618</v>
      </c>
      <c r="BV168" s="603">
        <v>8930</v>
      </c>
      <c r="BW168" s="601" t="s">
        <v>3630</v>
      </c>
      <c r="BX168" s="601">
        <v>80</v>
      </c>
      <c r="BY168" s="601" t="s">
        <v>3618</v>
      </c>
      <c r="BZ168" s="670" t="s">
        <v>3631</v>
      </c>
      <c r="CB168" s="603">
        <v>5700</v>
      </c>
      <c r="CC168" s="601" t="s">
        <v>3630</v>
      </c>
      <c r="CD168" s="601">
        <v>50</v>
      </c>
      <c r="CE168" s="601" t="s">
        <v>3618</v>
      </c>
      <c r="CF168" s="670" t="s">
        <v>3631</v>
      </c>
      <c r="CH168" s="669"/>
    </row>
    <row r="169" spans="1:86">
      <c r="A169" s="1367"/>
      <c r="B169" s="584"/>
      <c r="C169" s="657" t="s">
        <v>3577</v>
      </c>
      <c r="D169" s="593" t="s">
        <v>3578</v>
      </c>
      <c r="F169" s="658">
        <v>135780</v>
      </c>
      <c r="G169" s="659">
        <v>210230</v>
      </c>
      <c r="H169" s="658">
        <v>125740</v>
      </c>
      <c r="I169" s="659">
        <v>200190</v>
      </c>
      <c r="J169" s="595" t="s">
        <v>12</v>
      </c>
      <c r="K169" s="660">
        <v>1240</v>
      </c>
      <c r="L169" s="661">
        <v>1990</v>
      </c>
      <c r="M169" s="662" t="s">
        <v>3709</v>
      </c>
      <c r="N169" s="660">
        <v>1140</v>
      </c>
      <c r="O169" s="661">
        <v>1890</v>
      </c>
      <c r="P169" s="662" t="s">
        <v>3709</v>
      </c>
      <c r="R169" s="598"/>
      <c r="S169" s="592"/>
      <c r="T169" s="593"/>
      <c r="V169" s="697"/>
      <c r="W169" s="696" t="s">
        <v>3711</v>
      </c>
      <c r="X169" s="592"/>
      <c r="Y169" s="601" t="s">
        <v>3711</v>
      </c>
      <c r="Z169" s="592"/>
      <c r="AA169" s="592"/>
      <c r="AB169" s="593"/>
      <c r="AC169" s="576" t="s">
        <v>1</v>
      </c>
      <c r="AD169" s="1359">
        <v>14660</v>
      </c>
      <c r="AE169" s="671"/>
      <c r="AF169" s="592"/>
      <c r="AG169" s="592">
        <v>0</v>
      </c>
      <c r="AH169" s="593"/>
      <c r="AJ169" s="603">
        <v>7640</v>
      </c>
      <c r="AK169" s="601" t="s">
        <v>3632</v>
      </c>
      <c r="AL169" s="592"/>
      <c r="AM169" s="592"/>
      <c r="AN169" s="593"/>
      <c r="AP169" s="1351"/>
      <c r="AQ169" s="1354"/>
      <c r="AR169" s="1351"/>
      <c r="AS169" s="1354"/>
      <c r="AT169" s="1349"/>
      <c r="AU169" s="588" t="s">
        <v>3732</v>
      </c>
      <c r="AV169" s="665">
        <v>4200</v>
      </c>
      <c r="AW169" s="666">
        <v>4700</v>
      </c>
      <c r="AX169" s="684">
        <v>2900</v>
      </c>
      <c r="AY169" s="668">
        <v>2900</v>
      </c>
      <c r="BA169" s="651" t="s">
        <v>3685</v>
      </c>
      <c r="BC169" s="672"/>
      <c r="BE169" s="603"/>
      <c r="BF169" s="592"/>
      <c r="BG169" s="592"/>
      <c r="BH169" s="593"/>
      <c r="BJ169" s="669"/>
      <c r="BL169" s="609">
        <v>0.01</v>
      </c>
      <c r="BM169" s="610">
        <v>0.03</v>
      </c>
      <c r="BN169" s="610">
        <v>0.04</v>
      </c>
      <c r="BO169" s="611">
        <v>0.06</v>
      </c>
      <c r="BQ169" s="603"/>
      <c r="BR169" s="601"/>
      <c r="BS169" s="601"/>
      <c r="BT169" s="670"/>
      <c r="BV169" s="603"/>
      <c r="BW169" s="601"/>
      <c r="BX169" s="601"/>
      <c r="BY169" s="601"/>
      <c r="BZ169" s="670"/>
      <c r="CB169" s="603"/>
      <c r="CC169" s="601"/>
      <c r="CD169" s="601"/>
      <c r="CE169" s="601"/>
      <c r="CF169" s="670"/>
      <c r="CH169" s="669">
        <v>0.92</v>
      </c>
    </row>
    <row r="170" spans="1:86">
      <c r="A170" s="1367"/>
      <c r="B170" s="584"/>
      <c r="C170" s="657"/>
      <c r="D170" s="593" t="s">
        <v>3579</v>
      </c>
      <c r="F170" s="673">
        <v>210230</v>
      </c>
      <c r="G170" s="674"/>
      <c r="H170" s="673">
        <v>200190</v>
      </c>
      <c r="I170" s="674"/>
      <c r="J170" s="595" t="s">
        <v>12</v>
      </c>
      <c r="K170" s="675">
        <v>1990</v>
      </c>
      <c r="L170" s="676"/>
      <c r="M170" s="677" t="s">
        <v>3709</v>
      </c>
      <c r="N170" s="675">
        <v>1890</v>
      </c>
      <c r="O170" s="676"/>
      <c r="P170" s="677" t="s">
        <v>3709</v>
      </c>
      <c r="R170" s="598"/>
      <c r="S170" s="592"/>
      <c r="T170" s="593"/>
      <c r="V170" s="603"/>
      <c r="W170" s="601">
        <v>275100</v>
      </c>
      <c r="X170" s="592"/>
      <c r="Y170" s="601">
        <v>2750</v>
      </c>
      <c r="Z170" s="592" t="s">
        <v>3618</v>
      </c>
      <c r="AA170" s="592"/>
      <c r="AB170" s="593"/>
      <c r="AD170" s="1360"/>
      <c r="AE170" s="678"/>
      <c r="AF170" s="688"/>
      <c r="AG170" s="688"/>
      <c r="AH170" s="600"/>
      <c r="AJ170" s="603"/>
      <c r="AK170" s="601"/>
      <c r="AL170" s="592"/>
      <c r="AM170" s="592"/>
      <c r="AN170" s="593"/>
      <c r="AP170" s="1352"/>
      <c r="AQ170" s="1355"/>
      <c r="AR170" s="1352"/>
      <c r="AS170" s="1355"/>
      <c r="AT170" s="1349"/>
      <c r="AU170" s="679" t="s">
        <v>3733</v>
      </c>
      <c r="AV170" s="680">
        <v>3800</v>
      </c>
      <c r="AW170" s="681">
        <v>4200</v>
      </c>
      <c r="AX170" s="682">
        <v>2600</v>
      </c>
      <c r="AY170" s="683">
        <v>2600</v>
      </c>
      <c r="BA170" s="651">
        <v>12280</v>
      </c>
      <c r="BC170" s="627"/>
      <c r="BE170" s="603"/>
      <c r="BF170" s="592"/>
      <c r="BG170" s="592"/>
      <c r="BH170" s="593"/>
      <c r="BJ170" s="669"/>
      <c r="BL170" s="609"/>
      <c r="BM170" s="610"/>
      <c r="BN170" s="610"/>
      <c r="BO170" s="611"/>
      <c r="BQ170" s="603"/>
      <c r="BR170" s="601"/>
      <c r="BS170" s="601"/>
      <c r="BT170" s="670"/>
      <c r="BV170" s="603"/>
      <c r="BW170" s="601"/>
      <c r="BX170" s="601"/>
      <c r="BY170" s="601"/>
      <c r="BZ170" s="670"/>
      <c r="CB170" s="603"/>
      <c r="CC170" s="601"/>
      <c r="CD170" s="601"/>
      <c r="CE170" s="601"/>
      <c r="CF170" s="670"/>
      <c r="CH170" s="669"/>
    </row>
    <row r="171" spans="1:86" ht="45">
      <c r="A171" s="1367"/>
      <c r="B171" s="631" t="s">
        <v>3585</v>
      </c>
      <c r="C171" s="632" t="s">
        <v>3573</v>
      </c>
      <c r="D171" s="633" t="s">
        <v>3574</v>
      </c>
      <c r="F171" s="634">
        <v>59620</v>
      </c>
      <c r="G171" s="635">
        <v>67060</v>
      </c>
      <c r="H171" s="634">
        <v>51250</v>
      </c>
      <c r="I171" s="635">
        <v>58690</v>
      </c>
      <c r="J171" s="595" t="s">
        <v>12</v>
      </c>
      <c r="K171" s="636">
        <v>570</v>
      </c>
      <c r="L171" s="637">
        <v>640</v>
      </c>
      <c r="M171" s="638" t="s">
        <v>3709</v>
      </c>
      <c r="N171" s="636">
        <v>490</v>
      </c>
      <c r="O171" s="637">
        <v>560</v>
      </c>
      <c r="P171" s="638" t="s">
        <v>3709</v>
      </c>
      <c r="Q171" s="576" t="s">
        <v>1</v>
      </c>
      <c r="R171" s="639">
        <v>7440</v>
      </c>
      <c r="S171" s="640">
        <v>70</v>
      </c>
      <c r="T171" s="641" t="s">
        <v>3618</v>
      </c>
      <c r="V171" s="603"/>
      <c r="W171" s="601"/>
      <c r="X171" s="592"/>
      <c r="Y171" s="601"/>
      <c r="Z171" s="592"/>
      <c r="AA171" s="592"/>
      <c r="AB171" s="593"/>
      <c r="AC171" s="576" t="s">
        <v>1</v>
      </c>
      <c r="AD171" s="1361">
        <v>14800</v>
      </c>
      <c r="AE171" s="643"/>
      <c r="AF171" s="592" t="s">
        <v>1</v>
      </c>
      <c r="AG171" s="592">
        <v>70</v>
      </c>
      <c r="AH171" s="593" t="s">
        <v>3618</v>
      </c>
      <c r="AJ171" s="603" t="s">
        <v>3239</v>
      </c>
      <c r="AK171" s="601"/>
      <c r="AL171" s="592" t="s">
        <v>1</v>
      </c>
      <c r="AM171" s="592">
        <v>60</v>
      </c>
      <c r="AN171" s="593" t="s">
        <v>3633</v>
      </c>
      <c r="AO171" s="576" t="s">
        <v>1</v>
      </c>
      <c r="AP171" s="1350">
        <v>3400</v>
      </c>
      <c r="AQ171" s="1353">
        <v>3700</v>
      </c>
      <c r="AR171" s="1350">
        <v>2300</v>
      </c>
      <c r="AS171" s="1353">
        <v>2300</v>
      </c>
      <c r="AT171" s="1349" t="s">
        <v>12</v>
      </c>
      <c r="AU171" s="646" t="s">
        <v>3730</v>
      </c>
      <c r="AV171" s="647">
        <v>7200</v>
      </c>
      <c r="AW171" s="648">
        <v>8100</v>
      </c>
      <c r="AX171" s="684">
        <v>5100</v>
      </c>
      <c r="AY171" s="668">
        <v>5100</v>
      </c>
      <c r="BA171" s="694"/>
      <c r="BB171" s="576" t="s">
        <v>1</v>
      </c>
      <c r="BC171" s="1344">
        <v>4500</v>
      </c>
      <c r="BD171" s="576" t="s">
        <v>1</v>
      </c>
      <c r="BE171" s="644">
        <v>3620</v>
      </c>
      <c r="BF171" s="642" t="s">
        <v>1</v>
      </c>
      <c r="BG171" s="642">
        <v>30</v>
      </c>
      <c r="BH171" s="633" t="s">
        <v>3618</v>
      </c>
      <c r="BJ171" s="669"/>
      <c r="BK171" s="576" t="s">
        <v>11</v>
      </c>
      <c r="BL171" s="653" t="s">
        <v>3307</v>
      </c>
      <c r="BM171" s="654" t="s">
        <v>3307</v>
      </c>
      <c r="BN171" s="654" t="s">
        <v>3307</v>
      </c>
      <c r="BO171" s="655" t="s">
        <v>3307</v>
      </c>
      <c r="BP171" s="576" t="s">
        <v>11</v>
      </c>
      <c r="BQ171" s="644"/>
      <c r="BR171" s="645"/>
      <c r="BS171" s="645"/>
      <c r="BT171" s="656"/>
      <c r="BU171" s="576" t="s">
        <v>11</v>
      </c>
      <c r="BV171" s="644"/>
      <c r="BW171" s="645"/>
      <c r="BX171" s="645"/>
      <c r="BY171" s="645"/>
      <c r="BZ171" s="656"/>
      <c r="CA171" s="576" t="s">
        <v>11</v>
      </c>
      <c r="CB171" s="644"/>
      <c r="CC171" s="645"/>
      <c r="CD171" s="645"/>
      <c r="CE171" s="645"/>
      <c r="CF171" s="656"/>
      <c r="CH171" s="652" t="s">
        <v>3257</v>
      </c>
    </row>
    <row r="172" spans="1:86">
      <c r="A172" s="1367"/>
      <c r="B172" s="584"/>
      <c r="C172" s="657"/>
      <c r="D172" s="593" t="s">
        <v>3576</v>
      </c>
      <c r="F172" s="658">
        <v>67060</v>
      </c>
      <c r="G172" s="659">
        <v>127240</v>
      </c>
      <c r="H172" s="658">
        <v>58690</v>
      </c>
      <c r="I172" s="659">
        <v>118870</v>
      </c>
      <c r="J172" s="595" t="s">
        <v>12</v>
      </c>
      <c r="K172" s="660">
        <v>640</v>
      </c>
      <c r="L172" s="661">
        <v>1160</v>
      </c>
      <c r="M172" s="662" t="s">
        <v>3709</v>
      </c>
      <c r="N172" s="660">
        <v>560</v>
      </c>
      <c r="O172" s="661">
        <v>1070</v>
      </c>
      <c r="P172" s="662" t="s">
        <v>3709</v>
      </c>
      <c r="Q172" s="576" t="s">
        <v>1</v>
      </c>
      <c r="R172" s="603">
        <v>7440</v>
      </c>
      <c r="S172" s="601">
        <v>70</v>
      </c>
      <c r="T172" s="663" t="s">
        <v>3618</v>
      </c>
      <c r="V172" s="697"/>
      <c r="W172" s="696" t="s">
        <v>3712</v>
      </c>
      <c r="X172" s="592"/>
      <c r="Y172" s="696" t="s">
        <v>3712</v>
      </c>
      <c r="Z172" s="696"/>
      <c r="AA172" s="592"/>
      <c r="AB172" s="593"/>
      <c r="AD172" s="1362"/>
      <c r="AE172" s="664">
        <v>13080</v>
      </c>
      <c r="AF172" s="592"/>
      <c r="AG172" s="592"/>
      <c r="AH172" s="593"/>
      <c r="AJ172" s="603"/>
      <c r="AK172" s="601"/>
      <c r="AL172" s="592"/>
      <c r="AM172" s="592"/>
      <c r="AN172" s="593"/>
      <c r="AP172" s="1351"/>
      <c r="AQ172" s="1354"/>
      <c r="AR172" s="1351"/>
      <c r="AS172" s="1354"/>
      <c r="AT172" s="1349"/>
      <c r="AU172" s="588" t="s">
        <v>3731</v>
      </c>
      <c r="AV172" s="665">
        <v>4000</v>
      </c>
      <c r="AW172" s="666">
        <v>4400</v>
      </c>
      <c r="AX172" s="684">
        <v>2800</v>
      </c>
      <c r="AY172" s="668">
        <v>2800</v>
      </c>
      <c r="BA172" s="651" t="s">
        <v>3686</v>
      </c>
      <c r="BC172" s="1345"/>
      <c r="BE172" s="603"/>
      <c r="BF172" s="592"/>
      <c r="BG172" s="592"/>
      <c r="BH172" s="593"/>
      <c r="BJ172" s="669"/>
      <c r="BL172" s="609"/>
      <c r="BM172" s="610"/>
      <c r="BN172" s="610"/>
      <c r="BO172" s="611"/>
      <c r="BQ172" s="603">
        <v>2100</v>
      </c>
      <c r="BR172" s="601" t="s">
        <v>3630</v>
      </c>
      <c r="BS172" s="601">
        <v>20</v>
      </c>
      <c r="BT172" s="670" t="s">
        <v>3618</v>
      </c>
      <c r="BV172" s="603">
        <v>7440</v>
      </c>
      <c r="BW172" s="601" t="s">
        <v>3630</v>
      </c>
      <c r="BX172" s="601">
        <v>70</v>
      </c>
      <c r="BY172" s="601" t="s">
        <v>3618</v>
      </c>
      <c r="BZ172" s="670" t="s">
        <v>3631</v>
      </c>
      <c r="CB172" s="603">
        <v>4750</v>
      </c>
      <c r="CC172" s="601" t="s">
        <v>3630</v>
      </c>
      <c r="CD172" s="601">
        <v>40</v>
      </c>
      <c r="CE172" s="601" t="s">
        <v>3618</v>
      </c>
      <c r="CF172" s="670" t="s">
        <v>3631</v>
      </c>
      <c r="CH172" s="669"/>
    </row>
    <row r="173" spans="1:86">
      <c r="A173" s="1367"/>
      <c r="B173" s="584"/>
      <c r="C173" s="657" t="s">
        <v>3577</v>
      </c>
      <c r="D173" s="593" t="s">
        <v>3578</v>
      </c>
      <c r="F173" s="658">
        <v>127240</v>
      </c>
      <c r="G173" s="659">
        <v>201690</v>
      </c>
      <c r="H173" s="658">
        <v>118870</v>
      </c>
      <c r="I173" s="659">
        <v>193320</v>
      </c>
      <c r="J173" s="595" t="s">
        <v>12</v>
      </c>
      <c r="K173" s="660">
        <v>1160</v>
      </c>
      <c r="L173" s="661">
        <v>1910</v>
      </c>
      <c r="M173" s="662" t="s">
        <v>3709</v>
      </c>
      <c r="N173" s="660">
        <v>1070</v>
      </c>
      <c r="O173" s="661">
        <v>1820</v>
      </c>
      <c r="P173" s="662" t="s">
        <v>3709</v>
      </c>
      <c r="R173" s="598"/>
      <c r="S173" s="592"/>
      <c r="T173" s="593"/>
      <c r="V173" s="603"/>
      <c r="W173" s="601">
        <v>311900</v>
      </c>
      <c r="X173" s="592"/>
      <c r="Y173" s="601">
        <v>3110</v>
      </c>
      <c r="Z173" s="592" t="s">
        <v>3618</v>
      </c>
      <c r="AA173" s="592"/>
      <c r="AB173" s="593"/>
      <c r="AC173" s="576" t="s">
        <v>1</v>
      </c>
      <c r="AD173" s="1359">
        <v>13080</v>
      </c>
      <c r="AE173" s="671"/>
      <c r="AF173" s="592"/>
      <c r="AG173" s="592">
        <v>0</v>
      </c>
      <c r="AH173" s="593"/>
      <c r="AJ173" s="603">
        <v>6110</v>
      </c>
      <c r="AK173" s="601" t="s">
        <v>3632</v>
      </c>
      <c r="AL173" s="592"/>
      <c r="AM173" s="592"/>
      <c r="AN173" s="593"/>
      <c r="AP173" s="1351"/>
      <c r="AQ173" s="1354"/>
      <c r="AR173" s="1351"/>
      <c r="AS173" s="1354"/>
      <c r="AT173" s="1349"/>
      <c r="AU173" s="588" t="s">
        <v>3732</v>
      </c>
      <c r="AV173" s="665">
        <v>3500</v>
      </c>
      <c r="AW173" s="666">
        <v>3800</v>
      </c>
      <c r="AX173" s="684">
        <v>2400</v>
      </c>
      <c r="AY173" s="668">
        <v>2400</v>
      </c>
      <c r="BA173" s="651">
        <v>9770</v>
      </c>
      <c r="BC173" s="627"/>
      <c r="BE173" s="603"/>
      <c r="BF173" s="592"/>
      <c r="BG173" s="592"/>
      <c r="BH173" s="593"/>
      <c r="BJ173" s="669"/>
      <c r="BL173" s="609">
        <v>0.01</v>
      </c>
      <c r="BM173" s="610">
        <v>0.03</v>
      </c>
      <c r="BN173" s="610">
        <v>0.04</v>
      </c>
      <c r="BO173" s="611">
        <v>0.06</v>
      </c>
      <c r="BQ173" s="603"/>
      <c r="BR173" s="601"/>
      <c r="BS173" s="601"/>
      <c r="BT173" s="670"/>
      <c r="BV173" s="603"/>
      <c r="BW173" s="601"/>
      <c r="BX173" s="601"/>
      <c r="BY173" s="601"/>
      <c r="BZ173" s="670"/>
      <c r="CB173" s="603"/>
      <c r="CC173" s="601"/>
      <c r="CD173" s="601"/>
      <c r="CE173" s="601"/>
      <c r="CF173" s="670"/>
      <c r="CH173" s="669">
        <v>0.9</v>
      </c>
    </row>
    <row r="174" spans="1:86">
      <c r="A174" s="1367"/>
      <c r="B174" s="686"/>
      <c r="C174" s="687"/>
      <c r="D174" s="600" t="s">
        <v>3579</v>
      </c>
      <c r="F174" s="673">
        <v>201690</v>
      </c>
      <c r="G174" s="674"/>
      <c r="H174" s="673">
        <v>193320</v>
      </c>
      <c r="I174" s="674"/>
      <c r="J174" s="595" t="s">
        <v>12</v>
      </c>
      <c r="K174" s="675">
        <v>1910</v>
      </c>
      <c r="L174" s="676"/>
      <c r="M174" s="677" t="s">
        <v>3709</v>
      </c>
      <c r="N174" s="675">
        <v>1820</v>
      </c>
      <c r="O174" s="676"/>
      <c r="P174" s="677" t="s">
        <v>3709</v>
      </c>
      <c r="R174" s="599"/>
      <c r="S174" s="688"/>
      <c r="T174" s="600"/>
      <c r="V174" s="603"/>
      <c r="W174" s="601"/>
      <c r="X174" s="592"/>
      <c r="Y174" s="601"/>
      <c r="Z174" s="592"/>
      <c r="AA174" s="592"/>
      <c r="AB174" s="593"/>
      <c r="AD174" s="1360"/>
      <c r="AE174" s="678"/>
      <c r="AF174" s="592"/>
      <c r="AG174" s="592"/>
      <c r="AH174" s="593"/>
      <c r="AJ174" s="603"/>
      <c r="AK174" s="601"/>
      <c r="AL174" s="592"/>
      <c r="AM174" s="592"/>
      <c r="AN174" s="593"/>
      <c r="AP174" s="1352"/>
      <c r="AQ174" s="1355"/>
      <c r="AR174" s="1352"/>
      <c r="AS174" s="1355"/>
      <c r="AT174" s="1349"/>
      <c r="AU174" s="679" t="s">
        <v>3733</v>
      </c>
      <c r="AV174" s="680">
        <v>3100</v>
      </c>
      <c r="AW174" s="681">
        <v>3400</v>
      </c>
      <c r="AX174" s="682">
        <v>2100</v>
      </c>
      <c r="AY174" s="683">
        <v>2100</v>
      </c>
      <c r="BA174" s="694"/>
      <c r="BC174" s="627"/>
      <c r="BE174" s="602"/>
      <c r="BF174" s="688"/>
      <c r="BG174" s="688"/>
      <c r="BH174" s="600"/>
      <c r="BJ174" s="669"/>
      <c r="BL174" s="689"/>
      <c r="BM174" s="690"/>
      <c r="BN174" s="690"/>
      <c r="BO174" s="691"/>
      <c r="BQ174" s="602"/>
      <c r="BR174" s="612"/>
      <c r="BS174" s="612"/>
      <c r="BT174" s="613"/>
      <c r="BV174" s="602"/>
      <c r="BW174" s="612"/>
      <c r="BX174" s="612"/>
      <c r="BY174" s="612"/>
      <c r="BZ174" s="613"/>
      <c r="CB174" s="602"/>
      <c r="CC174" s="612"/>
      <c r="CD174" s="612"/>
      <c r="CE174" s="612"/>
      <c r="CF174" s="613"/>
      <c r="CH174" s="614"/>
    </row>
    <row r="175" spans="1:86" ht="45">
      <c r="A175" s="1367"/>
      <c r="B175" s="584" t="s">
        <v>3586</v>
      </c>
      <c r="C175" s="657" t="s">
        <v>3573</v>
      </c>
      <c r="D175" s="593" t="s">
        <v>3574</v>
      </c>
      <c r="F175" s="634">
        <v>53590</v>
      </c>
      <c r="G175" s="635">
        <v>61030</v>
      </c>
      <c r="H175" s="634">
        <v>46410</v>
      </c>
      <c r="I175" s="635">
        <v>53850</v>
      </c>
      <c r="J175" s="595" t="s">
        <v>12</v>
      </c>
      <c r="K175" s="636">
        <v>510</v>
      </c>
      <c r="L175" s="637">
        <v>580</v>
      </c>
      <c r="M175" s="638" t="s">
        <v>3709</v>
      </c>
      <c r="N175" s="636">
        <v>440</v>
      </c>
      <c r="O175" s="637">
        <v>510</v>
      </c>
      <c r="P175" s="638" t="s">
        <v>3709</v>
      </c>
      <c r="Q175" s="576" t="s">
        <v>1</v>
      </c>
      <c r="R175" s="692">
        <v>7440</v>
      </c>
      <c r="S175" s="693">
        <v>70</v>
      </c>
      <c r="T175" s="663" t="s">
        <v>3618</v>
      </c>
      <c r="V175" s="697"/>
      <c r="W175" s="696" t="s">
        <v>3713</v>
      </c>
      <c r="X175" s="592"/>
      <c r="Y175" s="696" t="s">
        <v>3713</v>
      </c>
      <c r="Z175" s="696"/>
      <c r="AA175" s="592"/>
      <c r="AB175" s="593"/>
      <c r="AC175" s="576" t="s">
        <v>1</v>
      </c>
      <c r="AD175" s="1361">
        <v>13680</v>
      </c>
      <c r="AE175" s="643"/>
      <c r="AF175" s="642" t="s">
        <v>1</v>
      </c>
      <c r="AG175" s="642">
        <v>60</v>
      </c>
      <c r="AH175" s="633" t="s">
        <v>3618</v>
      </c>
      <c r="AJ175" s="603" t="s">
        <v>3240</v>
      </c>
      <c r="AK175" s="601"/>
      <c r="AL175" s="592" t="s">
        <v>1</v>
      </c>
      <c r="AM175" s="592">
        <v>50</v>
      </c>
      <c r="AN175" s="593" t="s">
        <v>3633</v>
      </c>
      <c r="AO175" s="576" t="s">
        <v>1</v>
      </c>
      <c r="AP175" s="1350">
        <v>2900</v>
      </c>
      <c r="AQ175" s="1353">
        <v>3200</v>
      </c>
      <c r="AR175" s="1350">
        <v>2000</v>
      </c>
      <c r="AS175" s="1353">
        <v>2000</v>
      </c>
      <c r="AT175" s="1349" t="s">
        <v>12</v>
      </c>
      <c r="AU175" s="646" t="s">
        <v>3730</v>
      </c>
      <c r="AV175" s="647">
        <v>6300</v>
      </c>
      <c r="AW175" s="648">
        <v>7100</v>
      </c>
      <c r="AX175" s="684">
        <v>4400</v>
      </c>
      <c r="AY175" s="668">
        <v>4400</v>
      </c>
      <c r="BA175" s="651" t="s">
        <v>3687</v>
      </c>
      <c r="BB175" s="576" t="s">
        <v>1</v>
      </c>
      <c r="BC175" s="1344">
        <v>4500</v>
      </c>
      <c r="BD175" s="576" t="s">
        <v>1</v>
      </c>
      <c r="BE175" s="603">
        <v>3110</v>
      </c>
      <c r="BF175" s="592" t="s">
        <v>1</v>
      </c>
      <c r="BG175" s="592">
        <v>30</v>
      </c>
      <c r="BH175" s="593" t="s">
        <v>3618</v>
      </c>
      <c r="BJ175" s="669"/>
      <c r="BK175" s="576" t="s">
        <v>11</v>
      </c>
      <c r="BL175" s="609" t="s">
        <v>3307</v>
      </c>
      <c r="BM175" s="610" t="s">
        <v>3307</v>
      </c>
      <c r="BN175" s="610" t="s">
        <v>3307</v>
      </c>
      <c r="BO175" s="611" t="s">
        <v>3307</v>
      </c>
      <c r="BP175" s="576" t="s">
        <v>11</v>
      </c>
      <c r="BQ175" s="603"/>
      <c r="BR175" s="601"/>
      <c r="BS175" s="601"/>
      <c r="BT175" s="670"/>
      <c r="BU175" s="576" t="s">
        <v>11</v>
      </c>
      <c r="BV175" s="603"/>
      <c r="BW175" s="601"/>
      <c r="BX175" s="601"/>
      <c r="BY175" s="601"/>
      <c r="BZ175" s="670"/>
      <c r="CA175" s="576" t="s">
        <v>11</v>
      </c>
      <c r="CB175" s="603"/>
      <c r="CC175" s="601"/>
      <c r="CD175" s="601"/>
      <c r="CE175" s="601"/>
      <c r="CF175" s="670"/>
      <c r="CH175" s="669" t="s">
        <v>3257</v>
      </c>
    </row>
    <row r="176" spans="1:86">
      <c r="A176" s="1367"/>
      <c r="B176" s="584"/>
      <c r="C176" s="657"/>
      <c r="D176" s="593" t="s">
        <v>3576</v>
      </c>
      <c r="F176" s="658">
        <v>61030</v>
      </c>
      <c r="G176" s="659">
        <v>121210</v>
      </c>
      <c r="H176" s="658">
        <v>53850</v>
      </c>
      <c r="I176" s="659">
        <v>114030</v>
      </c>
      <c r="J176" s="595" t="s">
        <v>12</v>
      </c>
      <c r="K176" s="660">
        <v>580</v>
      </c>
      <c r="L176" s="661">
        <v>1100</v>
      </c>
      <c r="M176" s="662" t="s">
        <v>3709</v>
      </c>
      <c r="N176" s="660">
        <v>510</v>
      </c>
      <c r="O176" s="661">
        <v>1020</v>
      </c>
      <c r="P176" s="662" t="s">
        <v>3709</v>
      </c>
      <c r="Q176" s="576" t="s">
        <v>1</v>
      </c>
      <c r="R176" s="603">
        <v>7440</v>
      </c>
      <c r="S176" s="601">
        <v>70</v>
      </c>
      <c r="T176" s="663" t="s">
        <v>3618</v>
      </c>
      <c r="V176" s="603"/>
      <c r="W176" s="601">
        <v>348600</v>
      </c>
      <c r="X176" s="592"/>
      <c r="Y176" s="601">
        <v>3480</v>
      </c>
      <c r="Z176" s="592" t="s">
        <v>3618</v>
      </c>
      <c r="AA176" s="592"/>
      <c r="AB176" s="593"/>
      <c r="AD176" s="1362"/>
      <c r="AE176" s="664">
        <v>11950</v>
      </c>
      <c r="AF176" s="592"/>
      <c r="AG176" s="592"/>
      <c r="AH176" s="593"/>
      <c r="AJ176" s="603"/>
      <c r="AK176" s="601"/>
      <c r="AL176" s="592"/>
      <c r="AM176" s="592"/>
      <c r="AN176" s="593"/>
      <c r="AP176" s="1351"/>
      <c r="AQ176" s="1354"/>
      <c r="AR176" s="1351"/>
      <c r="AS176" s="1354"/>
      <c r="AT176" s="1349"/>
      <c r="AU176" s="588" t="s">
        <v>3731</v>
      </c>
      <c r="AV176" s="665">
        <v>3500</v>
      </c>
      <c r="AW176" s="666">
        <v>3900</v>
      </c>
      <c r="AX176" s="684">
        <v>2400</v>
      </c>
      <c r="AY176" s="668">
        <v>2400</v>
      </c>
      <c r="BA176" s="651">
        <v>7500</v>
      </c>
      <c r="BC176" s="1345"/>
      <c r="BE176" s="603"/>
      <c r="BF176" s="592"/>
      <c r="BG176" s="592"/>
      <c r="BH176" s="593"/>
      <c r="BJ176" s="669"/>
      <c r="BL176" s="609"/>
      <c r="BM176" s="610"/>
      <c r="BN176" s="610"/>
      <c r="BO176" s="611"/>
      <c r="BQ176" s="603">
        <v>1800</v>
      </c>
      <c r="BR176" s="601" t="s">
        <v>3630</v>
      </c>
      <c r="BS176" s="601">
        <v>10</v>
      </c>
      <c r="BT176" s="670" t="s">
        <v>3618</v>
      </c>
      <c r="BV176" s="603">
        <v>6380</v>
      </c>
      <c r="BW176" s="601" t="s">
        <v>3630</v>
      </c>
      <c r="BX176" s="601">
        <v>60</v>
      </c>
      <c r="BY176" s="601" t="s">
        <v>3618</v>
      </c>
      <c r="BZ176" s="670" t="s">
        <v>3631</v>
      </c>
      <c r="CB176" s="603">
        <v>4070</v>
      </c>
      <c r="CC176" s="601" t="s">
        <v>3630</v>
      </c>
      <c r="CD176" s="601">
        <v>40</v>
      </c>
      <c r="CE176" s="601" t="s">
        <v>3618</v>
      </c>
      <c r="CF176" s="670" t="s">
        <v>3631</v>
      </c>
      <c r="CH176" s="669"/>
    </row>
    <row r="177" spans="1:86">
      <c r="A177" s="1367"/>
      <c r="B177" s="584"/>
      <c r="C177" s="657" t="s">
        <v>3577</v>
      </c>
      <c r="D177" s="593" t="s">
        <v>3578</v>
      </c>
      <c r="F177" s="658">
        <v>121210</v>
      </c>
      <c r="G177" s="659">
        <v>195660</v>
      </c>
      <c r="H177" s="658">
        <v>114030</v>
      </c>
      <c r="I177" s="659">
        <v>188480</v>
      </c>
      <c r="J177" s="595" t="s">
        <v>12</v>
      </c>
      <c r="K177" s="660">
        <v>1100</v>
      </c>
      <c r="L177" s="661">
        <v>1850</v>
      </c>
      <c r="M177" s="662" t="s">
        <v>3709</v>
      </c>
      <c r="N177" s="660">
        <v>1020</v>
      </c>
      <c r="O177" s="661">
        <v>1770</v>
      </c>
      <c r="P177" s="662" t="s">
        <v>3709</v>
      </c>
      <c r="R177" s="598"/>
      <c r="S177" s="592"/>
      <c r="T177" s="593"/>
      <c r="V177" s="603"/>
      <c r="W177" s="601"/>
      <c r="X177" s="592"/>
      <c r="Y177" s="601"/>
      <c r="Z177" s="592"/>
      <c r="AA177" s="592"/>
      <c r="AB177" s="593"/>
      <c r="AC177" s="576" t="s">
        <v>1</v>
      </c>
      <c r="AD177" s="1359">
        <v>11950</v>
      </c>
      <c r="AE177" s="671"/>
      <c r="AF177" s="592"/>
      <c r="AG177" s="592">
        <v>0</v>
      </c>
      <c r="AH177" s="593"/>
      <c r="AJ177" s="603">
        <v>5090</v>
      </c>
      <c r="AK177" s="601" t="s">
        <v>3632</v>
      </c>
      <c r="AL177" s="592"/>
      <c r="AM177" s="592"/>
      <c r="AN177" s="593"/>
      <c r="AP177" s="1351"/>
      <c r="AQ177" s="1354"/>
      <c r="AR177" s="1351"/>
      <c r="AS177" s="1354"/>
      <c r="AT177" s="1349"/>
      <c r="AU177" s="588" t="s">
        <v>3732</v>
      </c>
      <c r="AV177" s="665">
        <v>3000</v>
      </c>
      <c r="AW177" s="666">
        <v>3400</v>
      </c>
      <c r="AX177" s="684">
        <v>2100</v>
      </c>
      <c r="AY177" s="668">
        <v>2100</v>
      </c>
      <c r="BA177" s="694"/>
      <c r="BC177" s="627"/>
      <c r="BE177" s="603"/>
      <c r="BF177" s="592"/>
      <c r="BG177" s="592"/>
      <c r="BH177" s="593"/>
      <c r="BJ177" s="669"/>
      <c r="BL177" s="609">
        <v>0.01</v>
      </c>
      <c r="BM177" s="610">
        <v>0.03</v>
      </c>
      <c r="BN177" s="610">
        <v>0.04</v>
      </c>
      <c r="BO177" s="611">
        <v>0.06</v>
      </c>
      <c r="BQ177" s="603"/>
      <c r="BR177" s="601"/>
      <c r="BS177" s="601"/>
      <c r="BT177" s="670"/>
      <c r="BV177" s="603"/>
      <c r="BW177" s="601"/>
      <c r="BX177" s="601"/>
      <c r="BY177" s="601"/>
      <c r="BZ177" s="670"/>
      <c r="CB177" s="603"/>
      <c r="CC177" s="601"/>
      <c r="CD177" s="601"/>
      <c r="CE177" s="601"/>
      <c r="CF177" s="670"/>
      <c r="CH177" s="669">
        <v>0.92</v>
      </c>
    </row>
    <row r="178" spans="1:86">
      <c r="A178" s="1367"/>
      <c r="B178" s="584"/>
      <c r="C178" s="657"/>
      <c r="D178" s="593" t="s">
        <v>3579</v>
      </c>
      <c r="F178" s="673">
        <v>195660</v>
      </c>
      <c r="G178" s="674"/>
      <c r="H178" s="673">
        <v>188480</v>
      </c>
      <c r="I178" s="674"/>
      <c r="J178" s="595" t="s">
        <v>12</v>
      </c>
      <c r="K178" s="675">
        <v>1850</v>
      </c>
      <c r="L178" s="676"/>
      <c r="M178" s="677" t="s">
        <v>3709</v>
      </c>
      <c r="N178" s="675">
        <v>1770</v>
      </c>
      <c r="O178" s="676"/>
      <c r="P178" s="677" t="s">
        <v>3709</v>
      </c>
      <c r="R178" s="598"/>
      <c r="S178" s="592"/>
      <c r="T178" s="593"/>
      <c r="V178" s="697"/>
      <c r="W178" s="696" t="s">
        <v>3714</v>
      </c>
      <c r="X178" s="592"/>
      <c r="Y178" s="696" t="s">
        <v>3714</v>
      </c>
      <c r="Z178" s="696"/>
      <c r="AA178" s="592"/>
      <c r="AB178" s="593"/>
      <c r="AD178" s="1360"/>
      <c r="AE178" s="678"/>
      <c r="AF178" s="688"/>
      <c r="AG178" s="688"/>
      <c r="AH178" s="600"/>
      <c r="AJ178" s="603"/>
      <c r="AK178" s="601"/>
      <c r="AL178" s="592"/>
      <c r="AM178" s="592"/>
      <c r="AN178" s="593"/>
      <c r="AP178" s="1352"/>
      <c r="AQ178" s="1355"/>
      <c r="AR178" s="1352"/>
      <c r="AS178" s="1355"/>
      <c r="AT178" s="1349"/>
      <c r="AU178" s="679" t="s">
        <v>3733</v>
      </c>
      <c r="AV178" s="680">
        <v>2700</v>
      </c>
      <c r="AW178" s="681">
        <v>3000</v>
      </c>
      <c r="AX178" s="682">
        <v>1900</v>
      </c>
      <c r="AY178" s="683">
        <v>1900</v>
      </c>
      <c r="BA178" s="651" t="s">
        <v>3688</v>
      </c>
      <c r="BC178" s="627"/>
      <c r="BE178" s="603"/>
      <c r="BF178" s="592"/>
      <c r="BG178" s="592"/>
      <c r="BH178" s="593"/>
      <c r="BJ178" s="669"/>
      <c r="BL178" s="609"/>
      <c r="BM178" s="610"/>
      <c r="BN178" s="610"/>
      <c r="BO178" s="611"/>
      <c r="BQ178" s="603"/>
      <c r="BR178" s="601"/>
      <c r="BS178" s="601"/>
      <c r="BT178" s="670"/>
      <c r="BV178" s="603"/>
      <c r="BW178" s="601"/>
      <c r="BX178" s="601"/>
      <c r="BY178" s="601"/>
      <c r="BZ178" s="670"/>
      <c r="CB178" s="603"/>
      <c r="CC178" s="601"/>
      <c r="CD178" s="601"/>
      <c r="CE178" s="601"/>
      <c r="CF178" s="670"/>
      <c r="CH178" s="669"/>
    </row>
    <row r="179" spans="1:86" ht="45">
      <c r="A179" s="1367"/>
      <c r="B179" s="631" t="s">
        <v>3587</v>
      </c>
      <c r="C179" s="632" t="s">
        <v>3573</v>
      </c>
      <c r="D179" s="633" t="s">
        <v>3574</v>
      </c>
      <c r="F179" s="634">
        <v>49120</v>
      </c>
      <c r="G179" s="635">
        <v>56560</v>
      </c>
      <c r="H179" s="634">
        <v>42840</v>
      </c>
      <c r="I179" s="635">
        <v>50280</v>
      </c>
      <c r="J179" s="595" t="s">
        <v>12</v>
      </c>
      <c r="K179" s="636">
        <v>470</v>
      </c>
      <c r="L179" s="637">
        <v>540</v>
      </c>
      <c r="M179" s="638" t="s">
        <v>3709</v>
      </c>
      <c r="N179" s="636">
        <v>410</v>
      </c>
      <c r="O179" s="637">
        <v>480</v>
      </c>
      <c r="P179" s="638" t="s">
        <v>3709</v>
      </c>
      <c r="Q179" s="576" t="s">
        <v>1</v>
      </c>
      <c r="R179" s="639">
        <v>7440</v>
      </c>
      <c r="S179" s="640">
        <v>70</v>
      </c>
      <c r="T179" s="641" t="s">
        <v>3618</v>
      </c>
      <c r="V179" s="603"/>
      <c r="W179" s="601">
        <v>385400</v>
      </c>
      <c r="X179" s="592"/>
      <c r="Y179" s="601">
        <v>3850</v>
      </c>
      <c r="Z179" s="592" t="s">
        <v>3618</v>
      </c>
      <c r="AA179" s="592"/>
      <c r="AB179" s="593"/>
      <c r="AC179" s="576" t="s">
        <v>1</v>
      </c>
      <c r="AD179" s="1361">
        <v>12830</v>
      </c>
      <c r="AE179" s="643"/>
      <c r="AF179" s="592" t="s">
        <v>1</v>
      </c>
      <c r="AG179" s="592">
        <v>50</v>
      </c>
      <c r="AH179" s="593" t="s">
        <v>3618</v>
      </c>
      <c r="AJ179" s="603" t="s">
        <v>3241</v>
      </c>
      <c r="AK179" s="601"/>
      <c r="AL179" s="592" t="s">
        <v>1</v>
      </c>
      <c r="AM179" s="592">
        <v>40</v>
      </c>
      <c r="AN179" s="593" t="s">
        <v>3633</v>
      </c>
      <c r="AO179" s="576" t="s">
        <v>1</v>
      </c>
      <c r="AP179" s="1350">
        <v>3300</v>
      </c>
      <c r="AQ179" s="1353">
        <v>3600</v>
      </c>
      <c r="AR179" s="1350">
        <v>2300</v>
      </c>
      <c r="AS179" s="1353">
        <v>2300</v>
      </c>
      <c r="AT179" s="1349" t="s">
        <v>12</v>
      </c>
      <c r="AU179" s="646" t="s">
        <v>3730</v>
      </c>
      <c r="AV179" s="647">
        <v>7100</v>
      </c>
      <c r="AW179" s="648">
        <v>7900</v>
      </c>
      <c r="AX179" s="684">
        <v>4900</v>
      </c>
      <c r="AY179" s="668">
        <v>4900</v>
      </c>
      <c r="BA179" s="651">
        <v>6130</v>
      </c>
      <c r="BB179" s="576" t="s">
        <v>1</v>
      </c>
      <c r="BC179" s="1344">
        <v>4500</v>
      </c>
      <c r="BD179" s="576" t="s">
        <v>1</v>
      </c>
      <c r="BE179" s="644">
        <v>2720</v>
      </c>
      <c r="BF179" s="642" t="s">
        <v>1</v>
      </c>
      <c r="BG179" s="642">
        <v>20</v>
      </c>
      <c r="BH179" s="633" t="s">
        <v>3618</v>
      </c>
      <c r="BJ179" s="669"/>
      <c r="BK179" s="576" t="s">
        <v>11</v>
      </c>
      <c r="BL179" s="653" t="s">
        <v>3307</v>
      </c>
      <c r="BM179" s="654" t="s">
        <v>3307</v>
      </c>
      <c r="BN179" s="654" t="s">
        <v>3307</v>
      </c>
      <c r="BO179" s="655" t="s">
        <v>3307</v>
      </c>
      <c r="BP179" s="576" t="s">
        <v>11</v>
      </c>
      <c r="BQ179" s="644"/>
      <c r="BR179" s="645"/>
      <c r="BS179" s="645"/>
      <c r="BT179" s="656"/>
      <c r="BU179" s="576" t="s">
        <v>11</v>
      </c>
      <c r="BV179" s="644"/>
      <c r="BW179" s="645"/>
      <c r="BX179" s="645"/>
      <c r="BY179" s="645"/>
      <c r="BZ179" s="656"/>
      <c r="CA179" s="576" t="s">
        <v>11</v>
      </c>
      <c r="CB179" s="644"/>
      <c r="CC179" s="645"/>
      <c r="CD179" s="645"/>
      <c r="CE179" s="645"/>
      <c r="CF179" s="656"/>
      <c r="CH179" s="652" t="s">
        <v>3257</v>
      </c>
    </row>
    <row r="180" spans="1:86">
      <c r="A180" s="1367"/>
      <c r="B180" s="584"/>
      <c r="C180" s="657"/>
      <c r="D180" s="593" t="s">
        <v>3576</v>
      </c>
      <c r="F180" s="658">
        <v>56560</v>
      </c>
      <c r="G180" s="659">
        <v>116740</v>
      </c>
      <c r="H180" s="658">
        <v>50280</v>
      </c>
      <c r="I180" s="659">
        <v>110460</v>
      </c>
      <c r="J180" s="595" t="s">
        <v>12</v>
      </c>
      <c r="K180" s="660">
        <v>540</v>
      </c>
      <c r="L180" s="661">
        <v>1050</v>
      </c>
      <c r="M180" s="662" t="s">
        <v>3709</v>
      </c>
      <c r="N180" s="660">
        <v>480</v>
      </c>
      <c r="O180" s="661">
        <v>990</v>
      </c>
      <c r="P180" s="662" t="s">
        <v>3709</v>
      </c>
      <c r="Q180" s="576" t="s">
        <v>1</v>
      </c>
      <c r="R180" s="603">
        <v>7440</v>
      </c>
      <c r="S180" s="601">
        <v>70</v>
      </c>
      <c r="T180" s="663" t="s">
        <v>3618</v>
      </c>
      <c r="V180" s="603"/>
      <c r="W180" s="601"/>
      <c r="X180" s="592"/>
      <c r="Y180" s="601"/>
      <c r="Z180" s="592"/>
      <c r="AA180" s="592"/>
      <c r="AB180" s="593"/>
      <c r="AD180" s="1362"/>
      <c r="AE180" s="664">
        <v>11100</v>
      </c>
      <c r="AF180" s="592"/>
      <c r="AG180" s="592"/>
      <c r="AH180" s="593"/>
      <c r="AJ180" s="603"/>
      <c r="AK180" s="601"/>
      <c r="AL180" s="592"/>
      <c r="AM180" s="592"/>
      <c r="AN180" s="593"/>
      <c r="AP180" s="1351"/>
      <c r="AQ180" s="1354"/>
      <c r="AR180" s="1351"/>
      <c r="AS180" s="1354"/>
      <c r="AT180" s="1349"/>
      <c r="AU180" s="588" t="s">
        <v>3731</v>
      </c>
      <c r="AV180" s="665">
        <v>3900</v>
      </c>
      <c r="AW180" s="666">
        <v>4300</v>
      </c>
      <c r="AX180" s="684">
        <v>2700</v>
      </c>
      <c r="AY180" s="668">
        <v>2700</v>
      </c>
      <c r="BA180" s="694"/>
      <c r="BC180" s="1345"/>
      <c r="BE180" s="603"/>
      <c r="BF180" s="592"/>
      <c r="BG180" s="592"/>
      <c r="BH180" s="593"/>
      <c r="BJ180" s="669"/>
      <c r="BL180" s="609"/>
      <c r="BM180" s="610"/>
      <c r="BN180" s="610"/>
      <c r="BO180" s="611"/>
      <c r="BQ180" s="603">
        <v>1580</v>
      </c>
      <c r="BR180" s="601" t="s">
        <v>3630</v>
      </c>
      <c r="BS180" s="601">
        <v>10</v>
      </c>
      <c r="BT180" s="670" t="s">
        <v>3618</v>
      </c>
      <c r="BV180" s="603">
        <v>5580</v>
      </c>
      <c r="BW180" s="601" t="s">
        <v>3630</v>
      </c>
      <c r="BX180" s="601">
        <v>50</v>
      </c>
      <c r="BY180" s="601" t="s">
        <v>3618</v>
      </c>
      <c r="BZ180" s="670" t="s">
        <v>3631</v>
      </c>
      <c r="CB180" s="603">
        <v>3560</v>
      </c>
      <c r="CC180" s="601" t="s">
        <v>3630</v>
      </c>
      <c r="CD180" s="601">
        <v>30</v>
      </c>
      <c r="CE180" s="601" t="s">
        <v>3618</v>
      </c>
      <c r="CF180" s="670" t="s">
        <v>3631</v>
      </c>
      <c r="CH180" s="669"/>
    </row>
    <row r="181" spans="1:86">
      <c r="A181" s="1367"/>
      <c r="B181" s="584"/>
      <c r="C181" s="657" t="s">
        <v>3577</v>
      </c>
      <c r="D181" s="593" t="s">
        <v>3578</v>
      </c>
      <c r="F181" s="658">
        <v>116740</v>
      </c>
      <c r="G181" s="659">
        <v>191190</v>
      </c>
      <c r="H181" s="658">
        <v>110460</v>
      </c>
      <c r="I181" s="659">
        <v>184910</v>
      </c>
      <c r="J181" s="595" t="s">
        <v>12</v>
      </c>
      <c r="K181" s="660">
        <v>1050</v>
      </c>
      <c r="L181" s="661">
        <v>1800</v>
      </c>
      <c r="M181" s="662" t="s">
        <v>3709</v>
      </c>
      <c r="N181" s="660">
        <v>990</v>
      </c>
      <c r="O181" s="661">
        <v>1740</v>
      </c>
      <c r="P181" s="662" t="s">
        <v>3709</v>
      </c>
      <c r="R181" s="598"/>
      <c r="S181" s="592"/>
      <c r="T181" s="593"/>
      <c r="V181" s="697"/>
      <c r="W181" s="696" t="s">
        <v>3715</v>
      </c>
      <c r="X181" s="592"/>
      <c r="Y181" s="696" t="s">
        <v>3715</v>
      </c>
      <c r="Z181" s="696"/>
      <c r="AA181" s="592"/>
      <c r="AB181" s="593"/>
      <c r="AC181" s="576" t="s">
        <v>1</v>
      </c>
      <c r="AD181" s="1359">
        <v>11100</v>
      </c>
      <c r="AE181" s="671"/>
      <c r="AF181" s="592"/>
      <c r="AG181" s="592">
        <v>0</v>
      </c>
      <c r="AH181" s="593"/>
      <c r="AJ181" s="603">
        <v>4370</v>
      </c>
      <c r="AK181" s="601" t="s">
        <v>3632</v>
      </c>
      <c r="AL181" s="592"/>
      <c r="AM181" s="592"/>
      <c r="AN181" s="593"/>
      <c r="AP181" s="1351"/>
      <c r="AQ181" s="1354"/>
      <c r="AR181" s="1351"/>
      <c r="AS181" s="1354"/>
      <c r="AT181" s="1349"/>
      <c r="AU181" s="588" t="s">
        <v>3732</v>
      </c>
      <c r="AV181" s="665">
        <v>3400</v>
      </c>
      <c r="AW181" s="666">
        <v>3800</v>
      </c>
      <c r="AX181" s="684">
        <v>2300</v>
      </c>
      <c r="AY181" s="668">
        <v>2300</v>
      </c>
      <c r="BA181" s="651" t="s">
        <v>3689</v>
      </c>
      <c r="BC181" s="627"/>
      <c r="BE181" s="603"/>
      <c r="BF181" s="592"/>
      <c r="BG181" s="592"/>
      <c r="BH181" s="593"/>
      <c r="BJ181" s="669"/>
      <c r="BL181" s="609">
        <v>0.01</v>
      </c>
      <c r="BM181" s="610">
        <v>0.03</v>
      </c>
      <c r="BN181" s="610">
        <v>0.04</v>
      </c>
      <c r="BO181" s="611">
        <v>0.06</v>
      </c>
      <c r="BQ181" s="603"/>
      <c r="BR181" s="601"/>
      <c r="BS181" s="601"/>
      <c r="BT181" s="670"/>
      <c r="BV181" s="603"/>
      <c r="BW181" s="601"/>
      <c r="BX181" s="601"/>
      <c r="BY181" s="601"/>
      <c r="BZ181" s="670"/>
      <c r="CB181" s="603"/>
      <c r="CC181" s="601"/>
      <c r="CD181" s="601"/>
      <c r="CE181" s="601"/>
      <c r="CF181" s="670"/>
      <c r="CH181" s="669">
        <v>0.89</v>
      </c>
    </row>
    <row r="182" spans="1:86">
      <c r="A182" s="1367"/>
      <c r="B182" s="686"/>
      <c r="C182" s="687"/>
      <c r="D182" s="600" t="s">
        <v>3579</v>
      </c>
      <c r="F182" s="673">
        <v>191190</v>
      </c>
      <c r="G182" s="674"/>
      <c r="H182" s="673">
        <v>184910</v>
      </c>
      <c r="I182" s="674"/>
      <c r="J182" s="595" t="s">
        <v>12</v>
      </c>
      <c r="K182" s="675">
        <v>1800</v>
      </c>
      <c r="L182" s="676"/>
      <c r="M182" s="677" t="s">
        <v>3709</v>
      </c>
      <c r="N182" s="675">
        <v>1740</v>
      </c>
      <c r="O182" s="676"/>
      <c r="P182" s="677" t="s">
        <v>3709</v>
      </c>
      <c r="R182" s="599"/>
      <c r="S182" s="688"/>
      <c r="T182" s="600"/>
      <c r="V182" s="603"/>
      <c r="W182" s="601">
        <v>422100</v>
      </c>
      <c r="X182" s="592"/>
      <c r="Y182" s="601">
        <v>4220</v>
      </c>
      <c r="Z182" s="592" t="s">
        <v>3618</v>
      </c>
      <c r="AA182" s="592"/>
      <c r="AB182" s="593"/>
      <c r="AD182" s="1360"/>
      <c r="AE182" s="678"/>
      <c r="AF182" s="592"/>
      <c r="AG182" s="592"/>
      <c r="AH182" s="593"/>
      <c r="AJ182" s="603"/>
      <c r="AK182" s="601"/>
      <c r="AL182" s="592"/>
      <c r="AM182" s="592"/>
      <c r="AN182" s="593"/>
      <c r="AP182" s="1352"/>
      <c r="AQ182" s="1355"/>
      <c r="AR182" s="1352"/>
      <c r="AS182" s="1355"/>
      <c r="AT182" s="1349"/>
      <c r="AU182" s="679" t="s">
        <v>3733</v>
      </c>
      <c r="AV182" s="680">
        <v>3000</v>
      </c>
      <c r="AW182" s="681">
        <v>3400</v>
      </c>
      <c r="AX182" s="682">
        <v>2100</v>
      </c>
      <c r="AY182" s="683">
        <v>2100</v>
      </c>
      <c r="BA182" s="651">
        <v>5220</v>
      </c>
      <c r="BC182" s="627"/>
      <c r="BE182" s="602"/>
      <c r="BF182" s="688"/>
      <c r="BG182" s="688"/>
      <c r="BH182" s="600"/>
      <c r="BJ182" s="669"/>
      <c r="BL182" s="689"/>
      <c r="BM182" s="690"/>
      <c r="BN182" s="690"/>
      <c r="BO182" s="691"/>
      <c r="BQ182" s="602"/>
      <c r="BR182" s="612"/>
      <c r="BS182" s="612"/>
      <c r="BT182" s="613"/>
      <c r="BV182" s="602"/>
      <c r="BW182" s="612"/>
      <c r="BX182" s="612"/>
      <c r="BY182" s="612"/>
      <c r="BZ182" s="613"/>
      <c r="CB182" s="602"/>
      <c r="CC182" s="612"/>
      <c r="CD182" s="612"/>
      <c r="CE182" s="612"/>
      <c r="CF182" s="613"/>
      <c r="CH182" s="614"/>
    </row>
    <row r="183" spans="1:86" ht="45">
      <c r="A183" s="1367"/>
      <c r="B183" s="584" t="s">
        <v>3588</v>
      </c>
      <c r="C183" s="657" t="s">
        <v>3573</v>
      </c>
      <c r="D183" s="593" t="s">
        <v>3574</v>
      </c>
      <c r="F183" s="634">
        <v>45600</v>
      </c>
      <c r="G183" s="635">
        <v>53040</v>
      </c>
      <c r="H183" s="634">
        <v>40020</v>
      </c>
      <c r="I183" s="635">
        <v>47460</v>
      </c>
      <c r="J183" s="595" t="s">
        <v>12</v>
      </c>
      <c r="K183" s="636">
        <v>430</v>
      </c>
      <c r="L183" s="637">
        <v>500</v>
      </c>
      <c r="M183" s="638" t="s">
        <v>3709</v>
      </c>
      <c r="N183" s="636">
        <v>380</v>
      </c>
      <c r="O183" s="637">
        <v>450</v>
      </c>
      <c r="P183" s="638" t="s">
        <v>3709</v>
      </c>
      <c r="Q183" s="576" t="s">
        <v>1</v>
      </c>
      <c r="R183" s="692">
        <v>7440</v>
      </c>
      <c r="S183" s="693">
        <v>70</v>
      </c>
      <c r="T183" s="663" t="s">
        <v>3618</v>
      </c>
      <c r="V183" s="603"/>
      <c r="W183" s="601"/>
      <c r="X183" s="592"/>
      <c r="Y183" s="601"/>
      <c r="Z183" s="592"/>
      <c r="AA183" s="592"/>
      <c r="AB183" s="593"/>
      <c r="AC183" s="576" t="s">
        <v>1</v>
      </c>
      <c r="AD183" s="1361">
        <v>12170</v>
      </c>
      <c r="AE183" s="643"/>
      <c r="AF183" s="642" t="s">
        <v>1</v>
      </c>
      <c r="AG183" s="642">
        <v>50</v>
      </c>
      <c r="AH183" s="633" t="s">
        <v>3618</v>
      </c>
      <c r="AJ183" s="603" t="s">
        <v>3242</v>
      </c>
      <c r="AK183" s="601"/>
      <c r="AL183" s="592" t="s">
        <v>1</v>
      </c>
      <c r="AM183" s="592">
        <v>30</v>
      </c>
      <c r="AN183" s="593" t="s">
        <v>3633</v>
      </c>
      <c r="AO183" s="576" t="s">
        <v>1</v>
      </c>
      <c r="AP183" s="1350">
        <v>2900</v>
      </c>
      <c r="AQ183" s="1353">
        <v>3200</v>
      </c>
      <c r="AR183" s="1350">
        <v>2000</v>
      </c>
      <c r="AS183" s="1353">
        <v>2000</v>
      </c>
      <c r="AT183" s="1349" t="s">
        <v>12</v>
      </c>
      <c r="AU183" s="646" t="s">
        <v>3730</v>
      </c>
      <c r="AV183" s="647">
        <v>6300</v>
      </c>
      <c r="AW183" s="648">
        <v>7100</v>
      </c>
      <c r="AX183" s="684">
        <v>4400</v>
      </c>
      <c r="AY183" s="668">
        <v>4400</v>
      </c>
      <c r="BA183" s="694"/>
      <c r="BB183" s="576" t="s">
        <v>1</v>
      </c>
      <c r="BC183" s="1344">
        <v>4500</v>
      </c>
      <c r="BD183" s="576" t="s">
        <v>1</v>
      </c>
      <c r="BE183" s="603">
        <v>2420</v>
      </c>
      <c r="BF183" s="592" t="s">
        <v>1</v>
      </c>
      <c r="BG183" s="592">
        <v>20</v>
      </c>
      <c r="BH183" s="593" t="s">
        <v>3618</v>
      </c>
      <c r="BJ183" s="669"/>
      <c r="BK183" s="576" t="s">
        <v>11</v>
      </c>
      <c r="BL183" s="609" t="s">
        <v>3307</v>
      </c>
      <c r="BM183" s="610" t="s">
        <v>3307</v>
      </c>
      <c r="BN183" s="610" t="s">
        <v>3307</v>
      </c>
      <c r="BO183" s="611" t="s">
        <v>3307</v>
      </c>
      <c r="BP183" s="576" t="s">
        <v>11</v>
      </c>
      <c r="BQ183" s="603"/>
      <c r="BR183" s="601"/>
      <c r="BS183" s="601"/>
      <c r="BT183" s="670"/>
      <c r="BU183" s="576" t="s">
        <v>11</v>
      </c>
      <c r="BV183" s="603"/>
      <c r="BW183" s="601"/>
      <c r="BX183" s="601"/>
      <c r="BY183" s="601"/>
      <c r="BZ183" s="670"/>
      <c r="CA183" s="576" t="s">
        <v>11</v>
      </c>
      <c r="CB183" s="603"/>
      <c r="CC183" s="601"/>
      <c r="CD183" s="601"/>
      <c r="CE183" s="601"/>
      <c r="CF183" s="670"/>
      <c r="CH183" s="669" t="s">
        <v>3257</v>
      </c>
    </row>
    <row r="184" spans="1:86">
      <c r="A184" s="1367"/>
      <c r="B184" s="584"/>
      <c r="C184" s="657"/>
      <c r="D184" s="593" t="s">
        <v>3576</v>
      </c>
      <c r="F184" s="658">
        <v>53040</v>
      </c>
      <c r="G184" s="659">
        <v>113220</v>
      </c>
      <c r="H184" s="658">
        <v>47460</v>
      </c>
      <c r="I184" s="659">
        <v>107640</v>
      </c>
      <c r="J184" s="595" t="s">
        <v>12</v>
      </c>
      <c r="K184" s="660">
        <v>500</v>
      </c>
      <c r="L184" s="661">
        <v>1020</v>
      </c>
      <c r="M184" s="662" t="s">
        <v>3709</v>
      </c>
      <c r="N184" s="660">
        <v>450</v>
      </c>
      <c r="O184" s="661">
        <v>960</v>
      </c>
      <c r="P184" s="662" t="s">
        <v>3709</v>
      </c>
      <c r="Q184" s="576" t="s">
        <v>1</v>
      </c>
      <c r="R184" s="603">
        <v>7440</v>
      </c>
      <c r="S184" s="601">
        <v>70</v>
      </c>
      <c r="T184" s="663" t="s">
        <v>3618</v>
      </c>
      <c r="V184" s="697"/>
      <c r="W184" s="696" t="s">
        <v>3716</v>
      </c>
      <c r="X184" s="592"/>
      <c r="Y184" s="696" t="s">
        <v>3716</v>
      </c>
      <c r="Z184" s="696"/>
      <c r="AA184" s="592" t="s">
        <v>3575</v>
      </c>
      <c r="AB184" s="593" t="s">
        <v>3589</v>
      </c>
      <c r="AD184" s="1362"/>
      <c r="AE184" s="664">
        <v>10440</v>
      </c>
      <c r="AF184" s="592"/>
      <c r="AG184" s="592"/>
      <c r="AH184" s="593"/>
      <c r="AJ184" s="603"/>
      <c r="AK184" s="601"/>
      <c r="AL184" s="592"/>
      <c r="AM184" s="592"/>
      <c r="AN184" s="593"/>
      <c r="AP184" s="1351"/>
      <c r="AQ184" s="1354"/>
      <c r="AR184" s="1351"/>
      <c r="AS184" s="1354"/>
      <c r="AT184" s="1349"/>
      <c r="AU184" s="588" t="s">
        <v>3731</v>
      </c>
      <c r="AV184" s="665">
        <v>3500</v>
      </c>
      <c r="AW184" s="666">
        <v>3900</v>
      </c>
      <c r="AX184" s="684">
        <v>2400</v>
      </c>
      <c r="AY184" s="668">
        <v>2400</v>
      </c>
      <c r="BA184" s="651" t="s">
        <v>3690</v>
      </c>
      <c r="BC184" s="1345"/>
      <c r="BE184" s="603"/>
      <c r="BF184" s="592"/>
      <c r="BG184" s="592"/>
      <c r="BH184" s="593"/>
      <c r="BJ184" s="669"/>
      <c r="BL184" s="609"/>
      <c r="BM184" s="610"/>
      <c r="BN184" s="610"/>
      <c r="BO184" s="611"/>
      <c r="BQ184" s="603">
        <v>1400</v>
      </c>
      <c r="BR184" s="601" t="s">
        <v>3630</v>
      </c>
      <c r="BS184" s="601">
        <v>10</v>
      </c>
      <c r="BT184" s="670" t="s">
        <v>3618</v>
      </c>
      <c r="BV184" s="603">
        <v>4960</v>
      </c>
      <c r="BW184" s="601" t="s">
        <v>3630</v>
      </c>
      <c r="BX184" s="601">
        <v>50</v>
      </c>
      <c r="BY184" s="601" t="s">
        <v>3618</v>
      </c>
      <c r="BZ184" s="670" t="s">
        <v>3631</v>
      </c>
      <c r="CB184" s="603">
        <v>3170</v>
      </c>
      <c r="CC184" s="601" t="s">
        <v>3630</v>
      </c>
      <c r="CD184" s="601">
        <v>30</v>
      </c>
      <c r="CE184" s="601" t="s">
        <v>3618</v>
      </c>
      <c r="CF184" s="670" t="s">
        <v>3631</v>
      </c>
      <c r="CH184" s="669"/>
    </row>
    <row r="185" spans="1:86">
      <c r="A185" s="1367"/>
      <c r="B185" s="584"/>
      <c r="C185" s="657" t="s">
        <v>3577</v>
      </c>
      <c r="D185" s="593" t="s">
        <v>3578</v>
      </c>
      <c r="F185" s="658">
        <v>113220</v>
      </c>
      <c r="G185" s="659">
        <v>187670</v>
      </c>
      <c r="H185" s="658">
        <v>107640</v>
      </c>
      <c r="I185" s="659">
        <v>182090</v>
      </c>
      <c r="J185" s="595" t="s">
        <v>12</v>
      </c>
      <c r="K185" s="660">
        <v>1020</v>
      </c>
      <c r="L185" s="661">
        <v>1770</v>
      </c>
      <c r="M185" s="662" t="s">
        <v>3709</v>
      </c>
      <c r="N185" s="660">
        <v>960</v>
      </c>
      <c r="O185" s="661">
        <v>1710</v>
      </c>
      <c r="P185" s="662" t="s">
        <v>3709</v>
      </c>
      <c r="R185" s="598"/>
      <c r="S185" s="592"/>
      <c r="T185" s="593"/>
      <c r="V185" s="603"/>
      <c r="W185" s="601">
        <v>458900</v>
      </c>
      <c r="X185" s="592"/>
      <c r="Y185" s="601">
        <v>4580</v>
      </c>
      <c r="Z185" s="592" t="s">
        <v>3618</v>
      </c>
      <c r="AA185" s="592"/>
      <c r="AB185" s="593" t="s">
        <v>3590</v>
      </c>
      <c r="AC185" s="576" t="s">
        <v>1</v>
      </c>
      <c r="AD185" s="1359">
        <v>10440</v>
      </c>
      <c r="AE185" s="671"/>
      <c r="AF185" s="592"/>
      <c r="AG185" s="592">
        <v>0</v>
      </c>
      <c r="AH185" s="593"/>
      <c r="AJ185" s="603">
        <v>3820</v>
      </c>
      <c r="AK185" s="601" t="s">
        <v>3632</v>
      </c>
      <c r="AL185" s="592"/>
      <c r="AM185" s="592"/>
      <c r="AN185" s="593"/>
      <c r="AP185" s="1351"/>
      <c r="AQ185" s="1354"/>
      <c r="AR185" s="1351"/>
      <c r="AS185" s="1354"/>
      <c r="AT185" s="1349"/>
      <c r="AU185" s="588" t="s">
        <v>3732</v>
      </c>
      <c r="AV185" s="665">
        <v>3000</v>
      </c>
      <c r="AW185" s="666">
        <v>3400</v>
      </c>
      <c r="AX185" s="684">
        <v>2100</v>
      </c>
      <c r="AY185" s="668">
        <v>2100</v>
      </c>
      <c r="BA185" s="651">
        <v>4660</v>
      </c>
      <c r="BC185" s="672"/>
      <c r="BE185" s="603"/>
      <c r="BF185" s="592"/>
      <c r="BG185" s="592"/>
      <c r="BH185" s="593"/>
      <c r="BJ185" s="669" t="s">
        <v>3591</v>
      </c>
      <c r="BL185" s="609">
        <v>0.02</v>
      </c>
      <c r="BM185" s="610">
        <v>0.03</v>
      </c>
      <c r="BN185" s="610">
        <v>0.05</v>
      </c>
      <c r="BO185" s="611">
        <v>0.06</v>
      </c>
      <c r="BQ185" s="603"/>
      <c r="BR185" s="601"/>
      <c r="BS185" s="601"/>
      <c r="BT185" s="670"/>
      <c r="BV185" s="603"/>
      <c r="BW185" s="601"/>
      <c r="BX185" s="601"/>
      <c r="BY185" s="601"/>
      <c r="BZ185" s="670"/>
      <c r="CB185" s="603"/>
      <c r="CC185" s="601"/>
      <c r="CD185" s="601"/>
      <c r="CE185" s="601"/>
      <c r="CF185" s="670"/>
      <c r="CH185" s="669">
        <v>0.91</v>
      </c>
    </row>
    <row r="186" spans="1:86">
      <c r="A186" s="1367"/>
      <c r="B186" s="584"/>
      <c r="C186" s="657"/>
      <c r="D186" s="593" t="s">
        <v>3579</v>
      </c>
      <c r="F186" s="673">
        <v>187670</v>
      </c>
      <c r="G186" s="674"/>
      <c r="H186" s="673">
        <v>182090</v>
      </c>
      <c r="I186" s="674"/>
      <c r="J186" s="595" t="s">
        <v>12</v>
      </c>
      <c r="K186" s="675">
        <v>1770</v>
      </c>
      <c r="L186" s="676"/>
      <c r="M186" s="677" t="s">
        <v>3709</v>
      </c>
      <c r="N186" s="675">
        <v>1710</v>
      </c>
      <c r="O186" s="676"/>
      <c r="P186" s="677" t="s">
        <v>3709</v>
      </c>
      <c r="R186" s="598"/>
      <c r="S186" s="592"/>
      <c r="T186" s="593"/>
      <c r="V186" s="603"/>
      <c r="W186" s="601"/>
      <c r="X186" s="592"/>
      <c r="Y186" s="601"/>
      <c r="Z186" s="592"/>
      <c r="AA186" s="592"/>
      <c r="AB186" s="593"/>
      <c r="AD186" s="1360"/>
      <c r="AE186" s="678"/>
      <c r="AF186" s="688"/>
      <c r="AG186" s="688"/>
      <c r="AH186" s="600"/>
      <c r="AJ186" s="603"/>
      <c r="AK186" s="601"/>
      <c r="AL186" s="592"/>
      <c r="AM186" s="592"/>
      <c r="AN186" s="593"/>
      <c r="AP186" s="1352"/>
      <c r="AQ186" s="1355"/>
      <c r="AR186" s="1352"/>
      <c r="AS186" s="1355"/>
      <c r="AT186" s="1349"/>
      <c r="AU186" s="679" t="s">
        <v>3733</v>
      </c>
      <c r="AV186" s="680">
        <v>2700</v>
      </c>
      <c r="AW186" s="681">
        <v>3000</v>
      </c>
      <c r="AX186" s="682">
        <v>1900</v>
      </c>
      <c r="AY186" s="683">
        <v>1900</v>
      </c>
      <c r="BA186" s="694"/>
      <c r="BC186" s="627"/>
      <c r="BE186" s="603"/>
      <c r="BF186" s="592"/>
      <c r="BG186" s="592"/>
      <c r="BH186" s="593"/>
      <c r="BJ186" s="669"/>
      <c r="BL186" s="609"/>
      <c r="BM186" s="610"/>
      <c r="BN186" s="610"/>
      <c r="BO186" s="611"/>
      <c r="BQ186" s="603"/>
      <c r="BR186" s="601"/>
      <c r="BS186" s="601"/>
      <c r="BT186" s="670"/>
      <c r="BV186" s="603"/>
      <c r="BW186" s="601"/>
      <c r="BX186" s="601"/>
      <c r="BY186" s="601"/>
      <c r="BZ186" s="670"/>
      <c r="CB186" s="603"/>
      <c r="CC186" s="601"/>
      <c r="CD186" s="601"/>
      <c r="CE186" s="601"/>
      <c r="CF186" s="670"/>
      <c r="CH186" s="669"/>
    </row>
    <row r="187" spans="1:86" ht="45">
      <c r="A187" s="1367"/>
      <c r="B187" s="631" t="s">
        <v>3592</v>
      </c>
      <c r="C187" s="632" t="s">
        <v>3573</v>
      </c>
      <c r="D187" s="633" t="s">
        <v>3574</v>
      </c>
      <c r="F187" s="634">
        <v>39490</v>
      </c>
      <c r="G187" s="635">
        <v>46930</v>
      </c>
      <c r="H187" s="634">
        <v>34470</v>
      </c>
      <c r="I187" s="635">
        <v>41910</v>
      </c>
      <c r="J187" s="595" t="s">
        <v>12</v>
      </c>
      <c r="K187" s="636">
        <v>370</v>
      </c>
      <c r="L187" s="637">
        <v>440</v>
      </c>
      <c r="M187" s="638" t="s">
        <v>3709</v>
      </c>
      <c r="N187" s="636">
        <v>320</v>
      </c>
      <c r="O187" s="637">
        <v>390</v>
      </c>
      <c r="P187" s="638" t="s">
        <v>3709</v>
      </c>
      <c r="Q187" s="576" t="s">
        <v>1</v>
      </c>
      <c r="R187" s="639">
        <v>7440</v>
      </c>
      <c r="S187" s="640">
        <v>70</v>
      </c>
      <c r="T187" s="641" t="s">
        <v>3618</v>
      </c>
      <c r="V187" s="697"/>
      <c r="W187" s="696" t="s">
        <v>3717</v>
      </c>
      <c r="X187" s="592"/>
      <c r="Y187" s="696" t="s">
        <v>3717</v>
      </c>
      <c r="Z187" s="696"/>
      <c r="AA187" s="592"/>
      <c r="AB187" s="593"/>
      <c r="AD187" s="698"/>
      <c r="AE187" s="698"/>
      <c r="AF187" s="592"/>
      <c r="AG187" s="592"/>
      <c r="AH187" s="593"/>
      <c r="AJ187" s="603" t="s">
        <v>3243</v>
      </c>
      <c r="AK187" s="601"/>
      <c r="AL187" s="592" t="s">
        <v>1</v>
      </c>
      <c r="AM187" s="592">
        <v>30</v>
      </c>
      <c r="AN187" s="593" t="s">
        <v>3633</v>
      </c>
      <c r="AO187" s="576" t="s">
        <v>1</v>
      </c>
      <c r="AP187" s="1350">
        <v>2600</v>
      </c>
      <c r="AQ187" s="1353">
        <v>2900</v>
      </c>
      <c r="AR187" s="1350">
        <v>1800</v>
      </c>
      <c r="AS187" s="1353">
        <v>1800</v>
      </c>
      <c r="AT187" s="1349" t="s">
        <v>12</v>
      </c>
      <c r="AU187" s="646" t="s">
        <v>3730</v>
      </c>
      <c r="AV187" s="647">
        <v>5500</v>
      </c>
      <c r="AW187" s="648">
        <v>6200</v>
      </c>
      <c r="AX187" s="684">
        <v>3900</v>
      </c>
      <c r="AY187" s="668">
        <v>3900</v>
      </c>
      <c r="BA187" s="651" t="s">
        <v>3691</v>
      </c>
      <c r="BB187" s="576" t="s">
        <v>1</v>
      </c>
      <c r="BC187" s="1344">
        <v>4500</v>
      </c>
      <c r="BD187" s="576" t="s">
        <v>1</v>
      </c>
      <c r="BE187" s="644">
        <v>2180</v>
      </c>
      <c r="BF187" s="642" t="s">
        <v>1</v>
      </c>
      <c r="BG187" s="642">
        <v>20</v>
      </c>
      <c r="BH187" s="633" t="s">
        <v>3618</v>
      </c>
      <c r="BJ187" s="669">
        <v>0.1</v>
      </c>
      <c r="BK187" s="576" t="s">
        <v>11</v>
      </c>
      <c r="BL187" s="653" t="s">
        <v>3307</v>
      </c>
      <c r="BM187" s="654" t="s">
        <v>3307</v>
      </c>
      <c r="BN187" s="654" t="s">
        <v>3307</v>
      </c>
      <c r="BO187" s="655" t="s">
        <v>3307</v>
      </c>
      <c r="BP187" s="576" t="s">
        <v>11</v>
      </c>
      <c r="BQ187" s="644"/>
      <c r="BR187" s="645"/>
      <c r="BS187" s="645"/>
      <c r="BT187" s="656"/>
      <c r="BU187" s="576" t="s">
        <v>11</v>
      </c>
      <c r="BV187" s="644"/>
      <c r="BW187" s="645"/>
      <c r="BX187" s="645"/>
      <c r="BY187" s="645"/>
      <c r="BZ187" s="656"/>
      <c r="CA187" s="576" t="s">
        <v>11</v>
      </c>
      <c r="CB187" s="644"/>
      <c r="CC187" s="645"/>
      <c r="CD187" s="645"/>
      <c r="CE187" s="645"/>
      <c r="CF187" s="656"/>
      <c r="CH187" s="652" t="s">
        <v>3257</v>
      </c>
    </row>
    <row r="188" spans="1:86">
      <c r="A188" s="1367"/>
      <c r="B188" s="584"/>
      <c r="C188" s="657"/>
      <c r="D188" s="593" t="s">
        <v>3576</v>
      </c>
      <c r="F188" s="658">
        <v>46930</v>
      </c>
      <c r="G188" s="659">
        <v>107110</v>
      </c>
      <c r="H188" s="658">
        <v>41910</v>
      </c>
      <c r="I188" s="659">
        <v>102090</v>
      </c>
      <c r="J188" s="595" t="s">
        <v>12</v>
      </c>
      <c r="K188" s="660">
        <v>440</v>
      </c>
      <c r="L188" s="661">
        <v>950</v>
      </c>
      <c r="M188" s="662" t="s">
        <v>3709</v>
      </c>
      <c r="N188" s="660">
        <v>390</v>
      </c>
      <c r="O188" s="661">
        <v>900</v>
      </c>
      <c r="P188" s="662" t="s">
        <v>3709</v>
      </c>
      <c r="Q188" s="576" t="s">
        <v>1</v>
      </c>
      <c r="R188" s="603">
        <v>7440</v>
      </c>
      <c r="S188" s="601">
        <v>70</v>
      </c>
      <c r="T188" s="663" t="s">
        <v>3618</v>
      </c>
      <c r="V188" s="603"/>
      <c r="W188" s="601">
        <v>495600</v>
      </c>
      <c r="X188" s="592"/>
      <c r="Y188" s="601">
        <v>4950</v>
      </c>
      <c r="Z188" s="592" t="s">
        <v>3618</v>
      </c>
      <c r="AA188" s="592"/>
      <c r="AB188" s="593"/>
      <c r="AD188" s="698"/>
      <c r="AE188" s="698"/>
      <c r="AF188" s="592"/>
      <c r="AG188" s="592"/>
      <c r="AH188" s="593"/>
      <c r="AJ188" s="603"/>
      <c r="AK188" s="601"/>
      <c r="AL188" s="592"/>
      <c r="AM188" s="592"/>
      <c r="AN188" s="593"/>
      <c r="AP188" s="1351"/>
      <c r="AQ188" s="1354"/>
      <c r="AR188" s="1351"/>
      <c r="AS188" s="1354"/>
      <c r="AT188" s="1349"/>
      <c r="AU188" s="588" t="s">
        <v>3731</v>
      </c>
      <c r="AV188" s="665">
        <v>3000</v>
      </c>
      <c r="AW188" s="666">
        <v>3400</v>
      </c>
      <c r="AX188" s="684">
        <v>2100</v>
      </c>
      <c r="AY188" s="668">
        <v>2100</v>
      </c>
      <c r="BA188" s="651">
        <v>4250</v>
      </c>
      <c r="BC188" s="1345"/>
      <c r="BE188" s="603"/>
      <c r="BF188" s="592"/>
      <c r="BG188" s="592"/>
      <c r="BH188" s="593"/>
      <c r="BJ188" s="669"/>
      <c r="BL188" s="609"/>
      <c r="BM188" s="610"/>
      <c r="BN188" s="610"/>
      <c r="BO188" s="611"/>
      <c r="BQ188" s="603">
        <v>1260</v>
      </c>
      <c r="BR188" s="601" t="s">
        <v>3630</v>
      </c>
      <c r="BS188" s="601">
        <v>10</v>
      </c>
      <c r="BT188" s="670" t="s">
        <v>3618</v>
      </c>
      <c r="BV188" s="603">
        <v>4460</v>
      </c>
      <c r="BW188" s="601" t="s">
        <v>3630</v>
      </c>
      <c r="BX188" s="601">
        <v>40</v>
      </c>
      <c r="BY188" s="601" t="s">
        <v>3618</v>
      </c>
      <c r="BZ188" s="670" t="s">
        <v>3631</v>
      </c>
      <c r="CB188" s="603">
        <v>2850</v>
      </c>
      <c r="CC188" s="601" t="s">
        <v>3630</v>
      </c>
      <c r="CD188" s="601">
        <v>20</v>
      </c>
      <c r="CE188" s="601" t="s">
        <v>3618</v>
      </c>
      <c r="CF188" s="670" t="s">
        <v>3631</v>
      </c>
      <c r="CH188" s="669"/>
    </row>
    <row r="189" spans="1:86">
      <c r="A189" s="1367"/>
      <c r="B189" s="584"/>
      <c r="C189" s="657" t="s">
        <v>3577</v>
      </c>
      <c r="D189" s="593" t="s">
        <v>3578</v>
      </c>
      <c r="F189" s="658">
        <v>107110</v>
      </c>
      <c r="G189" s="659">
        <v>181560</v>
      </c>
      <c r="H189" s="658">
        <v>102090</v>
      </c>
      <c r="I189" s="659">
        <v>176540</v>
      </c>
      <c r="J189" s="595" t="s">
        <v>12</v>
      </c>
      <c r="K189" s="660">
        <v>950</v>
      </c>
      <c r="L189" s="661">
        <v>1700</v>
      </c>
      <c r="M189" s="662" t="s">
        <v>3709</v>
      </c>
      <c r="N189" s="660">
        <v>900</v>
      </c>
      <c r="O189" s="661">
        <v>1650</v>
      </c>
      <c r="P189" s="662" t="s">
        <v>3709</v>
      </c>
      <c r="R189" s="598"/>
      <c r="S189" s="592"/>
      <c r="T189" s="593"/>
      <c r="V189" s="603"/>
      <c r="W189" s="601"/>
      <c r="X189" s="592"/>
      <c r="Y189" s="601"/>
      <c r="Z189" s="592"/>
      <c r="AA189" s="592"/>
      <c r="AB189" s="593"/>
      <c r="AD189" s="698"/>
      <c r="AE189" s="698"/>
      <c r="AF189" s="592"/>
      <c r="AG189" s="592"/>
      <c r="AH189" s="593"/>
      <c r="AJ189" s="603">
        <v>3390</v>
      </c>
      <c r="AK189" s="601" t="s">
        <v>3632</v>
      </c>
      <c r="AL189" s="592"/>
      <c r="AM189" s="592"/>
      <c r="AN189" s="593"/>
      <c r="AP189" s="1351"/>
      <c r="AQ189" s="1354"/>
      <c r="AR189" s="1351"/>
      <c r="AS189" s="1354"/>
      <c r="AT189" s="1349"/>
      <c r="AU189" s="588" t="s">
        <v>3732</v>
      </c>
      <c r="AV189" s="665">
        <v>2600</v>
      </c>
      <c r="AW189" s="666">
        <v>2900</v>
      </c>
      <c r="AX189" s="684">
        <v>1800</v>
      </c>
      <c r="AY189" s="668">
        <v>1800</v>
      </c>
      <c r="BA189" s="694"/>
      <c r="BC189" s="627"/>
      <c r="BE189" s="603"/>
      <c r="BF189" s="592"/>
      <c r="BG189" s="592"/>
      <c r="BH189" s="593"/>
      <c r="BJ189" s="669"/>
      <c r="BL189" s="609">
        <v>0.02</v>
      </c>
      <c r="BM189" s="610">
        <v>0.03</v>
      </c>
      <c r="BN189" s="610">
        <v>0.05</v>
      </c>
      <c r="BO189" s="611">
        <v>0.06</v>
      </c>
      <c r="BQ189" s="603"/>
      <c r="BR189" s="601"/>
      <c r="BS189" s="601"/>
      <c r="BT189" s="670"/>
      <c r="BV189" s="603"/>
      <c r="BW189" s="601"/>
      <c r="BX189" s="601"/>
      <c r="BY189" s="601"/>
      <c r="BZ189" s="670"/>
      <c r="CB189" s="603"/>
      <c r="CC189" s="601"/>
      <c r="CD189" s="601"/>
      <c r="CE189" s="601"/>
      <c r="CF189" s="670"/>
      <c r="CH189" s="669">
        <v>0.96</v>
      </c>
    </row>
    <row r="190" spans="1:86">
      <c r="A190" s="1367"/>
      <c r="B190" s="686"/>
      <c r="C190" s="687"/>
      <c r="D190" s="600" t="s">
        <v>3579</v>
      </c>
      <c r="F190" s="673">
        <v>181560</v>
      </c>
      <c r="G190" s="674"/>
      <c r="H190" s="673">
        <v>176540</v>
      </c>
      <c r="I190" s="674"/>
      <c r="J190" s="595" t="s">
        <v>12</v>
      </c>
      <c r="K190" s="675">
        <v>1700</v>
      </c>
      <c r="L190" s="676"/>
      <c r="M190" s="677" t="s">
        <v>3709</v>
      </c>
      <c r="N190" s="675">
        <v>1650</v>
      </c>
      <c r="O190" s="676"/>
      <c r="P190" s="677" t="s">
        <v>3709</v>
      </c>
      <c r="R190" s="599"/>
      <c r="S190" s="688"/>
      <c r="T190" s="600"/>
      <c r="V190" s="697"/>
      <c r="W190" s="696" t="s">
        <v>3718</v>
      </c>
      <c r="X190" s="592"/>
      <c r="Y190" s="696" t="s">
        <v>3718</v>
      </c>
      <c r="Z190" s="696"/>
      <c r="AA190" s="592"/>
      <c r="AB190" s="593"/>
      <c r="AD190" s="698"/>
      <c r="AE190" s="698"/>
      <c r="AF190" s="592"/>
      <c r="AG190" s="592"/>
      <c r="AH190" s="593"/>
      <c r="AJ190" s="603"/>
      <c r="AK190" s="601"/>
      <c r="AL190" s="592"/>
      <c r="AM190" s="592"/>
      <c r="AN190" s="593"/>
      <c r="AP190" s="1352"/>
      <c r="AQ190" s="1355"/>
      <c r="AR190" s="1352"/>
      <c r="AS190" s="1355"/>
      <c r="AT190" s="1349"/>
      <c r="AU190" s="679" t="s">
        <v>3733</v>
      </c>
      <c r="AV190" s="680">
        <v>2400</v>
      </c>
      <c r="AW190" s="681">
        <v>2600</v>
      </c>
      <c r="AX190" s="682">
        <v>1600</v>
      </c>
      <c r="AY190" s="683">
        <v>1600</v>
      </c>
      <c r="BA190" s="651" t="s">
        <v>3692</v>
      </c>
      <c r="BC190" s="627"/>
      <c r="BE190" s="602"/>
      <c r="BF190" s="688"/>
      <c r="BG190" s="688"/>
      <c r="BH190" s="600"/>
      <c r="BJ190" s="669"/>
      <c r="BL190" s="689"/>
      <c r="BM190" s="690"/>
      <c r="BN190" s="690"/>
      <c r="BO190" s="691"/>
      <c r="BQ190" s="602"/>
      <c r="BR190" s="612"/>
      <c r="BS190" s="612"/>
      <c r="BT190" s="613"/>
      <c r="BV190" s="602"/>
      <c r="BW190" s="612"/>
      <c r="BX190" s="612"/>
      <c r="BY190" s="612"/>
      <c r="BZ190" s="613"/>
      <c r="CB190" s="602"/>
      <c r="CC190" s="612"/>
      <c r="CD190" s="612"/>
      <c r="CE190" s="612"/>
      <c r="CF190" s="613"/>
      <c r="CH190" s="614"/>
    </row>
    <row r="191" spans="1:86" ht="45">
      <c r="A191" s="1367"/>
      <c r="B191" s="584" t="s">
        <v>3593</v>
      </c>
      <c r="C191" s="657" t="s">
        <v>3573</v>
      </c>
      <c r="D191" s="593" t="s">
        <v>3574</v>
      </c>
      <c r="F191" s="634">
        <v>37520</v>
      </c>
      <c r="G191" s="635">
        <v>44960</v>
      </c>
      <c r="H191" s="634">
        <v>32960</v>
      </c>
      <c r="I191" s="635">
        <v>40400</v>
      </c>
      <c r="J191" s="595" t="s">
        <v>12</v>
      </c>
      <c r="K191" s="636">
        <v>350</v>
      </c>
      <c r="L191" s="637">
        <v>420</v>
      </c>
      <c r="M191" s="638" t="s">
        <v>3709</v>
      </c>
      <c r="N191" s="636">
        <v>310</v>
      </c>
      <c r="O191" s="637">
        <v>380</v>
      </c>
      <c r="P191" s="638" t="s">
        <v>3709</v>
      </c>
      <c r="Q191" s="576" t="s">
        <v>1</v>
      </c>
      <c r="R191" s="692">
        <v>7440</v>
      </c>
      <c r="S191" s="693">
        <v>70</v>
      </c>
      <c r="T191" s="663" t="s">
        <v>3618</v>
      </c>
      <c r="V191" s="603"/>
      <c r="W191" s="601">
        <v>532400</v>
      </c>
      <c r="X191" s="592"/>
      <c r="Y191" s="601">
        <v>5320</v>
      </c>
      <c r="Z191" s="592" t="s">
        <v>3618</v>
      </c>
      <c r="AA191" s="592"/>
      <c r="AB191" s="593"/>
      <c r="AD191" s="698"/>
      <c r="AE191" s="698"/>
      <c r="AF191" s="592"/>
      <c r="AG191" s="592"/>
      <c r="AH191" s="593"/>
      <c r="AJ191" s="603" t="s">
        <v>3244</v>
      </c>
      <c r="AK191" s="601"/>
      <c r="AL191" s="592" t="s">
        <v>1</v>
      </c>
      <c r="AM191" s="592">
        <v>30</v>
      </c>
      <c r="AN191" s="593" t="s">
        <v>3633</v>
      </c>
      <c r="AO191" s="576" t="s">
        <v>1</v>
      </c>
      <c r="AP191" s="1350">
        <v>2900</v>
      </c>
      <c r="AQ191" s="1353">
        <v>3100</v>
      </c>
      <c r="AR191" s="1350">
        <v>2000</v>
      </c>
      <c r="AS191" s="1353">
        <v>2000</v>
      </c>
      <c r="AT191" s="1349" t="s">
        <v>12</v>
      </c>
      <c r="AU191" s="646" t="s">
        <v>3730</v>
      </c>
      <c r="AV191" s="647">
        <v>6100</v>
      </c>
      <c r="AW191" s="648">
        <v>6800</v>
      </c>
      <c r="AX191" s="684">
        <v>4200</v>
      </c>
      <c r="AY191" s="668">
        <v>4200</v>
      </c>
      <c r="BA191" s="651">
        <v>3920</v>
      </c>
      <c r="BB191" s="576" t="s">
        <v>1</v>
      </c>
      <c r="BC191" s="1344">
        <v>4500</v>
      </c>
      <c r="BD191" s="576" t="s">
        <v>1</v>
      </c>
      <c r="BE191" s="603">
        <v>1980</v>
      </c>
      <c r="BF191" s="592" t="s">
        <v>1</v>
      </c>
      <c r="BG191" s="592">
        <v>10</v>
      </c>
      <c r="BH191" s="593" t="s">
        <v>3618</v>
      </c>
      <c r="BJ191" s="669"/>
      <c r="BK191" s="576" t="s">
        <v>11</v>
      </c>
      <c r="BL191" s="609" t="s">
        <v>3307</v>
      </c>
      <c r="BM191" s="610" t="s">
        <v>3307</v>
      </c>
      <c r="BN191" s="610" t="s">
        <v>3307</v>
      </c>
      <c r="BO191" s="611" t="s">
        <v>3307</v>
      </c>
      <c r="BP191" s="576" t="s">
        <v>11</v>
      </c>
      <c r="BQ191" s="603"/>
      <c r="BR191" s="601"/>
      <c r="BS191" s="601"/>
      <c r="BT191" s="670"/>
      <c r="BU191" s="576" t="s">
        <v>11</v>
      </c>
      <c r="BV191" s="603"/>
      <c r="BW191" s="601"/>
      <c r="BX191" s="601"/>
      <c r="BY191" s="601"/>
      <c r="BZ191" s="670"/>
      <c r="CA191" s="576" t="s">
        <v>11</v>
      </c>
      <c r="CB191" s="603"/>
      <c r="CC191" s="601"/>
      <c r="CD191" s="601"/>
      <c r="CE191" s="601"/>
      <c r="CF191" s="670"/>
      <c r="CH191" s="669" t="s">
        <v>3257</v>
      </c>
    </row>
    <row r="192" spans="1:86">
      <c r="A192" s="1367"/>
      <c r="B192" s="584"/>
      <c r="C192" s="657"/>
      <c r="D192" s="593" t="s">
        <v>3576</v>
      </c>
      <c r="F192" s="658">
        <v>44960</v>
      </c>
      <c r="G192" s="659">
        <v>105140</v>
      </c>
      <c r="H192" s="658">
        <v>40400</v>
      </c>
      <c r="I192" s="659">
        <v>100580</v>
      </c>
      <c r="J192" s="595" t="s">
        <v>12</v>
      </c>
      <c r="K192" s="660">
        <v>420</v>
      </c>
      <c r="L192" s="661">
        <v>940</v>
      </c>
      <c r="M192" s="662" t="s">
        <v>3709</v>
      </c>
      <c r="N192" s="660">
        <v>380</v>
      </c>
      <c r="O192" s="661">
        <v>890</v>
      </c>
      <c r="P192" s="662" t="s">
        <v>3709</v>
      </c>
      <c r="Q192" s="576" t="s">
        <v>1</v>
      </c>
      <c r="R192" s="603">
        <v>7440</v>
      </c>
      <c r="S192" s="601">
        <v>70</v>
      </c>
      <c r="T192" s="663" t="s">
        <v>3618</v>
      </c>
      <c r="V192" s="603"/>
      <c r="W192" s="601"/>
      <c r="X192" s="592"/>
      <c r="Y192" s="601"/>
      <c r="Z192" s="592"/>
      <c r="AA192" s="592"/>
      <c r="AB192" s="593"/>
      <c r="AD192" s="698"/>
      <c r="AE192" s="698"/>
      <c r="AF192" s="592"/>
      <c r="AG192" s="592"/>
      <c r="AH192" s="593"/>
      <c r="AJ192" s="603"/>
      <c r="AK192" s="601"/>
      <c r="AL192" s="592"/>
      <c r="AM192" s="592"/>
      <c r="AN192" s="593"/>
      <c r="AP192" s="1351"/>
      <c r="AQ192" s="1354"/>
      <c r="AR192" s="1351"/>
      <c r="AS192" s="1354"/>
      <c r="AT192" s="1349"/>
      <c r="AU192" s="588" t="s">
        <v>3731</v>
      </c>
      <c r="AV192" s="665">
        <v>3300</v>
      </c>
      <c r="AW192" s="666">
        <v>3700</v>
      </c>
      <c r="AX192" s="684">
        <v>2300</v>
      </c>
      <c r="AY192" s="668">
        <v>2300</v>
      </c>
      <c r="BA192" s="694"/>
      <c r="BC192" s="1345"/>
      <c r="BE192" s="603"/>
      <c r="BF192" s="592"/>
      <c r="BG192" s="592"/>
      <c r="BH192" s="593"/>
      <c r="BJ192" s="669"/>
      <c r="BL192" s="609"/>
      <c r="BM192" s="610"/>
      <c r="BN192" s="610"/>
      <c r="BO192" s="611"/>
      <c r="BQ192" s="603">
        <v>1140</v>
      </c>
      <c r="BR192" s="601" t="s">
        <v>3630</v>
      </c>
      <c r="BS192" s="601">
        <v>10</v>
      </c>
      <c r="BT192" s="670" t="s">
        <v>3618</v>
      </c>
      <c r="BV192" s="603">
        <v>4060</v>
      </c>
      <c r="BW192" s="601" t="s">
        <v>3630</v>
      </c>
      <c r="BX192" s="601">
        <v>40</v>
      </c>
      <c r="BY192" s="601" t="s">
        <v>3618</v>
      </c>
      <c r="BZ192" s="670" t="s">
        <v>3631</v>
      </c>
      <c r="CB192" s="603">
        <v>2590</v>
      </c>
      <c r="CC192" s="601" t="s">
        <v>3630</v>
      </c>
      <c r="CD192" s="601">
        <v>20</v>
      </c>
      <c r="CE192" s="601" t="s">
        <v>3618</v>
      </c>
      <c r="CF192" s="670" t="s">
        <v>3631</v>
      </c>
      <c r="CH192" s="669"/>
    </row>
    <row r="193" spans="1:86">
      <c r="A193" s="1367"/>
      <c r="B193" s="584"/>
      <c r="C193" s="657" t="s">
        <v>3577</v>
      </c>
      <c r="D193" s="593" t="s">
        <v>3578</v>
      </c>
      <c r="F193" s="658">
        <v>105140</v>
      </c>
      <c r="G193" s="659">
        <v>179590</v>
      </c>
      <c r="H193" s="658">
        <v>100580</v>
      </c>
      <c r="I193" s="659">
        <v>175030</v>
      </c>
      <c r="J193" s="595" t="s">
        <v>12</v>
      </c>
      <c r="K193" s="660">
        <v>940</v>
      </c>
      <c r="L193" s="661">
        <v>1690</v>
      </c>
      <c r="M193" s="662" t="s">
        <v>3709</v>
      </c>
      <c r="N193" s="660">
        <v>890</v>
      </c>
      <c r="O193" s="661">
        <v>1640</v>
      </c>
      <c r="P193" s="662" t="s">
        <v>3709</v>
      </c>
      <c r="R193" s="598"/>
      <c r="S193" s="592"/>
      <c r="T193" s="593"/>
      <c r="V193" s="697"/>
      <c r="W193" s="696" t="s">
        <v>3719</v>
      </c>
      <c r="X193" s="592"/>
      <c r="Y193" s="696" t="s">
        <v>3719</v>
      </c>
      <c r="Z193" s="696"/>
      <c r="AA193" s="592"/>
      <c r="AB193" s="593"/>
      <c r="AD193" s="698"/>
      <c r="AE193" s="698"/>
      <c r="AF193" s="592"/>
      <c r="AG193" s="592"/>
      <c r="AH193" s="593"/>
      <c r="AJ193" s="603">
        <v>3050</v>
      </c>
      <c r="AK193" s="601" t="s">
        <v>3632</v>
      </c>
      <c r="AL193" s="592"/>
      <c r="AM193" s="592"/>
      <c r="AN193" s="593"/>
      <c r="AP193" s="1351"/>
      <c r="AQ193" s="1354"/>
      <c r="AR193" s="1351"/>
      <c r="AS193" s="1354"/>
      <c r="AT193" s="1349"/>
      <c r="AU193" s="588" t="s">
        <v>3732</v>
      </c>
      <c r="AV193" s="665">
        <v>2900</v>
      </c>
      <c r="AW193" s="666">
        <v>3200</v>
      </c>
      <c r="AX193" s="684">
        <v>2000</v>
      </c>
      <c r="AY193" s="668">
        <v>2000</v>
      </c>
      <c r="BA193" s="651" t="s">
        <v>3693</v>
      </c>
      <c r="BC193" s="627"/>
      <c r="BE193" s="603"/>
      <c r="BF193" s="592"/>
      <c r="BG193" s="592"/>
      <c r="BH193" s="593"/>
      <c r="BJ193" s="669"/>
      <c r="BL193" s="609">
        <v>0.02</v>
      </c>
      <c r="BM193" s="610">
        <v>0.03</v>
      </c>
      <c r="BN193" s="610">
        <v>0.05</v>
      </c>
      <c r="BO193" s="611">
        <v>0.06</v>
      </c>
      <c r="BQ193" s="603"/>
      <c r="BR193" s="601"/>
      <c r="BS193" s="601"/>
      <c r="BT193" s="670"/>
      <c r="BV193" s="603"/>
      <c r="BW193" s="601"/>
      <c r="BX193" s="601"/>
      <c r="BY193" s="601"/>
      <c r="BZ193" s="670"/>
      <c r="CB193" s="603"/>
      <c r="CC193" s="601"/>
      <c r="CD193" s="601"/>
      <c r="CE193" s="601"/>
      <c r="CF193" s="670"/>
      <c r="CH193" s="669">
        <v>0.95</v>
      </c>
    </row>
    <row r="194" spans="1:86">
      <c r="A194" s="1367"/>
      <c r="B194" s="584"/>
      <c r="C194" s="657"/>
      <c r="D194" s="593" t="s">
        <v>3579</v>
      </c>
      <c r="F194" s="673">
        <v>179590</v>
      </c>
      <c r="G194" s="674"/>
      <c r="H194" s="673">
        <v>175030</v>
      </c>
      <c r="I194" s="674"/>
      <c r="J194" s="595" t="s">
        <v>12</v>
      </c>
      <c r="K194" s="675">
        <v>1690</v>
      </c>
      <c r="L194" s="676"/>
      <c r="M194" s="677" t="s">
        <v>3709</v>
      </c>
      <c r="N194" s="675">
        <v>1640</v>
      </c>
      <c r="O194" s="676"/>
      <c r="P194" s="677" t="s">
        <v>3709</v>
      </c>
      <c r="R194" s="598"/>
      <c r="S194" s="592"/>
      <c r="T194" s="593"/>
      <c r="V194" s="603"/>
      <c r="W194" s="601">
        <v>569100</v>
      </c>
      <c r="X194" s="592"/>
      <c r="Y194" s="601">
        <v>5690</v>
      </c>
      <c r="Z194" s="592" t="s">
        <v>3618</v>
      </c>
      <c r="AA194" s="592"/>
      <c r="AB194" s="593"/>
      <c r="AD194" s="698"/>
      <c r="AE194" s="698"/>
      <c r="AF194" s="592"/>
      <c r="AG194" s="592"/>
      <c r="AH194" s="593"/>
      <c r="AJ194" s="603"/>
      <c r="AK194" s="601"/>
      <c r="AL194" s="592"/>
      <c r="AM194" s="592"/>
      <c r="AN194" s="593"/>
      <c r="AP194" s="1352"/>
      <c r="AQ194" s="1355"/>
      <c r="AR194" s="1352"/>
      <c r="AS194" s="1355"/>
      <c r="AT194" s="1349"/>
      <c r="AU194" s="679" t="s">
        <v>3733</v>
      </c>
      <c r="AV194" s="680">
        <v>2600</v>
      </c>
      <c r="AW194" s="681">
        <v>2900</v>
      </c>
      <c r="AX194" s="682">
        <v>1800</v>
      </c>
      <c r="AY194" s="683">
        <v>1800</v>
      </c>
      <c r="BA194" s="651">
        <v>3660</v>
      </c>
      <c r="BC194" s="627"/>
      <c r="BE194" s="603"/>
      <c r="BF194" s="592"/>
      <c r="BG194" s="592"/>
      <c r="BH194" s="593"/>
      <c r="BJ194" s="669"/>
      <c r="BL194" s="609"/>
      <c r="BM194" s="610"/>
      <c r="BN194" s="610"/>
      <c r="BO194" s="611"/>
      <c r="BQ194" s="603"/>
      <c r="BR194" s="601"/>
      <c r="BS194" s="601"/>
      <c r="BT194" s="670"/>
      <c r="BV194" s="603"/>
      <c r="BW194" s="601"/>
      <c r="BX194" s="601"/>
      <c r="BY194" s="601"/>
      <c r="BZ194" s="670"/>
      <c r="CB194" s="603"/>
      <c r="CC194" s="601"/>
      <c r="CD194" s="601"/>
      <c r="CE194" s="601"/>
      <c r="CF194" s="670"/>
      <c r="CH194" s="669"/>
    </row>
    <row r="195" spans="1:86" ht="45">
      <c r="A195" s="1367"/>
      <c r="B195" s="631" t="s">
        <v>3594</v>
      </c>
      <c r="C195" s="632" t="s">
        <v>3573</v>
      </c>
      <c r="D195" s="633" t="s">
        <v>3574</v>
      </c>
      <c r="F195" s="634">
        <v>35850</v>
      </c>
      <c r="G195" s="635">
        <v>43290</v>
      </c>
      <c r="H195" s="634">
        <v>31660</v>
      </c>
      <c r="I195" s="635">
        <v>39100</v>
      </c>
      <c r="J195" s="595" t="s">
        <v>12</v>
      </c>
      <c r="K195" s="636">
        <v>340</v>
      </c>
      <c r="L195" s="637">
        <v>410</v>
      </c>
      <c r="M195" s="638" t="s">
        <v>3709</v>
      </c>
      <c r="N195" s="636">
        <v>290</v>
      </c>
      <c r="O195" s="637">
        <v>360</v>
      </c>
      <c r="P195" s="638" t="s">
        <v>3709</v>
      </c>
      <c r="Q195" s="576" t="s">
        <v>1</v>
      </c>
      <c r="R195" s="639">
        <v>7440</v>
      </c>
      <c r="S195" s="640">
        <v>70</v>
      </c>
      <c r="T195" s="641" t="s">
        <v>3618</v>
      </c>
      <c r="V195" s="603"/>
      <c r="W195" s="601"/>
      <c r="X195" s="592"/>
      <c r="Y195" s="601"/>
      <c r="Z195" s="592"/>
      <c r="AA195" s="592"/>
      <c r="AB195" s="593"/>
      <c r="AD195" s="698"/>
      <c r="AE195" s="698"/>
      <c r="AF195" s="592"/>
      <c r="AG195" s="592"/>
      <c r="AH195" s="593"/>
      <c r="AJ195" s="603" t="s">
        <v>3245</v>
      </c>
      <c r="AK195" s="601"/>
      <c r="AL195" s="592" t="s">
        <v>1</v>
      </c>
      <c r="AM195" s="592">
        <v>20</v>
      </c>
      <c r="AN195" s="593" t="s">
        <v>3633</v>
      </c>
      <c r="AO195" s="576" t="s">
        <v>1</v>
      </c>
      <c r="AP195" s="1350">
        <v>2600</v>
      </c>
      <c r="AQ195" s="1353">
        <v>2900</v>
      </c>
      <c r="AR195" s="1350">
        <v>1800</v>
      </c>
      <c r="AS195" s="1353">
        <v>1800</v>
      </c>
      <c r="AT195" s="1349" t="s">
        <v>12</v>
      </c>
      <c r="AU195" s="646" t="s">
        <v>3730</v>
      </c>
      <c r="AV195" s="647">
        <v>5500</v>
      </c>
      <c r="AW195" s="648">
        <v>6200</v>
      </c>
      <c r="AX195" s="684">
        <v>3900</v>
      </c>
      <c r="AY195" s="668">
        <v>3900</v>
      </c>
      <c r="BA195" s="694"/>
      <c r="BB195" s="576" t="s">
        <v>1</v>
      </c>
      <c r="BC195" s="1344">
        <v>4500</v>
      </c>
      <c r="BD195" s="576" t="s">
        <v>1</v>
      </c>
      <c r="BE195" s="644">
        <v>1810</v>
      </c>
      <c r="BF195" s="642" t="s">
        <v>1</v>
      </c>
      <c r="BG195" s="642">
        <v>10</v>
      </c>
      <c r="BH195" s="633" t="s">
        <v>3618</v>
      </c>
      <c r="BJ195" s="669"/>
      <c r="BK195" s="576" t="s">
        <v>11</v>
      </c>
      <c r="BL195" s="653" t="s">
        <v>3307</v>
      </c>
      <c r="BM195" s="654" t="s">
        <v>3307</v>
      </c>
      <c r="BN195" s="654" t="s">
        <v>3307</v>
      </c>
      <c r="BO195" s="655" t="s">
        <v>3307</v>
      </c>
      <c r="BP195" s="576" t="s">
        <v>11</v>
      </c>
      <c r="BQ195" s="644"/>
      <c r="BR195" s="645"/>
      <c r="BS195" s="645"/>
      <c r="BT195" s="656"/>
      <c r="BU195" s="576" t="s">
        <v>11</v>
      </c>
      <c r="BV195" s="644"/>
      <c r="BW195" s="645"/>
      <c r="BX195" s="645"/>
      <c r="BY195" s="645"/>
      <c r="BZ195" s="656"/>
      <c r="CA195" s="576" t="s">
        <v>11</v>
      </c>
      <c r="CB195" s="644"/>
      <c r="CC195" s="645"/>
      <c r="CD195" s="645"/>
      <c r="CE195" s="645"/>
      <c r="CF195" s="656"/>
      <c r="CH195" s="652" t="s">
        <v>3257</v>
      </c>
    </row>
    <row r="196" spans="1:86">
      <c r="A196" s="1367"/>
      <c r="B196" s="584"/>
      <c r="C196" s="657"/>
      <c r="D196" s="593" t="s">
        <v>3576</v>
      </c>
      <c r="F196" s="658">
        <v>43290</v>
      </c>
      <c r="G196" s="659">
        <v>103470</v>
      </c>
      <c r="H196" s="658">
        <v>39100</v>
      </c>
      <c r="I196" s="659">
        <v>99280</v>
      </c>
      <c r="J196" s="595" t="s">
        <v>12</v>
      </c>
      <c r="K196" s="660">
        <v>410</v>
      </c>
      <c r="L196" s="661">
        <v>920</v>
      </c>
      <c r="M196" s="662" t="s">
        <v>3709</v>
      </c>
      <c r="N196" s="660">
        <v>360</v>
      </c>
      <c r="O196" s="661">
        <v>880</v>
      </c>
      <c r="P196" s="662" t="s">
        <v>3709</v>
      </c>
      <c r="Q196" s="576" t="s">
        <v>1</v>
      </c>
      <c r="R196" s="603">
        <v>7440</v>
      </c>
      <c r="S196" s="601">
        <v>70</v>
      </c>
      <c r="T196" s="663" t="s">
        <v>3618</v>
      </c>
      <c r="V196" s="697"/>
      <c r="W196" s="696" t="s">
        <v>3720</v>
      </c>
      <c r="X196" s="592"/>
      <c r="Y196" s="696" t="s">
        <v>3720</v>
      </c>
      <c r="Z196" s="696"/>
      <c r="AA196" s="592"/>
      <c r="AB196" s="593"/>
      <c r="AD196" s="698"/>
      <c r="AE196" s="698"/>
      <c r="AF196" s="592"/>
      <c r="AG196" s="592"/>
      <c r="AH196" s="593"/>
      <c r="AJ196" s="603"/>
      <c r="AK196" s="601"/>
      <c r="AL196" s="592"/>
      <c r="AM196" s="592"/>
      <c r="AN196" s="593"/>
      <c r="AP196" s="1351"/>
      <c r="AQ196" s="1354"/>
      <c r="AR196" s="1351"/>
      <c r="AS196" s="1354"/>
      <c r="AT196" s="1349"/>
      <c r="AU196" s="588" t="s">
        <v>3731</v>
      </c>
      <c r="AV196" s="665">
        <v>3000</v>
      </c>
      <c r="AW196" s="666">
        <v>3400</v>
      </c>
      <c r="AX196" s="684">
        <v>2100</v>
      </c>
      <c r="AY196" s="668">
        <v>2100</v>
      </c>
      <c r="BA196" s="651" t="s">
        <v>3694</v>
      </c>
      <c r="BC196" s="1345"/>
      <c r="BE196" s="603"/>
      <c r="BF196" s="592"/>
      <c r="BG196" s="592"/>
      <c r="BH196" s="593"/>
      <c r="BJ196" s="669"/>
      <c r="BL196" s="609"/>
      <c r="BM196" s="610"/>
      <c r="BN196" s="610"/>
      <c r="BO196" s="611"/>
      <c r="BQ196" s="603">
        <v>1050</v>
      </c>
      <c r="BR196" s="601" t="s">
        <v>3630</v>
      </c>
      <c r="BS196" s="601">
        <v>10</v>
      </c>
      <c r="BT196" s="670" t="s">
        <v>3618</v>
      </c>
      <c r="BV196" s="603">
        <v>3720</v>
      </c>
      <c r="BW196" s="601" t="s">
        <v>3630</v>
      </c>
      <c r="BX196" s="601">
        <v>30</v>
      </c>
      <c r="BY196" s="601" t="s">
        <v>3618</v>
      </c>
      <c r="BZ196" s="670" t="s">
        <v>3631</v>
      </c>
      <c r="CB196" s="603">
        <v>2370</v>
      </c>
      <c r="CC196" s="601" t="s">
        <v>3630</v>
      </c>
      <c r="CD196" s="601">
        <v>20</v>
      </c>
      <c r="CE196" s="601" t="s">
        <v>3618</v>
      </c>
      <c r="CF196" s="670" t="s">
        <v>3631</v>
      </c>
      <c r="CH196" s="669"/>
    </row>
    <row r="197" spans="1:86">
      <c r="A197" s="1367"/>
      <c r="B197" s="584"/>
      <c r="C197" s="657" t="s">
        <v>3577</v>
      </c>
      <c r="D197" s="593" t="s">
        <v>3578</v>
      </c>
      <c r="F197" s="658">
        <v>103470</v>
      </c>
      <c r="G197" s="659">
        <v>177920</v>
      </c>
      <c r="H197" s="658">
        <v>99280</v>
      </c>
      <c r="I197" s="659">
        <v>173730</v>
      </c>
      <c r="J197" s="595" t="s">
        <v>12</v>
      </c>
      <c r="K197" s="660">
        <v>920</v>
      </c>
      <c r="L197" s="661">
        <v>1670</v>
      </c>
      <c r="M197" s="662" t="s">
        <v>3709</v>
      </c>
      <c r="N197" s="660">
        <v>880</v>
      </c>
      <c r="O197" s="661">
        <v>1630</v>
      </c>
      <c r="P197" s="662" t="s">
        <v>3709</v>
      </c>
      <c r="R197" s="598"/>
      <c r="S197" s="592"/>
      <c r="T197" s="593"/>
      <c r="V197" s="603"/>
      <c r="W197" s="601">
        <v>605900</v>
      </c>
      <c r="X197" s="592"/>
      <c r="Y197" s="601">
        <v>6050</v>
      </c>
      <c r="Z197" s="592" t="s">
        <v>3618</v>
      </c>
      <c r="AA197" s="592"/>
      <c r="AB197" s="593"/>
      <c r="AD197" s="698"/>
      <c r="AE197" s="698"/>
      <c r="AF197" s="592"/>
      <c r="AG197" s="592"/>
      <c r="AH197" s="593"/>
      <c r="AJ197" s="603">
        <v>2540</v>
      </c>
      <c r="AK197" s="601" t="s">
        <v>3632</v>
      </c>
      <c r="AL197" s="592"/>
      <c r="AM197" s="592"/>
      <c r="AN197" s="593"/>
      <c r="AP197" s="1351"/>
      <c r="AQ197" s="1354"/>
      <c r="AR197" s="1351"/>
      <c r="AS197" s="1354"/>
      <c r="AT197" s="1349"/>
      <c r="AU197" s="588" t="s">
        <v>3732</v>
      </c>
      <c r="AV197" s="665">
        <v>2600</v>
      </c>
      <c r="AW197" s="666">
        <v>2900</v>
      </c>
      <c r="AX197" s="684">
        <v>1800</v>
      </c>
      <c r="AY197" s="668">
        <v>1800</v>
      </c>
      <c r="BA197" s="651">
        <v>3160</v>
      </c>
      <c r="BC197" s="627"/>
      <c r="BE197" s="603"/>
      <c r="BF197" s="592"/>
      <c r="BG197" s="592"/>
      <c r="BH197" s="593"/>
      <c r="BJ197" s="669"/>
      <c r="BL197" s="609">
        <v>0.02</v>
      </c>
      <c r="BM197" s="610">
        <v>0.03</v>
      </c>
      <c r="BN197" s="610">
        <v>0.05</v>
      </c>
      <c r="BO197" s="611">
        <v>0.06</v>
      </c>
      <c r="BQ197" s="603"/>
      <c r="BR197" s="601"/>
      <c r="BS197" s="601"/>
      <c r="BT197" s="670"/>
      <c r="BV197" s="603"/>
      <c r="BW197" s="601"/>
      <c r="BX197" s="601"/>
      <c r="BY197" s="601"/>
      <c r="BZ197" s="670"/>
      <c r="CB197" s="603"/>
      <c r="CC197" s="601"/>
      <c r="CD197" s="601"/>
      <c r="CE197" s="601"/>
      <c r="CF197" s="670"/>
      <c r="CH197" s="669">
        <v>0.95</v>
      </c>
    </row>
    <row r="198" spans="1:86">
      <c r="A198" s="1367"/>
      <c r="B198" s="686"/>
      <c r="C198" s="687"/>
      <c r="D198" s="600" t="s">
        <v>3579</v>
      </c>
      <c r="F198" s="673">
        <v>177920</v>
      </c>
      <c r="G198" s="674"/>
      <c r="H198" s="673">
        <v>173730</v>
      </c>
      <c r="I198" s="674"/>
      <c r="J198" s="595" t="s">
        <v>12</v>
      </c>
      <c r="K198" s="675">
        <v>1670</v>
      </c>
      <c r="L198" s="676"/>
      <c r="M198" s="677" t="s">
        <v>3709</v>
      </c>
      <c r="N198" s="675">
        <v>1630</v>
      </c>
      <c r="O198" s="676"/>
      <c r="P198" s="677" t="s">
        <v>3709</v>
      </c>
      <c r="R198" s="599"/>
      <c r="S198" s="688"/>
      <c r="T198" s="600"/>
      <c r="V198" s="603"/>
      <c r="W198" s="601"/>
      <c r="X198" s="592"/>
      <c r="Y198" s="601"/>
      <c r="Z198" s="592"/>
      <c r="AA198" s="592"/>
      <c r="AB198" s="593"/>
      <c r="AD198" s="698"/>
      <c r="AE198" s="698"/>
      <c r="AF198" s="592"/>
      <c r="AG198" s="592"/>
      <c r="AH198" s="593"/>
      <c r="AJ198" s="603"/>
      <c r="AK198" s="601"/>
      <c r="AL198" s="592"/>
      <c r="AM198" s="592"/>
      <c r="AN198" s="593"/>
      <c r="AP198" s="1352"/>
      <c r="AQ198" s="1355"/>
      <c r="AR198" s="1352"/>
      <c r="AS198" s="1355"/>
      <c r="AT198" s="1349"/>
      <c r="AU198" s="679" t="s">
        <v>3733</v>
      </c>
      <c r="AV198" s="680">
        <v>2400</v>
      </c>
      <c r="AW198" s="681">
        <v>2600</v>
      </c>
      <c r="AX198" s="682">
        <v>1600</v>
      </c>
      <c r="AY198" s="683">
        <v>1600</v>
      </c>
      <c r="BA198" s="694"/>
      <c r="BC198" s="627"/>
      <c r="BE198" s="602"/>
      <c r="BF198" s="688"/>
      <c r="BG198" s="688"/>
      <c r="BH198" s="600"/>
      <c r="BJ198" s="669"/>
      <c r="BL198" s="689"/>
      <c r="BM198" s="690"/>
      <c r="BN198" s="690"/>
      <c r="BO198" s="691"/>
      <c r="BQ198" s="602"/>
      <c r="BR198" s="612"/>
      <c r="BS198" s="612"/>
      <c r="BT198" s="613"/>
      <c r="BV198" s="602"/>
      <c r="BW198" s="612"/>
      <c r="BX198" s="612"/>
      <c r="BY198" s="612"/>
      <c r="BZ198" s="613"/>
      <c r="CB198" s="602"/>
      <c r="CC198" s="612"/>
      <c r="CD198" s="612"/>
      <c r="CE198" s="612"/>
      <c r="CF198" s="613"/>
      <c r="CH198" s="614"/>
    </row>
    <row r="199" spans="1:86" ht="45">
      <c r="A199" s="1367"/>
      <c r="B199" s="584" t="s">
        <v>3595</v>
      </c>
      <c r="C199" s="657" t="s">
        <v>3573</v>
      </c>
      <c r="D199" s="593" t="s">
        <v>3574</v>
      </c>
      <c r="F199" s="634">
        <v>34430</v>
      </c>
      <c r="G199" s="635">
        <v>41870</v>
      </c>
      <c r="H199" s="634">
        <v>30570</v>
      </c>
      <c r="I199" s="635">
        <v>38010</v>
      </c>
      <c r="J199" s="595" t="s">
        <v>12</v>
      </c>
      <c r="K199" s="636">
        <v>320</v>
      </c>
      <c r="L199" s="637">
        <v>390</v>
      </c>
      <c r="M199" s="638" t="s">
        <v>3709</v>
      </c>
      <c r="N199" s="636">
        <v>280</v>
      </c>
      <c r="O199" s="637">
        <v>350</v>
      </c>
      <c r="P199" s="638" t="s">
        <v>3709</v>
      </c>
      <c r="Q199" s="576" t="s">
        <v>1</v>
      </c>
      <c r="R199" s="692">
        <v>7440</v>
      </c>
      <c r="S199" s="693">
        <v>70</v>
      </c>
      <c r="T199" s="663" t="s">
        <v>3618</v>
      </c>
      <c r="V199" s="697"/>
      <c r="W199" s="696" t="s">
        <v>3721</v>
      </c>
      <c r="X199" s="592"/>
      <c r="Y199" s="696" t="s">
        <v>3721</v>
      </c>
      <c r="Z199" s="696"/>
      <c r="AA199" s="592"/>
      <c r="AB199" s="593"/>
      <c r="AD199" s="698"/>
      <c r="AE199" s="698"/>
      <c r="AF199" s="592"/>
      <c r="AG199" s="592"/>
      <c r="AH199" s="593"/>
      <c r="AJ199" s="603" t="s">
        <v>3246</v>
      </c>
      <c r="AK199" s="601"/>
      <c r="AL199" s="592" t="s">
        <v>1</v>
      </c>
      <c r="AM199" s="592">
        <v>20</v>
      </c>
      <c r="AN199" s="593" t="s">
        <v>3633</v>
      </c>
      <c r="AO199" s="576" t="s">
        <v>1</v>
      </c>
      <c r="AP199" s="1350">
        <v>2400</v>
      </c>
      <c r="AQ199" s="1353">
        <v>2700</v>
      </c>
      <c r="AR199" s="1350">
        <v>1700</v>
      </c>
      <c r="AS199" s="1353">
        <v>1700</v>
      </c>
      <c r="AT199" s="1349" t="s">
        <v>12</v>
      </c>
      <c r="AU199" s="646" t="s">
        <v>3730</v>
      </c>
      <c r="AV199" s="647">
        <v>5100</v>
      </c>
      <c r="AW199" s="648">
        <v>5700</v>
      </c>
      <c r="AX199" s="684">
        <v>3500</v>
      </c>
      <c r="AY199" s="668">
        <v>3500</v>
      </c>
      <c r="BA199" s="651" t="s">
        <v>3695</v>
      </c>
      <c r="BB199" s="576" t="s">
        <v>1</v>
      </c>
      <c r="BC199" s="1344">
        <v>4500</v>
      </c>
      <c r="BD199" s="576" t="s">
        <v>1</v>
      </c>
      <c r="BE199" s="603">
        <v>1670</v>
      </c>
      <c r="BF199" s="592" t="s">
        <v>1</v>
      </c>
      <c r="BG199" s="592">
        <v>10</v>
      </c>
      <c r="BH199" s="593" t="s">
        <v>3618</v>
      </c>
      <c r="BJ199" s="669"/>
      <c r="BK199" s="576" t="s">
        <v>11</v>
      </c>
      <c r="BL199" s="609" t="s">
        <v>3307</v>
      </c>
      <c r="BM199" s="610" t="s">
        <v>3307</v>
      </c>
      <c r="BN199" s="610" t="s">
        <v>3307</v>
      </c>
      <c r="BO199" s="611" t="s">
        <v>3307</v>
      </c>
      <c r="BP199" s="576" t="s">
        <v>11</v>
      </c>
      <c r="BQ199" s="603"/>
      <c r="BR199" s="601"/>
      <c r="BS199" s="601"/>
      <c r="BT199" s="670"/>
      <c r="BU199" s="576" t="s">
        <v>11</v>
      </c>
      <c r="BV199" s="603"/>
      <c r="BW199" s="601"/>
      <c r="BX199" s="601"/>
      <c r="BY199" s="601"/>
      <c r="BZ199" s="670"/>
      <c r="CA199" s="576" t="s">
        <v>11</v>
      </c>
      <c r="CB199" s="603"/>
      <c r="CC199" s="601"/>
      <c r="CD199" s="601"/>
      <c r="CE199" s="601"/>
      <c r="CF199" s="670"/>
      <c r="CH199" s="669" t="s">
        <v>3257</v>
      </c>
    </row>
    <row r="200" spans="1:86">
      <c r="A200" s="1367"/>
      <c r="B200" s="584"/>
      <c r="C200" s="657"/>
      <c r="D200" s="593" t="s">
        <v>3576</v>
      </c>
      <c r="F200" s="658">
        <v>41870</v>
      </c>
      <c r="G200" s="659">
        <v>102050</v>
      </c>
      <c r="H200" s="658">
        <v>38010</v>
      </c>
      <c r="I200" s="659">
        <v>98190</v>
      </c>
      <c r="J200" s="595" t="s">
        <v>12</v>
      </c>
      <c r="K200" s="660">
        <v>390</v>
      </c>
      <c r="L200" s="661">
        <v>900</v>
      </c>
      <c r="M200" s="662" t="s">
        <v>3709</v>
      </c>
      <c r="N200" s="660">
        <v>350</v>
      </c>
      <c r="O200" s="661">
        <v>870</v>
      </c>
      <c r="P200" s="662" t="s">
        <v>3709</v>
      </c>
      <c r="Q200" s="576" t="s">
        <v>1</v>
      </c>
      <c r="R200" s="603">
        <v>7440</v>
      </c>
      <c r="S200" s="601">
        <v>70</v>
      </c>
      <c r="T200" s="663" t="s">
        <v>3618</v>
      </c>
      <c r="V200" s="603"/>
      <c r="W200" s="601">
        <v>642600</v>
      </c>
      <c r="X200" s="592"/>
      <c r="Y200" s="601">
        <v>6420</v>
      </c>
      <c r="Z200" s="592" t="s">
        <v>3618</v>
      </c>
      <c r="AA200" s="592"/>
      <c r="AB200" s="593"/>
      <c r="AD200" s="698"/>
      <c r="AE200" s="698"/>
      <c r="AF200" s="592"/>
      <c r="AG200" s="592"/>
      <c r="AH200" s="593"/>
      <c r="AJ200" s="603"/>
      <c r="AK200" s="601"/>
      <c r="AL200" s="592"/>
      <c r="AM200" s="592"/>
      <c r="AN200" s="593"/>
      <c r="AP200" s="1351"/>
      <c r="AQ200" s="1354"/>
      <c r="AR200" s="1351"/>
      <c r="AS200" s="1354"/>
      <c r="AT200" s="1349"/>
      <c r="AU200" s="588" t="s">
        <v>3731</v>
      </c>
      <c r="AV200" s="665">
        <v>2800</v>
      </c>
      <c r="AW200" s="666">
        <v>3100</v>
      </c>
      <c r="AX200" s="684">
        <v>1900</v>
      </c>
      <c r="AY200" s="668">
        <v>1900</v>
      </c>
      <c r="BA200" s="651">
        <v>2810</v>
      </c>
      <c r="BC200" s="1345"/>
      <c r="BE200" s="603"/>
      <c r="BF200" s="592"/>
      <c r="BG200" s="592"/>
      <c r="BH200" s="593"/>
      <c r="BJ200" s="669"/>
      <c r="BL200" s="609"/>
      <c r="BM200" s="610"/>
      <c r="BN200" s="610"/>
      <c r="BO200" s="611"/>
      <c r="BQ200" s="603">
        <v>970</v>
      </c>
      <c r="BR200" s="601" t="s">
        <v>3630</v>
      </c>
      <c r="BS200" s="601">
        <v>10</v>
      </c>
      <c r="BT200" s="670" t="s">
        <v>3618</v>
      </c>
      <c r="BV200" s="603">
        <v>3430</v>
      </c>
      <c r="BW200" s="601" t="s">
        <v>3630</v>
      </c>
      <c r="BX200" s="601">
        <v>30</v>
      </c>
      <c r="BY200" s="601" t="s">
        <v>3618</v>
      </c>
      <c r="BZ200" s="670" t="s">
        <v>3631</v>
      </c>
      <c r="CB200" s="603">
        <v>2190</v>
      </c>
      <c r="CC200" s="601" t="s">
        <v>3630</v>
      </c>
      <c r="CD200" s="601">
        <v>20</v>
      </c>
      <c r="CE200" s="601" t="s">
        <v>3618</v>
      </c>
      <c r="CF200" s="670" t="s">
        <v>3631</v>
      </c>
      <c r="CH200" s="669"/>
    </row>
    <row r="201" spans="1:86">
      <c r="A201" s="1367"/>
      <c r="B201" s="584"/>
      <c r="C201" s="657" t="s">
        <v>3577</v>
      </c>
      <c r="D201" s="593" t="s">
        <v>3578</v>
      </c>
      <c r="F201" s="658">
        <v>102050</v>
      </c>
      <c r="G201" s="659">
        <v>176500</v>
      </c>
      <c r="H201" s="658">
        <v>98190</v>
      </c>
      <c r="I201" s="659">
        <v>172640</v>
      </c>
      <c r="J201" s="595" t="s">
        <v>12</v>
      </c>
      <c r="K201" s="660">
        <v>900</v>
      </c>
      <c r="L201" s="661">
        <v>1650</v>
      </c>
      <c r="M201" s="662" t="s">
        <v>3709</v>
      </c>
      <c r="N201" s="660">
        <v>870</v>
      </c>
      <c r="O201" s="661">
        <v>1620</v>
      </c>
      <c r="P201" s="662" t="s">
        <v>3709</v>
      </c>
      <c r="R201" s="598"/>
      <c r="S201" s="592"/>
      <c r="T201" s="593"/>
      <c r="V201" s="603"/>
      <c r="W201" s="601"/>
      <c r="X201" s="592"/>
      <c r="Y201" s="601"/>
      <c r="Z201" s="592"/>
      <c r="AA201" s="592"/>
      <c r="AB201" s="593"/>
      <c r="AD201" s="698"/>
      <c r="AE201" s="698"/>
      <c r="AF201" s="592"/>
      <c r="AG201" s="592"/>
      <c r="AH201" s="593"/>
      <c r="AJ201" s="603">
        <v>2180</v>
      </c>
      <c r="AK201" s="601" t="s">
        <v>3632</v>
      </c>
      <c r="AL201" s="592"/>
      <c r="AM201" s="592"/>
      <c r="AN201" s="593"/>
      <c r="AP201" s="1351"/>
      <c r="AQ201" s="1354"/>
      <c r="AR201" s="1351"/>
      <c r="AS201" s="1354"/>
      <c r="AT201" s="1349"/>
      <c r="AU201" s="588" t="s">
        <v>3732</v>
      </c>
      <c r="AV201" s="665">
        <v>2400</v>
      </c>
      <c r="AW201" s="666">
        <v>2700</v>
      </c>
      <c r="AX201" s="684">
        <v>1700</v>
      </c>
      <c r="AY201" s="668">
        <v>1700</v>
      </c>
      <c r="BA201" s="694"/>
      <c r="BC201" s="672"/>
      <c r="BE201" s="603"/>
      <c r="BF201" s="592"/>
      <c r="BG201" s="592"/>
      <c r="BH201" s="593"/>
      <c r="BJ201" s="669"/>
      <c r="BL201" s="609">
        <v>0.02</v>
      </c>
      <c r="BM201" s="610">
        <v>0.03</v>
      </c>
      <c r="BN201" s="610">
        <v>0.05</v>
      </c>
      <c r="BO201" s="611">
        <v>0.06</v>
      </c>
      <c r="BQ201" s="603"/>
      <c r="BR201" s="601"/>
      <c r="BS201" s="601"/>
      <c r="BT201" s="670"/>
      <c r="BV201" s="603"/>
      <c r="BW201" s="601"/>
      <c r="BX201" s="601"/>
      <c r="BY201" s="601"/>
      <c r="BZ201" s="670"/>
      <c r="CB201" s="603"/>
      <c r="CC201" s="601"/>
      <c r="CD201" s="601"/>
      <c r="CE201" s="601"/>
      <c r="CF201" s="670"/>
      <c r="CH201" s="669">
        <v>0.97</v>
      </c>
    </row>
    <row r="202" spans="1:86">
      <c r="A202" s="1367"/>
      <c r="B202" s="584"/>
      <c r="C202" s="657"/>
      <c r="D202" s="593" t="s">
        <v>3579</v>
      </c>
      <c r="F202" s="673">
        <v>176500</v>
      </c>
      <c r="G202" s="674"/>
      <c r="H202" s="673">
        <v>172640</v>
      </c>
      <c r="I202" s="674"/>
      <c r="J202" s="595" t="s">
        <v>12</v>
      </c>
      <c r="K202" s="675">
        <v>1650</v>
      </c>
      <c r="L202" s="676"/>
      <c r="M202" s="677" t="s">
        <v>3709</v>
      </c>
      <c r="N202" s="675">
        <v>1620</v>
      </c>
      <c r="O202" s="676"/>
      <c r="P202" s="677" t="s">
        <v>3709</v>
      </c>
      <c r="R202" s="598"/>
      <c r="S202" s="592"/>
      <c r="T202" s="593"/>
      <c r="V202" s="697"/>
      <c r="W202" s="696" t="s">
        <v>3722</v>
      </c>
      <c r="X202" s="592"/>
      <c r="Y202" s="696" t="s">
        <v>3722</v>
      </c>
      <c r="Z202" s="696"/>
      <c r="AA202" s="592"/>
      <c r="AB202" s="593"/>
      <c r="AD202" s="698"/>
      <c r="AE202" s="698"/>
      <c r="AF202" s="592"/>
      <c r="AG202" s="592"/>
      <c r="AH202" s="593"/>
      <c r="AJ202" s="603"/>
      <c r="AK202" s="601"/>
      <c r="AL202" s="592"/>
      <c r="AM202" s="592"/>
      <c r="AN202" s="593"/>
      <c r="AP202" s="1352"/>
      <c r="AQ202" s="1355"/>
      <c r="AR202" s="1352"/>
      <c r="AS202" s="1355"/>
      <c r="AT202" s="1349"/>
      <c r="AU202" s="679" t="s">
        <v>3733</v>
      </c>
      <c r="AV202" s="680">
        <v>2200</v>
      </c>
      <c r="AW202" s="681">
        <v>2400</v>
      </c>
      <c r="AX202" s="682">
        <v>1500</v>
      </c>
      <c r="AY202" s="683">
        <v>1500</v>
      </c>
      <c r="BA202" s="651" t="s">
        <v>3696</v>
      </c>
      <c r="BC202" s="627"/>
      <c r="BE202" s="603"/>
      <c r="BF202" s="592"/>
      <c r="BG202" s="592"/>
      <c r="BH202" s="593"/>
      <c r="BJ202" s="669"/>
      <c r="BL202" s="609"/>
      <c r="BM202" s="610"/>
      <c r="BN202" s="610"/>
      <c r="BO202" s="611"/>
      <c r="BQ202" s="603"/>
      <c r="BR202" s="601"/>
      <c r="BS202" s="601"/>
      <c r="BT202" s="670"/>
      <c r="BV202" s="603"/>
      <c r="BW202" s="601"/>
      <c r="BX202" s="601"/>
      <c r="BY202" s="601"/>
      <c r="BZ202" s="670"/>
      <c r="CB202" s="603"/>
      <c r="CC202" s="601"/>
      <c r="CD202" s="601"/>
      <c r="CE202" s="601"/>
      <c r="CF202" s="670"/>
      <c r="CH202" s="669"/>
    </row>
    <row r="203" spans="1:86" ht="45">
      <c r="A203" s="1367"/>
      <c r="B203" s="631" t="s">
        <v>3596</v>
      </c>
      <c r="C203" s="632" t="s">
        <v>3573</v>
      </c>
      <c r="D203" s="633" t="s">
        <v>3574</v>
      </c>
      <c r="F203" s="634">
        <v>33250</v>
      </c>
      <c r="G203" s="635">
        <v>40690</v>
      </c>
      <c r="H203" s="634">
        <v>29660</v>
      </c>
      <c r="I203" s="635">
        <v>37100</v>
      </c>
      <c r="J203" s="595" t="s">
        <v>12</v>
      </c>
      <c r="K203" s="636">
        <v>310</v>
      </c>
      <c r="L203" s="637">
        <v>380</v>
      </c>
      <c r="M203" s="638" t="s">
        <v>3709</v>
      </c>
      <c r="N203" s="636">
        <v>270</v>
      </c>
      <c r="O203" s="637">
        <v>340</v>
      </c>
      <c r="P203" s="638" t="s">
        <v>3709</v>
      </c>
      <c r="Q203" s="576" t="s">
        <v>1</v>
      </c>
      <c r="R203" s="639">
        <v>7440</v>
      </c>
      <c r="S203" s="640">
        <v>70</v>
      </c>
      <c r="T203" s="641" t="s">
        <v>3618</v>
      </c>
      <c r="V203" s="603"/>
      <c r="W203" s="601">
        <v>679400</v>
      </c>
      <c r="X203" s="592"/>
      <c r="Y203" s="601">
        <v>6790</v>
      </c>
      <c r="Z203" s="592" t="s">
        <v>3618</v>
      </c>
      <c r="AA203" s="592"/>
      <c r="AB203" s="593"/>
      <c r="AD203" s="698"/>
      <c r="AE203" s="698"/>
      <c r="AF203" s="592"/>
      <c r="AG203" s="592"/>
      <c r="AH203" s="593"/>
      <c r="AJ203" s="603" t="s">
        <v>3247</v>
      </c>
      <c r="AK203" s="601"/>
      <c r="AL203" s="592" t="s">
        <v>1</v>
      </c>
      <c r="AM203" s="592">
        <v>10</v>
      </c>
      <c r="AN203" s="593" t="s">
        <v>3633</v>
      </c>
      <c r="AO203" s="576" t="s">
        <v>1</v>
      </c>
      <c r="AP203" s="1350">
        <v>2600</v>
      </c>
      <c r="AQ203" s="1353">
        <v>2900</v>
      </c>
      <c r="AR203" s="1350">
        <v>1800</v>
      </c>
      <c r="AS203" s="1353">
        <v>1800</v>
      </c>
      <c r="AT203" s="1349" t="s">
        <v>12</v>
      </c>
      <c r="AU203" s="646" t="s">
        <v>3730</v>
      </c>
      <c r="AV203" s="647">
        <v>5500</v>
      </c>
      <c r="AW203" s="648">
        <v>6200</v>
      </c>
      <c r="AX203" s="684">
        <v>3900</v>
      </c>
      <c r="AY203" s="668">
        <v>3900</v>
      </c>
      <c r="BA203" s="651">
        <v>2540</v>
      </c>
      <c r="BB203" s="576" t="s">
        <v>1</v>
      </c>
      <c r="BC203" s="1344">
        <v>4500</v>
      </c>
      <c r="BD203" s="576" t="s">
        <v>1</v>
      </c>
      <c r="BE203" s="644">
        <v>1550</v>
      </c>
      <c r="BF203" s="642" t="s">
        <v>1</v>
      </c>
      <c r="BG203" s="642">
        <v>10</v>
      </c>
      <c r="BH203" s="633" t="s">
        <v>3618</v>
      </c>
      <c r="BJ203" s="669"/>
      <c r="BK203" s="576" t="s">
        <v>11</v>
      </c>
      <c r="BL203" s="653" t="s">
        <v>3307</v>
      </c>
      <c r="BM203" s="654" t="s">
        <v>3307</v>
      </c>
      <c r="BN203" s="654" t="s">
        <v>3307</v>
      </c>
      <c r="BO203" s="655" t="s">
        <v>3307</v>
      </c>
      <c r="BP203" s="576" t="s">
        <v>11</v>
      </c>
      <c r="BQ203" s="644"/>
      <c r="BR203" s="645"/>
      <c r="BS203" s="645"/>
      <c r="BT203" s="656"/>
      <c r="BU203" s="576" t="s">
        <v>11</v>
      </c>
      <c r="BV203" s="644"/>
      <c r="BW203" s="645"/>
      <c r="BX203" s="645"/>
      <c r="BY203" s="645"/>
      <c r="BZ203" s="656"/>
      <c r="CA203" s="576" t="s">
        <v>11</v>
      </c>
      <c r="CB203" s="644"/>
      <c r="CC203" s="645"/>
      <c r="CD203" s="645"/>
      <c r="CE203" s="645"/>
      <c r="CF203" s="656"/>
      <c r="CH203" s="652" t="s">
        <v>3257</v>
      </c>
    </row>
    <row r="204" spans="1:86">
      <c r="A204" s="1367"/>
      <c r="B204" s="584"/>
      <c r="C204" s="657"/>
      <c r="D204" s="593" t="s">
        <v>3576</v>
      </c>
      <c r="F204" s="658">
        <v>40690</v>
      </c>
      <c r="G204" s="659">
        <v>100870</v>
      </c>
      <c r="H204" s="658">
        <v>37100</v>
      </c>
      <c r="I204" s="659">
        <v>97280</v>
      </c>
      <c r="J204" s="595" t="s">
        <v>12</v>
      </c>
      <c r="K204" s="660">
        <v>380</v>
      </c>
      <c r="L204" s="661">
        <v>890</v>
      </c>
      <c r="M204" s="662" t="s">
        <v>3709</v>
      </c>
      <c r="N204" s="660">
        <v>340</v>
      </c>
      <c r="O204" s="661">
        <v>860</v>
      </c>
      <c r="P204" s="662" t="s">
        <v>3709</v>
      </c>
      <c r="Q204" s="576" t="s">
        <v>1</v>
      </c>
      <c r="R204" s="603">
        <v>7440</v>
      </c>
      <c r="S204" s="601">
        <v>70</v>
      </c>
      <c r="T204" s="663" t="s">
        <v>3618</v>
      </c>
      <c r="V204" s="603"/>
      <c r="W204" s="601"/>
      <c r="X204" s="592"/>
      <c r="Y204" s="601"/>
      <c r="Z204" s="592"/>
      <c r="AA204" s="592"/>
      <c r="AB204" s="593"/>
      <c r="AD204" s="698"/>
      <c r="AE204" s="698"/>
      <c r="AF204" s="592"/>
      <c r="AG204" s="592"/>
      <c r="AH204" s="593"/>
      <c r="AJ204" s="603"/>
      <c r="AK204" s="601"/>
      <c r="AL204" s="592"/>
      <c r="AM204" s="592"/>
      <c r="AN204" s="593"/>
      <c r="AP204" s="1351"/>
      <c r="AQ204" s="1354"/>
      <c r="AR204" s="1351"/>
      <c r="AS204" s="1354"/>
      <c r="AT204" s="1349"/>
      <c r="AU204" s="588" t="s">
        <v>3731</v>
      </c>
      <c r="AV204" s="665">
        <v>3000</v>
      </c>
      <c r="AW204" s="666">
        <v>3400</v>
      </c>
      <c r="AX204" s="684">
        <v>2100</v>
      </c>
      <c r="AY204" s="668">
        <v>2100</v>
      </c>
      <c r="BA204" s="694"/>
      <c r="BC204" s="1345"/>
      <c r="BE204" s="603"/>
      <c r="BF204" s="592"/>
      <c r="BG204" s="592"/>
      <c r="BH204" s="593"/>
      <c r="BJ204" s="669"/>
      <c r="BL204" s="609"/>
      <c r="BM204" s="610"/>
      <c r="BN204" s="610"/>
      <c r="BO204" s="611"/>
      <c r="BQ204" s="603">
        <v>900</v>
      </c>
      <c r="BR204" s="601" t="s">
        <v>3630</v>
      </c>
      <c r="BS204" s="601">
        <v>9</v>
      </c>
      <c r="BT204" s="670" t="s">
        <v>3618</v>
      </c>
      <c r="BV204" s="603">
        <v>3190</v>
      </c>
      <c r="BW204" s="601" t="s">
        <v>3630</v>
      </c>
      <c r="BX204" s="601">
        <v>30</v>
      </c>
      <c r="BY204" s="601" t="s">
        <v>3618</v>
      </c>
      <c r="BZ204" s="670" t="s">
        <v>3631</v>
      </c>
      <c r="CB204" s="603">
        <v>2030</v>
      </c>
      <c r="CC204" s="601" t="s">
        <v>3630</v>
      </c>
      <c r="CD204" s="601">
        <v>20</v>
      </c>
      <c r="CE204" s="601" t="s">
        <v>3618</v>
      </c>
      <c r="CF204" s="670" t="s">
        <v>3631</v>
      </c>
      <c r="CH204" s="669"/>
    </row>
    <row r="205" spans="1:86">
      <c r="A205" s="1367"/>
      <c r="B205" s="584"/>
      <c r="C205" s="657" t="s">
        <v>3577</v>
      </c>
      <c r="D205" s="593" t="s">
        <v>3578</v>
      </c>
      <c r="F205" s="658">
        <v>100870</v>
      </c>
      <c r="G205" s="659">
        <v>175320</v>
      </c>
      <c r="H205" s="658">
        <v>97280</v>
      </c>
      <c r="I205" s="659">
        <v>171730</v>
      </c>
      <c r="J205" s="595" t="s">
        <v>12</v>
      </c>
      <c r="K205" s="660">
        <v>890</v>
      </c>
      <c r="L205" s="661">
        <v>1640</v>
      </c>
      <c r="M205" s="662" t="s">
        <v>3709</v>
      </c>
      <c r="N205" s="660">
        <v>860</v>
      </c>
      <c r="O205" s="661">
        <v>1610</v>
      </c>
      <c r="P205" s="662" t="s">
        <v>3709</v>
      </c>
      <c r="R205" s="598"/>
      <c r="S205" s="592"/>
      <c r="T205" s="593"/>
      <c r="V205" s="697"/>
      <c r="W205" s="696" t="s">
        <v>3723</v>
      </c>
      <c r="X205" s="592"/>
      <c r="Y205" s="696" t="s">
        <v>3723</v>
      </c>
      <c r="Z205" s="696"/>
      <c r="AA205" s="592"/>
      <c r="AB205" s="593"/>
      <c r="AD205" s="698"/>
      <c r="AE205" s="698"/>
      <c r="AF205" s="592"/>
      <c r="AG205" s="592"/>
      <c r="AH205" s="593"/>
      <c r="AJ205" s="603">
        <v>1910</v>
      </c>
      <c r="AK205" s="601" t="s">
        <v>3632</v>
      </c>
      <c r="AL205" s="592"/>
      <c r="AM205" s="592"/>
      <c r="AN205" s="593"/>
      <c r="AP205" s="1351"/>
      <c r="AQ205" s="1354"/>
      <c r="AR205" s="1351"/>
      <c r="AS205" s="1354"/>
      <c r="AT205" s="1349"/>
      <c r="AU205" s="588" t="s">
        <v>3732</v>
      </c>
      <c r="AV205" s="665">
        <v>2600</v>
      </c>
      <c r="AW205" s="666">
        <v>2900</v>
      </c>
      <c r="AX205" s="684">
        <v>1800</v>
      </c>
      <c r="AY205" s="668">
        <v>1800</v>
      </c>
      <c r="BA205" s="651" t="s">
        <v>3697</v>
      </c>
      <c r="BC205" s="627"/>
      <c r="BE205" s="603"/>
      <c r="BF205" s="592"/>
      <c r="BG205" s="592"/>
      <c r="BH205" s="593"/>
      <c r="BJ205" s="669"/>
      <c r="BL205" s="609">
        <v>0.02</v>
      </c>
      <c r="BM205" s="610">
        <v>0.03</v>
      </c>
      <c r="BN205" s="610">
        <v>0.05</v>
      </c>
      <c r="BO205" s="611">
        <v>0.06</v>
      </c>
      <c r="BQ205" s="603"/>
      <c r="BR205" s="601"/>
      <c r="BS205" s="601"/>
      <c r="BT205" s="670"/>
      <c r="BV205" s="603"/>
      <c r="BW205" s="601"/>
      <c r="BX205" s="601"/>
      <c r="BY205" s="601"/>
      <c r="BZ205" s="670"/>
      <c r="CB205" s="603"/>
      <c r="CC205" s="601"/>
      <c r="CD205" s="601"/>
      <c r="CE205" s="601"/>
      <c r="CF205" s="670"/>
      <c r="CH205" s="669">
        <v>0.97</v>
      </c>
    </row>
    <row r="206" spans="1:86">
      <c r="A206" s="1367"/>
      <c r="B206" s="686"/>
      <c r="C206" s="687"/>
      <c r="D206" s="600" t="s">
        <v>3579</v>
      </c>
      <c r="F206" s="673">
        <v>175320</v>
      </c>
      <c r="G206" s="674"/>
      <c r="H206" s="673">
        <v>171730</v>
      </c>
      <c r="I206" s="674"/>
      <c r="J206" s="595" t="s">
        <v>12</v>
      </c>
      <c r="K206" s="675">
        <v>1640</v>
      </c>
      <c r="L206" s="676"/>
      <c r="M206" s="677" t="s">
        <v>3709</v>
      </c>
      <c r="N206" s="675">
        <v>1610</v>
      </c>
      <c r="O206" s="676"/>
      <c r="P206" s="677" t="s">
        <v>3709</v>
      </c>
      <c r="R206" s="599"/>
      <c r="S206" s="688"/>
      <c r="T206" s="600"/>
      <c r="V206" s="603"/>
      <c r="W206" s="601">
        <v>716100</v>
      </c>
      <c r="X206" s="592"/>
      <c r="Y206" s="601">
        <v>7160</v>
      </c>
      <c r="Z206" s="592" t="s">
        <v>3618</v>
      </c>
      <c r="AA206" s="592"/>
      <c r="AB206" s="593"/>
      <c r="AD206" s="698"/>
      <c r="AE206" s="698"/>
      <c r="AF206" s="592"/>
      <c r="AG206" s="592"/>
      <c r="AH206" s="593"/>
      <c r="AJ206" s="603"/>
      <c r="AK206" s="601"/>
      <c r="AL206" s="592"/>
      <c r="AM206" s="592"/>
      <c r="AN206" s="593"/>
      <c r="AP206" s="1352"/>
      <c r="AQ206" s="1355"/>
      <c r="AR206" s="1352"/>
      <c r="AS206" s="1355"/>
      <c r="AT206" s="1349"/>
      <c r="AU206" s="679" t="s">
        <v>3733</v>
      </c>
      <c r="AV206" s="680">
        <v>2400</v>
      </c>
      <c r="AW206" s="681">
        <v>2600</v>
      </c>
      <c r="AX206" s="682">
        <v>1600</v>
      </c>
      <c r="AY206" s="683">
        <v>1600</v>
      </c>
      <c r="BA206" s="651">
        <v>2440</v>
      </c>
      <c r="BC206" s="627"/>
      <c r="BE206" s="602"/>
      <c r="BF206" s="688"/>
      <c r="BG206" s="688"/>
      <c r="BH206" s="600"/>
      <c r="BJ206" s="669"/>
      <c r="BL206" s="689"/>
      <c r="BM206" s="690"/>
      <c r="BN206" s="690"/>
      <c r="BO206" s="691"/>
      <c r="BQ206" s="602"/>
      <c r="BR206" s="612"/>
      <c r="BS206" s="612"/>
      <c r="BT206" s="613"/>
      <c r="BV206" s="602"/>
      <c r="BW206" s="612"/>
      <c r="BX206" s="612"/>
      <c r="BY206" s="612"/>
      <c r="BZ206" s="613"/>
      <c r="CB206" s="602"/>
      <c r="CC206" s="612"/>
      <c r="CD206" s="612"/>
      <c r="CE206" s="612"/>
      <c r="CF206" s="613"/>
      <c r="CH206" s="614"/>
    </row>
    <row r="207" spans="1:86" ht="45">
      <c r="A207" s="1367"/>
      <c r="B207" s="584" t="s">
        <v>3597</v>
      </c>
      <c r="C207" s="657" t="s">
        <v>3573</v>
      </c>
      <c r="D207" s="593" t="s">
        <v>3574</v>
      </c>
      <c r="F207" s="634">
        <v>32200</v>
      </c>
      <c r="G207" s="635">
        <v>39640</v>
      </c>
      <c r="H207" s="634">
        <v>28850</v>
      </c>
      <c r="I207" s="635">
        <v>36290</v>
      </c>
      <c r="J207" s="595" t="s">
        <v>12</v>
      </c>
      <c r="K207" s="636">
        <v>300</v>
      </c>
      <c r="L207" s="637">
        <v>370</v>
      </c>
      <c r="M207" s="638" t="s">
        <v>3709</v>
      </c>
      <c r="N207" s="636">
        <v>270</v>
      </c>
      <c r="O207" s="637">
        <v>340</v>
      </c>
      <c r="P207" s="638" t="s">
        <v>3709</v>
      </c>
      <c r="Q207" s="576" t="s">
        <v>1</v>
      </c>
      <c r="R207" s="692">
        <v>7440</v>
      </c>
      <c r="S207" s="693">
        <v>70</v>
      </c>
      <c r="T207" s="663" t="s">
        <v>3618</v>
      </c>
      <c r="V207" s="598"/>
      <c r="W207" s="601"/>
      <c r="X207" s="592"/>
      <c r="Y207" s="601"/>
      <c r="Z207" s="592"/>
      <c r="AA207" s="592"/>
      <c r="AB207" s="593"/>
      <c r="AD207" s="698"/>
      <c r="AE207" s="698"/>
      <c r="AF207" s="592"/>
      <c r="AG207" s="592"/>
      <c r="AH207" s="593"/>
      <c r="AJ207" s="603" t="s">
        <v>3248</v>
      </c>
      <c r="AK207" s="601"/>
      <c r="AL207" s="592" t="s">
        <v>1</v>
      </c>
      <c r="AM207" s="592">
        <v>10</v>
      </c>
      <c r="AN207" s="593" t="s">
        <v>3633</v>
      </c>
      <c r="AO207" s="576" t="s">
        <v>1</v>
      </c>
      <c r="AP207" s="1350">
        <v>2400</v>
      </c>
      <c r="AQ207" s="1353">
        <v>2700</v>
      </c>
      <c r="AR207" s="1350">
        <v>1700</v>
      </c>
      <c r="AS207" s="1353">
        <v>1700</v>
      </c>
      <c r="AT207" s="1349" t="s">
        <v>12</v>
      </c>
      <c r="AU207" s="646" t="s">
        <v>3730</v>
      </c>
      <c r="AV207" s="647">
        <v>5400</v>
      </c>
      <c r="AW207" s="648">
        <v>6000</v>
      </c>
      <c r="AX207" s="684">
        <v>3700</v>
      </c>
      <c r="AY207" s="668">
        <v>3700</v>
      </c>
      <c r="BA207" s="651"/>
      <c r="BB207" s="576" t="s">
        <v>1</v>
      </c>
      <c r="BC207" s="1344">
        <v>4500</v>
      </c>
      <c r="BD207" s="576" t="s">
        <v>1</v>
      </c>
      <c r="BE207" s="603">
        <v>1450</v>
      </c>
      <c r="BF207" s="592" t="s">
        <v>1</v>
      </c>
      <c r="BG207" s="592">
        <v>10</v>
      </c>
      <c r="BH207" s="593" t="s">
        <v>3618</v>
      </c>
      <c r="BJ207" s="669"/>
      <c r="BK207" s="576" t="s">
        <v>11</v>
      </c>
      <c r="BL207" s="609" t="s">
        <v>3307</v>
      </c>
      <c r="BM207" s="610" t="s">
        <v>3307</v>
      </c>
      <c r="BN207" s="610" t="s">
        <v>3307</v>
      </c>
      <c r="BO207" s="611" t="s">
        <v>3307</v>
      </c>
      <c r="BP207" s="576" t="s">
        <v>11</v>
      </c>
      <c r="BQ207" s="603"/>
      <c r="BR207" s="601"/>
      <c r="BS207" s="601"/>
      <c r="BT207" s="670"/>
      <c r="BU207" s="576" t="s">
        <v>11</v>
      </c>
      <c r="BV207" s="603"/>
      <c r="BW207" s="601"/>
      <c r="BX207" s="601"/>
      <c r="BY207" s="601"/>
      <c r="BZ207" s="670"/>
      <c r="CA207" s="576" t="s">
        <v>11</v>
      </c>
      <c r="CB207" s="603"/>
      <c r="CC207" s="601"/>
      <c r="CD207" s="601"/>
      <c r="CE207" s="601"/>
      <c r="CF207" s="670"/>
      <c r="CH207" s="669" t="s">
        <v>3257</v>
      </c>
    </row>
    <row r="208" spans="1:86">
      <c r="A208" s="1367"/>
      <c r="B208" s="584"/>
      <c r="C208" s="657"/>
      <c r="D208" s="593" t="s">
        <v>3576</v>
      </c>
      <c r="F208" s="658">
        <v>39640</v>
      </c>
      <c r="G208" s="659">
        <v>99820</v>
      </c>
      <c r="H208" s="658">
        <v>36290</v>
      </c>
      <c r="I208" s="659">
        <v>96470</v>
      </c>
      <c r="J208" s="595" t="s">
        <v>12</v>
      </c>
      <c r="K208" s="660">
        <v>370</v>
      </c>
      <c r="L208" s="661">
        <v>880</v>
      </c>
      <c r="M208" s="662" t="s">
        <v>3709</v>
      </c>
      <c r="N208" s="660">
        <v>340</v>
      </c>
      <c r="O208" s="661">
        <v>850</v>
      </c>
      <c r="P208" s="662" t="s">
        <v>3709</v>
      </c>
      <c r="Q208" s="576" t="s">
        <v>1</v>
      </c>
      <c r="R208" s="603">
        <v>7440</v>
      </c>
      <c r="S208" s="601">
        <v>70</v>
      </c>
      <c r="T208" s="663" t="s">
        <v>3618</v>
      </c>
      <c r="V208" s="598"/>
      <c r="W208" s="601"/>
      <c r="X208" s="592"/>
      <c r="Y208" s="601"/>
      <c r="Z208" s="592"/>
      <c r="AA208" s="592"/>
      <c r="AB208" s="593"/>
      <c r="AD208" s="698"/>
      <c r="AE208" s="698"/>
      <c r="AF208" s="592"/>
      <c r="AG208" s="592"/>
      <c r="AH208" s="593"/>
      <c r="AJ208" s="603"/>
      <c r="AK208" s="601"/>
      <c r="AL208" s="592"/>
      <c r="AM208" s="592"/>
      <c r="AN208" s="593"/>
      <c r="AP208" s="1351"/>
      <c r="AQ208" s="1354"/>
      <c r="AR208" s="1351"/>
      <c r="AS208" s="1354"/>
      <c r="AT208" s="1349"/>
      <c r="AU208" s="588" t="s">
        <v>3731</v>
      </c>
      <c r="AV208" s="665">
        <v>2900</v>
      </c>
      <c r="AW208" s="666">
        <v>3300</v>
      </c>
      <c r="AX208" s="684">
        <v>2000</v>
      </c>
      <c r="AY208" s="668">
        <v>2000</v>
      </c>
      <c r="BA208" s="651" t="s">
        <v>3698</v>
      </c>
      <c r="BC208" s="1345"/>
      <c r="BE208" s="603"/>
      <c r="BF208" s="592"/>
      <c r="BG208" s="592"/>
      <c r="BH208" s="593"/>
      <c r="BJ208" s="669"/>
      <c r="BL208" s="609"/>
      <c r="BM208" s="610"/>
      <c r="BN208" s="610"/>
      <c r="BO208" s="611"/>
      <c r="BQ208" s="603">
        <v>840</v>
      </c>
      <c r="BR208" s="601" t="s">
        <v>3630</v>
      </c>
      <c r="BS208" s="601">
        <v>8</v>
      </c>
      <c r="BT208" s="670" t="s">
        <v>3618</v>
      </c>
      <c r="BV208" s="603">
        <v>2970</v>
      </c>
      <c r="BW208" s="601" t="s">
        <v>3630</v>
      </c>
      <c r="BX208" s="601">
        <v>30</v>
      </c>
      <c r="BY208" s="601" t="s">
        <v>3618</v>
      </c>
      <c r="BZ208" s="670" t="s">
        <v>3631</v>
      </c>
      <c r="CB208" s="603">
        <v>1900</v>
      </c>
      <c r="CC208" s="601" t="s">
        <v>3630</v>
      </c>
      <c r="CD208" s="601">
        <v>10</v>
      </c>
      <c r="CE208" s="601" t="s">
        <v>3618</v>
      </c>
      <c r="CF208" s="670" t="s">
        <v>3631</v>
      </c>
      <c r="CH208" s="669"/>
    </row>
    <row r="209" spans="1:86">
      <c r="A209" s="1367"/>
      <c r="B209" s="584"/>
      <c r="C209" s="657" t="s">
        <v>3577</v>
      </c>
      <c r="D209" s="593" t="s">
        <v>3578</v>
      </c>
      <c r="F209" s="658">
        <v>99820</v>
      </c>
      <c r="G209" s="659">
        <v>174270</v>
      </c>
      <c r="H209" s="658">
        <v>96470</v>
      </c>
      <c r="I209" s="659">
        <v>170920</v>
      </c>
      <c r="J209" s="595" t="s">
        <v>12</v>
      </c>
      <c r="K209" s="660">
        <v>880</v>
      </c>
      <c r="L209" s="661">
        <v>1630</v>
      </c>
      <c r="M209" s="662" t="s">
        <v>3709</v>
      </c>
      <c r="N209" s="660">
        <v>850</v>
      </c>
      <c r="O209" s="661">
        <v>1600</v>
      </c>
      <c r="P209" s="662" t="s">
        <v>3709</v>
      </c>
      <c r="R209" s="598"/>
      <c r="S209" s="592"/>
      <c r="T209" s="593"/>
      <c r="V209" s="598"/>
      <c r="W209" s="601"/>
      <c r="X209" s="592"/>
      <c r="Y209" s="601"/>
      <c r="Z209" s="592"/>
      <c r="AA209" s="592"/>
      <c r="AB209" s="593"/>
      <c r="AD209" s="698"/>
      <c r="AE209" s="698"/>
      <c r="AF209" s="592"/>
      <c r="AG209" s="592"/>
      <c r="AH209" s="593"/>
      <c r="AJ209" s="603">
        <v>1690</v>
      </c>
      <c r="AK209" s="601" t="s">
        <v>3632</v>
      </c>
      <c r="AL209" s="592"/>
      <c r="AM209" s="592"/>
      <c r="AN209" s="593"/>
      <c r="AP209" s="1351"/>
      <c r="AQ209" s="1354"/>
      <c r="AR209" s="1351"/>
      <c r="AS209" s="1354"/>
      <c r="AT209" s="1349"/>
      <c r="AU209" s="588" t="s">
        <v>3732</v>
      </c>
      <c r="AV209" s="665">
        <v>2500</v>
      </c>
      <c r="AW209" s="666">
        <v>2800</v>
      </c>
      <c r="AX209" s="684">
        <v>1800</v>
      </c>
      <c r="AY209" s="668">
        <v>1800</v>
      </c>
      <c r="BA209" s="651">
        <v>2360</v>
      </c>
      <c r="BC209" s="627"/>
      <c r="BE209" s="603"/>
      <c r="BF209" s="592"/>
      <c r="BG209" s="592"/>
      <c r="BH209" s="593"/>
      <c r="BJ209" s="669"/>
      <c r="BL209" s="609">
        <v>0.02</v>
      </c>
      <c r="BM209" s="610">
        <v>0.03</v>
      </c>
      <c r="BN209" s="610">
        <v>0.05</v>
      </c>
      <c r="BO209" s="611">
        <v>0.06</v>
      </c>
      <c r="BQ209" s="603"/>
      <c r="BR209" s="601"/>
      <c r="BS209" s="601"/>
      <c r="BT209" s="670"/>
      <c r="BV209" s="603"/>
      <c r="BW209" s="601"/>
      <c r="BX209" s="601"/>
      <c r="BY209" s="601"/>
      <c r="BZ209" s="670"/>
      <c r="CB209" s="603"/>
      <c r="CC209" s="601"/>
      <c r="CD209" s="601"/>
      <c r="CE209" s="601"/>
      <c r="CF209" s="670"/>
      <c r="CH209" s="669">
        <v>0.98</v>
      </c>
    </row>
    <row r="210" spans="1:86">
      <c r="A210" s="1367"/>
      <c r="B210" s="584"/>
      <c r="C210" s="657"/>
      <c r="D210" s="593" t="s">
        <v>3579</v>
      </c>
      <c r="F210" s="673">
        <v>174270</v>
      </c>
      <c r="G210" s="674"/>
      <c r="H210" s="673">
        <v>170920</v>
      </c>
      <c r="I210" s="674"/>
      <c r="J210" s="595" t="s">
        <v>12</v>
      </c>
      <c r="K210" s="675">
        <v>1630</v>
      </c>
      <c r="L210" s="676"/>
      <c r="M210" s="677" t="s">
        <v>3709</v>
      </c>
      <c r="N210" s="675">
        <v>1600</v>
      </c>
      <c r="O210" s="676"/>
      <c r="P210" s="677" t="s">
        <v>3709</v>
      </c>
      <c r="R210" s="598"/>
      <c r="S210" s="592"/>
      <c r="T210" s="593"/>
      <c r="V210" s="598"/>
      <c r="W210" s="601"/>
      <c r="X210" s="592"/>
      <c r="Y210" s="601"/>
      <c r="Z210" s="592"/>
      <c r="AA210" s="592"/>
      <c r="AB210" s="593"/>
      <c r="AD210" s="698"/>
      <c r="AE210" s="698"/>
      <c r="AF210" s="592"/>
      <c r="AG210" s="592"/>
      <c r="AH210" s="593"/>
      <c r="AJ210" s="603"/>
      <c r="AK210" s="601"/>
      <c r="AL210" s="592"/>
      <c r="AM210" s="592"/>
      <c r="AN210" s="593"/>
      <c r="AP210" s="1352"/>
      <c r="AQ210" s="1355"/>
      <c r="AR210" s="1352"/>
      <c r="AS210" s="1355"/>
      <c r="AT210" s="1349"/>
      <c r="AU210" s="679" t="s">
        <v>3733</v>
      </c>
      <c r="AV210" s="680">
        <v>2300</v>
      </c>
      <c r="AW210" s="681">
        <v>2500</v>
      </c>
      <c r="AX210" s="682">
        <v>1600</v>
      </c>
      <c r="AY210" s="683">
        <v>1600</v>
      </c>
      <c r="BA210" s="651"/>
      <c r="BC210" s="627"/>
      <c r="BE210" s="603"/>
      <c r="BF210" s="592"/>
      <c r="BG210" s="592"/>
      <c r="BH210" s="593"/>
      <c r="BJ210" s="669"/>
      <c r="BL210" s="609"/>
      <c r="BM210" s="610"/>
      <c r="BN210" s="610"/>
      <c r="BO210" s="611"/>
      <c r="BQ210" s="603"/>
      <c r="BR210" s="601"/>
      <c r="BS210" s="601"/>
      <c r="BT210" s="670"/>
      <c r="BV210" s="603"/>
      <c r="BW210" s="601"/>
      <c r="BX210" s="601"/>
      <c r="BY210" s="601"/>
      <c r="BZ210" s="670"/>
      <c r="CB210" s="603"/>
      <c r="CC210" s="601"/>
      <c r="CD210" s="601"/>
      <c r="CE210" s="601"/>
      <c r="CF210" s="670"/>
      <c r="CH210" s="669"/>
    </row>
    <row r="211" spans="1:86" ht="45">
      <c r="A211" s="1367"/>
      <c r="B211" s="631" t="s">
        <v>3598</v>
      </c>
      <c r="C211" s="632" t="s">
        <v>3573</v>
      </c>
      <c r="D211" s="633" t="s">
        <v>3574</v>
      </c>
      <c r="F211" s="634">
        <v>32140</v>
      </c>
      <c r="G211" s="635">
        <v>39580</v>
      </c>
      <c r="H211" s="634">
        <v>29000</v>
      </c>
      <c r="I211" s="635">
        <v>36440</v>
      </c>
      <c r="J211" s="595" t="s">
        <v>12</v>
      </c>
      <c r="K211" s="636">
        <v>300</v>
      </c>
      <c r="L211" s="637">
        <v>370</v>
      </c>
      <c r="M211" s="638" t="s">
        <v>3709</v>
      </c>
      <c r="N211" s="636">
        <v>270</v>
      </c>
      <c r="O211" s="637">
        <v>340</v>
      </c>
      <c r="P211" s="638" t="s">
        <v>3709</v>
      </c>
      <c r="Q211" s="576" t="s">
        <v>1</v>
      </c>
      <c r="R211" s="639">
        <v>7440</v>
      </c>
      <c r="S211" s="640">
        <v>70</v>
      </c>
      <c r="T211" s="641" t="s">
        <v>3618</v>
      </c>
      <c r="V211" s="598"/>
      <c r="W211" s="601"/>
      <c r="X211" s="592"/>
      <c r="Y211" s="601"/>
      <c r="Z211" s="592"/>
      <c r="AA211" s="592"/>
      <c r="AB211" s="593"/>
      <c r="AD211" s="698"/>
      <c r="AE211" s="698"/>
      <c r="AF211" s="592"/>
      <c r="AG211" s="592"/>
      <c r="AH211" s="593"/>
      <c r="AJ211" s="603" t="s">
        <v>3249</v>
      </c>
      <c r="AK211" s="601"/>
      <c r="AL211" s="592" t="s">
        <v>1</v>
      </c>
      <c r="AM211" s="592">
        <v>10</v>
      </c>
      <c r="AN211" s="593" t="s">
        <v>3633</v>
      </c>
      <c r="AO211" s="576" t="s">
        <v>1</v>
      </c>
      <c r="AP211" s="1350">
        <v>2300</v>
      </c>
      <c r="AQ211" s="1353">
        <v>2500</v>
      </c>
      <c r="AR211" s="1350">
        <v>1600</v>
      </c>
      <c r="AS211" s="1353">
        <v>1600</v>
      </c>
      <c r="AT211" s="1349" t="s">
        <v>12</v>
      </c>
      <c r="AU211" s="646" t="s">
        <v>3730</v>
      </c>
      <c r="AV211" s="647">
        <v>4800</v>
      </c>
      <c r="AW211" s="648">
        <v>5400</v>
      </c>
      <c r="AX211" s="684">
        <v>3400</v>
      </c>
      <c r="AY211" s="668">
        <v>3400</v>
      </c>
      <c r="BA211" s="651" t="s">
        <v>3699</v>
      </c>
      <c r="BB211" s="576" t="s">
        <v>1</v>
      </c>
      <c r="BC211" s="1344">
        <v>4500</v>
      </c>
      <c r="BD211" s="576" t="s">
        <v>1</v>
      </c>
      <c r="BE211" s="644">
        <v>1360</v>
      </c>
      <c r="BF211" s="642" t="s">
        <v>1</v>
      </c>
      <c r="BG211" s="642">
        <v>10</v>
      </c>
      <c r="BH211" s="633" t="s">
        <v>3618</v>
      </c>
      <c r="BJ211" s="669"/>
      <c r="BK211" s="576" t="s">
        <v>11</v>
      </c>
      <c r="BL211" s="653" t="s">
        <v>3307</v>
      </c>
      <c r="BM211" s="654" t="s">
        <v>3307</v>
      </c>
      <c r="BN211" s="654" t="s">
        <v>3307</v>
      </c>
      <c r="BO211" s="655" t="s">
        <v>3307</v>
      </c>
      <c r="BP211" s="576" t="s">
        <v>11</v>
      </c>
      <c r="BQ211" s="644"/>
      <c r="BR211" s="645"/>
      <c r="BS211" s="645"/>
      <c r="BT211" s="656"/>
      <c r="BU211" s="576" t="s">
        <v>11</v>
      </c>
      <c r="BV211" s="644"/>
      <c r="BW211" s="645"/>
      <c r="BX211" s="645"/>
      <c r="BY211" s="645"/>
      <c r="BZ211" s="656"/>
      <c r="CA211" s="576" t="s">
        <v>11</v>
      </c>
      <c r="CB211" s="644"/>
      <c r="CC211" s="645"/>
      <c r="CD211" s="645"/>
      <c r="CE211" s="645"/>
      <c r="CF211" s="656"/>
      <c r="CH211" s="652" t="s">
        <v>3257</v>
      </c>
    </row>
    <row r="212" spans="1:86">
      <c r="A212" s="1367"/>
      <c r="B212" s="584"/>
      <c r="C212" s="657"/>
      <c r="D212" s="593" t="s">
        <v>3576</v>
      </c>
      <c r="F212" s="658">
        <v>39580</v>
      </c>
      <c r="G212" s="659">
        <v>99760</v>
      </c>
      <c r="H212" s="658">
        <v>36440</v>
      </c>
      <c r="I212" s="659">
        <v>96620</v>
      </c>
      <c r="J212" s="595" t="s">
        <v>12</v>
      </c>
      <c r="K212" s="660">
        <v>370</v>
      </c>
      <c r="L212" s="661">
        <v>880</v>
      </c>
      <c r="M212" s="662" t="s">
        <v>3709</v>
      </c>
      <c r="N212" s="660">
        <v>340</v>
      </c>
      <c r="O212" s="661">
        <v>850</v>
      </c>
      <c r="P212" s="662" t="s">
        <v>3709</v>
      </c>
      <c r="Q212" s="576" t="s">
        <v>1</v>
      </c>
      <c r="R212" s="603">
        <v>7440</v>
      </c>
      <c r="S212" s="601">
        <v>70</v>
      </c>
      <c r="T212" s="663" t="s">
        <v>3618</v>
      </c>
      <c r="V212" s="598"/>
      <c r="W212" s="601"/>
      <c r="X212" s="592"/>
      <c r="Y212" s="601"/>
      <c r="Z212" s="592"/>
      <c r="AA212" s="592"/>
      <c r="AB212" s="593"/>
      <c r="AD212" s="698"/>
      <c r="AE212" s="698"/>
      <c r="AF212" s="592"/>
      <c r="AG212" s="592"/>
      <c r="AH212" s="593"/>
      <c r="AJ212" s="603"/>
      <c r="AK212" s="601"/>
      <c r="AL212" s="592"/>
      <c r="AM212" s="592"/>
      <c r="AN212" s="593"/>
      <c r="AP212" s="1351"/>
      <c r="AQ212" s="1354"/>
      <c r="AR212" s="1351"/>
      <c r="AS212" s="1354"/>
      <c r="AT212" s="1349"/>
      <c r="AU212" s="588" t="s">
        <v>3731</v>
      </c>
      <c r="AV212" s="665">
        <v>2600</v>
      </c>
      <c r="AW212" s="666">
        <v>2900</v>
      </c>
      <c r="AX212" s="684">
        <v>1800</v>
      </c>
      <c r="AY212" s="668">
        <v>1800</v>
      </c>
      <c r="BA212" s="651">
        <v>2150</v>
      </c>
      <c r="BC212" s="1345"/>
      <c r="BE212" s="603"/>
      <c r="BF212" s="592"/>
      <c r="BG212" s="592"/>
      <c r="BH212" s="593"/>
      <c r="BJ212" s="669"/>
      <c r="BL212" s="609"/>
      <c r="BM212" s="610"/>
      <c r="BN212" s="610"/>
      <c r="BO212" s="611"/>
      <c r="BQ212" s="603">
        <v>790</v>
      </c>
      <c r="BR212" s="601" t="s">
        <v>3630</v>
      </c>
      <c r="BS212" s="601">
        <v>8</v>
      </c>
      <c r="BT212" s="670" t="s">
        <v>3618</v>
      </c>
      <c r="BV212" s="603">
        <v>2790</v>
      </c>
      <c r="BW212" s="601" t="s">
        <v>3630</v>
      </c>
      <c r="BX212" s="601">
        <v>20</v>
      </c>
      <c r="BY212" s="601" t="s">
        <v>3618</v>
      </c>
      <c r="BZ212" s="670" t="s">
        <v>3631</v>
      </c>
      <c r="CB212" s="603">
        <v>1780</v>
      </c>
      <c r="CC212" s="601" t="s">
        <v>3630</v>
      </c>
      <c r="CD212" s="601">
        <v>10</v>
      </c>
      <c r="CE212" s="601" t="s">
        <v>3618</v>
      </c>
      <c r="CF212" s="670" t="s">
        <v>3631</v>
      </c>
      <c r="CH212" s="669"/>
    </row>
    <row r="213" spans="1:86">
      <c r="A213" s="1367"/>
      <c r="B213" s="584"/>
      <c r="C213" s="657" t="s">
        <v>3577</v>
      </c>
      <c r="D213" s="593" t="s">
        <v>3578</v>
      </c>
      <c r="F213" s="658">
        <v>99760</v>
      </c>
      <c r="G213" s="659">
        <v>174210</v>
      </c>
      <c r="H213" s="658">
        <v>96620</v>
      </c>
      <c r="I213" s="659">
        <v>171070</v>
      </c>
      <c r="J213" s="595" t="s">
        <v>12</v>
      </c>
      <c r="K213" s="660">
        <v>880</v>
      </c>
      <c r="L213" s="661">
        <v>1630</v>
      </c>
      <c r="M213" s="662" t="s">
        <v>3709</v>
      </c>
      <c r="N213" s="660">
        <v>850</v>
      </c>
      <c r="O213" s="661">
        <v>1600</v>
      </c>
      <c r="P213" s="662" t="s">
        <v>3709</v>
      </c>
      <c r="R213" s="598"/>
      <c r="S213" s="592"/>
      <c r="T213" s="593"/>
      <c r="V213" s="598"/>
      <c r="W213" s="601"/>
      <c r="X213" s="592"/>
      <c r="Y213" s="601"/>
      <c r="Z213" s="592"/>
      <c r="AA213" s="592"/>
      <c r="AB213" s="593"/>
      <c r="AD213" s="698"/>
      <c r="AE213" s="698"/>
      <c r="AF213" s="592"/>
      <c r="AG213" s="592"/>
      <c r="AH213" s="593"/>
      <c r="AJ213" s="603">
        <v>1520</v>
      </c>
      <c r="AK213" s="601" t="s">
        <v>3632</v>
      </c>
      <c r="AL213" s="592"/>
      <c r="AM213" s="592"/>
      <c r="AN213" s="593"/>
      <c r="AP213" s="1351"/>
      <c r="AQ213" s="1354"/>
      <c r="AR213" s="1351"/>
      <c r="AS213" s="1354"/>
      <c r="AT213" s="1349"/>
      <c r="AU213" s="588" t="s">
        <v>3732</v>
      </c>
      <c r="AV213" s="665">
        <v>2300</v>
      </c>
      <c r="AW213" s="666">
        <v>2500</v>
      </c>
      <c r="AX213" s="684">
        <v>1600</v>
      </c>
      <c r="AY213" s="668">
        <v>1600</v>
      </c>
      <c r="BA213" s="651"/>
      <c r="BC213" s="627"/>
      <c r="BE213" s="603"/>
      <c r="BF213" s="592"/>
      <c r="BG213" s="592"/>
      <c r="BH213" s="593"/>
      <c r="BJ213" s="669"/>
      <c r="BL213" s="609">
        <v>0.02</v>
      </c>
      <c r="BM213" s="610">
        <v>0.03</v>
      </c>
      <c r="BN213" s="610">
        <v>0.05</v>
      </c>
      <c r="BO213" s="611">
        <v>0.06</v>
      </c>
      <c r="BQ213" s="603"/>
      <c r="BR213" s="601"/>
      <c r="BS213" s="601"/>
      <c r="BT213" s="670"/>
      <c r="BV213" s="603"/>
      <c r="BW213" s="601"/>
      <c r="BX213" s="601"/>
      <c r="BY213" s="601"/>
      <c r="BZ213" s="670"/>
      <c r="CB213" s="603"/>
      <c r="CC213" s="601"/>
      <c r="CD213" s="601"/>
      <c r="CE213" s="601"/>
      <c r="CF213" s="670"/>
      <c r="CH213" s="669">
        <v>0.98</v>
      </c>
    </row>
    <row r="214" spans="1:86">
      <c r="A214" s="1367"/>
      <c r="B214" s="686"/>
      <c r="C214" s="687"/>
      <c r="D214" s="600" t="s">
        <v>3579</v>
      </c>
      <c r="F214" s="673">
        <v>174210</v>
      </c>
      <c r="G214" s="674"/>
      <c r="H214" s="673">
        <v>171070</v>
      </c>
      <c r="I214" s="674"/>
      <c r="J214" s="595" t="s">
        <v>12</v>
      </c>
      <c r="K214" s="675">
        <v>1630</v>
      </c>
      <c r="L214" s="676"/>
      <c r="M214" s="677" t="s">
        <v>3709</v>
      </c>
      <c r="N214" s="675">
        <v>1600</v>
      </c>
      <c r="O214" s="676"/>
      <c r="P214" s="677" t="s">
        <v>3709</v>
      </c>
      <c r="R214" s="599"/>
      <c r="S214" s="688"/>
      <c r="T214" s="600"/>
      <c r="V214" s="598"/>
      <c r="W214" s="601"/>
      <c r="X214" s="592"/>
      <c r="Y214" s="601"/>
      <c r="Z214" s="592"/>
      <c r="AA214" s="592"/>
      <c r="AB214" s="593"/>
      <c r="AD214" s="698"/>
      <c r="AE214" s="698"/>
      <c r="AF214" s="592"/>
      <c r="AG214" s="592"/>
      <c r="AH214" s="593"/>
      <c r="AJ214" s="603"/>
      <c r="AK214" s="601"/>
      <c r="AL214" s="592"/>
      <c r="AM214" s="592"/>
      <c r="AN214" s="593"/>
      <c r="AP214" s="1352"/>
      <c r="AQ214" s="1355"/>
      <c r="AR214" s="1352"/>
      <c r="AS214" s="1355"/>
      <c r="AT214" s="1349"/>
      <c r="AU214" s="679" t="s">
        <v>3733</v>
      </c>
      <c r="AV214" s="680">
        <v>2000</v>
      </c>
      <c r="AW214" s="681">
        <v>2300</v>
      </c>
      <c r="AX214" s="682">
        <v>1400</v>
      </c>
      <c r="AY214" s="683">
        <v>1400</v>
      </c>
      <c r="BA214" s="651"/>
      <c r="BC214" s="627"/>
      <c r="BE214" s="602"/>
      <c r="BF214" s="688"/>
      <c r="BG214" s="688"/>
      <c r="BH214" s="600"/>
      <c r="BJ214" s="669"/>
      <c r="BL214" s="689"/>
      <c r="BM214" s="690"/>
      <c r="BN214" s="690"/>
      <c r="BO214" s="691"/>
      <c r="BQ214" s="602"/>
      <c r="BR214" s="612"/>
      <c r="BS214" s="612"/>
      <c r="BT214" s="613"/>
      <c r="BV214" s="602"/>
      <c r="BW214" s="612"/>
      <c r="BX214" s="612"/>
      <c r="BY214" s="612"/>
      <c r="BZ214" s="613"/>
      <c r="CB214" s="602"/>
      <c r="CC214" s="612"/>
      <c r="CD214" s="612"/>
      <c r="CE214" s="612"/>
      <c r="CF214" s="613"/>
      <c r="CH214" s="614"/>
    </row>
    <row r="215" spans="1:86" ht="45">
      <c r="A215" s="1367"/>
      <c r="B215" s="584" t="s">
        <v>3599</v>
      </c>
      <c r="C215" s="657" t="s">
        <v>3573</v>
      </c>
      <c r="D215" s="593" t="s">
        <v>3574</v>
      </c>
      <c r="F215" s="634">
        <v>31300</v>
      </c>
      <c r="G215" s="635">
        <v>38740</v>
      </c>
      <c r="H215" s="634">
        <v>28350</v>
      </c>
      <c r="I215" s="635">
        <v>35790</v>
      </c>
      <c r="J215" s="595" t="s">
        <v>12</v>
      </c>
      <c r="K215" s="636">
        <v>290</v>
      </c>
      <c r="L215" s="637">
        <v>360</v>
      </c>
      <c r="M215" s="638" t="s">
        <v>3709</v>
      </c>
      <c r="N215" s="636">
        <v>260</v>
      </c>
      <c r="O215" s="637">
        <v>330</v>
      </c>
      <c r="P215" s="638" t="s">
        <v>3709</v>
      </c>
      <c r="Q215" s="576" t="s">
        <v>1</v>
      </c>
      <c r="R215" s="692">
        <v>7440</v>
      </c>
      <c r="S215" s="693">
        <v>70</v>
      </c>
      <c r="T215" s="663" t="s">
        <v>3618</v>
      </c>
      <c r="V215" s="598"/>
      <c r="W215" s="601"/>
      <c r="X215" s="592"/>
      <c r="Y215" s="601"/>
      <c r="Z215" s="592"/>
      <c r="AA215" s="592"/>
      <c r="AB215" s="593"/>
      <c r="AD215" s="698"/>
      <c r="AE215" s="698"/>
      <c r="AF215" s="592"/>
      <c r="AG215" s="592"/>
      <c r="AH215" s="593"/>
      <c r="AJ215" s="603" t="s">
        <v>3250</v>
      </c>
      <c r="AK215" s="601"/>
      <c r="AL215" s="592" t="s">
        <v>1</v>
      </c>
      <c r="AM215" s="592">
        <v>10</v>
      </c>
      <c r="AN215" s="593" t="s">
        <v>3633</v>
      </c>
      <c r="AO215" s="576" t="s">
        <v>1</v>
      </c>
      <c r="AP215" s="1350">
        <v>2400</v>
      </c>
      <c r="AQ215" s="1353">
        <v>2700</v>
      </c>
      <c r="AR215" s="1350">
        <v>1700</v>
      </c>
      <c r="AS215" s="1353">
        <v>1700</v>
      </c>
      <c r="AT215" s="1349" t="s">
        <v>12</v>
      </c>
      <c r="AU215" s="646" t="s">
        <v>3730</v>
      </c>
      <c r="AV215" s="647">
        <v>5400</v>
      </c>
      <c r="AW215" s="648">
        <v>6000</v>
      </c>
      <c r="AX215" s="684">
        <v>3700</v>
      </c>
      <c r="AY215" s="668">
        <v>3700</v>
      </c>
      <c r="BA215" s="1346" t="s">
        <v>3736</v>
      </c>
      <c r="BB215" s="576" t="s">
        <v>1</v>
      </c>
      <c r="BC215" s="1344">
        <v>4500</v>
      </c>
      <c r="BD215" s="576" t="s">
        <v>1</v>
      </c>
      <c r="BE215" s="603">
        <v>1280</v>
      </c>
      <c r="BF215" s="592" t="s">
        <v>1</v>
      </c>
      <c r="BG215" s="592">
        <v>10</v>
      </c>
      <c r="BH215" s="593" t="s">
        <v>3618</v>
      </c>
      <c r="BJ215" s="669"/>
      <c r="BK215" s="576" t="s">
        <v>11</v>
      </c>
      <c r="BL215" s="609" t="s">
        <v>3307</v>
      </c>
      <c r="BM215" s="610" t="s">
        <v>3307</v>
      </c>
      <c r="BN215" s="610" t="s">
        <v>3307</v>
      </c>
      <c r="BO215" s="611" t="s">
        <v>3307</v>
      </c>
      <c r="BP215" s="576" t="s">
        <v>11</v>
      </c>
      <c r="BQ215" s="603"/>
      <c r="BR215" s="601"/>
      <c r="BS215" s="601"/>
      <c r="BT215" s="670"/>
      <c r="BU215" s="576" t="s">
        <v>11</v>
      </c>
      <c r="BV215" s="603"/>
      <c r="BW215" s="601"/>
      <c r="BX215" s="601"/>
      <c r="BY215" s="601"/>
      <c r="BZ215" s="670"/>
      <c r="CA215" s="576" t="s">
        <v>11</v>
      </c>
      <c r="CB215" s="603"/>
      <c r="CC215" s="601"/>
      <c r="CD215" s="601"/>
      <c r="CE215" s="601"/>
      <c r="CF215" s="670"/>
      <c r="CH215" s="669" t="s">
        <v>3257</v>
      </c>
    </row>
    <row r="216" spans="1:86">
      <c r="A216" s="1367"/>
      <c r="B216" s="584"/>
      <c r="C216" s="657"/>
      <c r="D216" s="593" t="s">
        <v>3576</v>
      </c>
      <c r="F216" s="658">
        <v>38740</v>
      </c>
      <c r="G216" s="659">
        <v>98920</v>
      </c>
      <c r="H216" s="658">
        <v>35790</v>
      </c>
      <c r="I216" s="659">
        <v>95970</v>
      </c>
      <c r="J216" s="595" t="s">
        <v>12</v>
      </c>
      <c r="K216" s="660">
        <v>360</v>
      </c>
      <c r="L216" s="661">
        <v>870</v>
      </c>
      <c r="M216" s="662" t="s">
        <v>3709</v>
      </c>
      <c r="N216" s="660">
        <v>330</v>
      </c>
      <c r="O216" s="661">
        <v>840</v>
      </c>
      <c r="P216" s="662" t="s">
        <v>3709</v>
      </c>
      <c r="Q216" s="576" t="s">
        <v>1</v>
      </c>
      <c r="R216" s="603">
        <v>7440</v>
      </c>
      <c r="S216" s="601">
        <v>70</v>
      </c>
      <c r="T216" s="663" t="s">
        <v>3618</v>
      </c>
      <c r="V216" s="598"/>
      <c r="W216" s="601"/>
      <c r="X216" s="592"/>
      <c r="Y216" s="601"/>
      <c r="Z216" s="592"/>
      <c r="AA216" s="592"/>
      <c r="AB216" s="593"/>
      <c r="AD216" s="698"/>
      <c r="AE216" s="698"/>
      <c r="AF216" s="592"/>
      <c r="AG216" s="592"/>
      <c r="AH216" s="593"/>
      <c r="AJ216" s="603"/>
      <c r="AK216" s="601"/>
      <c r="AL216" s="592"/>
      <c r="AM216" s="592"/>
      <c r="AN216" s="593"/>
      <c r="AP216" s="1351"/>
      <c r="AQ216" s="1354"/>
      <c r="AR216" s="1351"/>
      <c r="AS216" s="1354"/>
      <c r="AT216" s="1349"/>
      <c r="AU216" s="588" t="s">
        <v>3731</v>
      </c>
      <c r="AV216" s="665">
        <v>2900</v>
      </c>
      <c r="AW216" s="666">
        <v>3300</v>
      </c>
      <c r="AX216" s="684">
        <v>2000</v>
      </c>
      <c r="AY216" s="668">
        <v>2000</v>
      </c>
      <c r="BA216" s="1346"/>
      <c r="BC216" s="1345"/>
      <c r="BE216" s="603"/>
      <c r="BF216" s="592"/>
      <c r="BG216" s="592"/>
      <c r="BH216" s="593"/>
      <c r="BJ216" s="669"/>
      <c r="BL216" s="609"/>
      <c r="BM216" s="610"/>
      <c r="BN216" s="610"/>
      <c r="BO216" s="611"/>
      <c r="BQ216" s="603">
        <v>740</v>
      </c>
      <c r="BR216" s="601" t="s">
        <v>3630</v>
      </c>
      <c r="BS216" s="601">
        <v>7</v>
      </c>
      <c r="BT216" s="670" t="s">
        <v>3618</v>
      </c>
      <c r="BV216" s="603">
        <v>2620</v>
      </c>
      <c r="BW216" s="601" t="s">
        <v>3630</v>
      </c>
      <c r="BX216" s="601">
        <v>20</v>
      </c>
      <c r="BY216" s="601" t="s">
        <v>3618</v>
      </c>
      <c r="BZ216" s="670" t="s">
        <v>3631</v>
      </c>
      <c r="CB216" s="603">
        <v>1670</v>
      </c>
      <c r="CC216" s="601" t="s">
        <v>3630</v>
      </c>
      <c r="CD216" s="601">
        <v>10</v>
      </c>
      <c r="CE216" s="601" t="s">
        <v>3618</v>
      </c>
      <c r="CF216" s="670" t="s">
        <v>3631</v>
      </c>
      <c r="CH216" s="669"/>
    </row>
    <row r="217" spans="1:86">
      <c r="A217" s="1367"/>
      <c r="B217" s="584"/>
      <c r="C217" s="657" t="s">
        <v>3577</v>
      </c>
      <c r="D217" s="593" t="s">
        <v>3578</v>
      </c>
      <c r="F217" s="658">
        <v>98920</v>
      </c>
      <c r="G217" s="659">
        <v>173370</v>
      </c>
      <c r="H217" s="658">
        <v>95970</v>
      </c>
      <c r="I217" s="659">
        <v>170420</v>
      </c>
      <c r="J217" s="595" t="s">
        <v>12</v>
      </c>
      <c r="K217" s="660">
        <v>870</v>
      </c>
      <c r="L217" s="661">
        <v>1620</v>
      </c>
      <c r="M217" s="662" t="s">
        <v>3709</v>
      </c>
      <c r="N217" s="660">
        <v>840</v>
      </c>
      <c r="O217" s="661">
        <v>1590</v>
      </c>
      <c r="P217" s="662" t="s">
        <v>3709</v>
      </c>
      <c r="R217" s="598"/>
      <c r="S217" s="592"/>
      <c r="T217" s="593"/>
      <c r="V217" s="598"/>
      <c r="W217" s="601"/>
      <c r="X217" s="592"/>
      <c r="Y217" s="601"/>
      <c r="Z217" s="592"/>
      <c r="AA217" s="592"/>
      <c r="AB217" s="593"/>
      <c r="AD217" s="698"/>
      <c r="AE217" s="698"/>
      <c r="AF217" s="592"/>
      <c r="AG217" s="592"/>
      <c r="AH217" s="593"/>
      <c r="AJ217" s="603">
        <v>1390</v>
      </c>
      <c r="AK217" s="601" t="s">
        <v>3632</v>
      </c>
      <c r="AL217" s="592"/>
      <c r="AM217" s="592"/>
      <c r="AN217" s="593"/>
      <c r="AP217" s="1351"/>
      <c r="AQ217" s="1354"/>
      <c r="AR217" s="1351"/>
      <c r="AS217" s="1354"/>
      <c r="AT217" s="1349"/>
      <c r="AU217" s="588" t="s">
        <v>3732</v>
      </c>
      <c r="AV217" s="665">
        <v>2500</v>
      </c>
      <c r="AW217" s="666">
        <v>2800</v>
      </c>
      <c r="AX217" s="684">
        <v>1800</v>
      </c>
      <c r="AY217" s="668">
        <v>1800</v>
      </c>
      <c r="BA217" s="651"/>
      <c r="BC217" s="672"/>
      <c r="BE217" s="603"/>
      <c r="BF217" s="592"/>
      <c r="BG217" s="592"/>
      <c r="BH217" s="593"/>
      <c r="BJ217" s="669"/>
      <c r="BL217" s="609">
        <v>0.02</v>
      </c>
      <c r="BM217" s="610">
        <v>0.03</v>
      </c>
      <c r="BN217" s="610">
        <v>0.05</v>
      </c>
      <c r="BO217" s="611">
        <v>0.06</v>
      </c>
      <c r="BQ217" s="603"/>
      <c r="BR217" s="601"/>
      <c r="BS217" s="601"/>
      <c r="BT217" s="670"/>
      <c r="BV217" s="603"/>
      <c r="BW217" s="601"/>
      <c r="BX217" s="601"/>
      <c r="BY217" s="601"/>
      <c r="BZ217" s="670"/>
      <c r="CB217" s="603"/>
      <c r="CC217" s="601"/>
      <c r="CD217" s="601"/>
      <c r="CE217" s="601"/>
      <c r="CF217" s="670"/>
      <c r="CH217" s="669">
        <v>0.99</v>
      </c>
    </row>
    <row r="218" spans="1:86">
      <c r="A218" s="1367"/>
      <c r="B218" s="584"/>
      <c r="C218" s="657"/>
      <c r="D218" s="593" t="s">
        <v>3579</v>
      </c>
      <c r="F218" s="673">
        <v>173370</v>
      </c>
      <c r="G218" s="674"/>
      <c r="H218" s="673">
        <v>170420</v>
      </c>
      <c r="I218" s="674"/>
      <c r="J218" s="595" t="s">
        <v>12</v>
      </c>
      <c r="K218" s="675">
        <v>1620</v>
      </c>
      <c r="L218" s="676"/>
      <c r="M218" s="677" t="s">
        <v>3709</v>
      </c>
      <c r="N218" s="675">
        <v>1590</v>
      </c>
      <c r="O218" s="676"/>
      <c r="P218" s="677" t="s">
        <v>3709</v>
      </c>
      <c r="R218" s="598"/>
      <c r="S218" s="592"/>
      <c r="T218" s="593"/>
      <c r="V218" s="598"/>
      <c r="W218" s="601"/>
      <c r="X218" s="592"/>
      <c r="Y218" s="601"/>
      <c r="Z218" s="592"/>
      <c r="AA218" s="592"/>
      <c r="AB218" s="593"/>
      <c r="AD218" s="698"/>
      <c r="AE218" s="698"/>
      <c r="AF218" s="592"/>
      <c r="AG218" s="592"/>
      <c r="AH218" s="593"/>
      <c r="AJ218" s="603"/>
      <c r="AK218" s="601"/>
      <c r="AL218" s="592"/>
      <c r="AM218" s="592"/>
      <c r="AN218" s="593"/>
      <c r="AP218" s="1352"/>
      <c r="AQ218" s="1355"/>
      <c r="AR218" s="1352"/>
      <c r="AS218" s="1355"/>
      <c r="AT218" s="1349"/>
      <c r="AU218" s="679" t="s">
        <v>3733</v>
      </c>
      <c r="AV218" s="680">
        <v>2300</v>
      </c>
      <c r="AW218" s="681">
        <v>2500</v>
      </c>
      <c r="AX218" s="682">
        <v>1600</v>
      </c>
      <c r="AY218" s="683">
        <v>1600</v>
      </c>
      <c r="BA218" s="651"/>
      <c r="BC218" s="627"/>
      <c r="BE218" s="603"/>
      <c r="BF218" s="592"/>
      <c r="BG218" s="592"/>
      <c r="BH218" s="593"/>
      <c r="BJ218" s="669"/>
      <c r="BL218" s="609"/>
      <c r="BM218" s="610"/>
      <c r="BN218" s="610"/>
      <c r="BO218" s="611"/>
      <c r="BQ218" s="603"/>
      <c r="BR218" s="601"/>
      <c r="BS218" s="601"/>
      <c r="BT218" s="670"/>
      <c r="BV218" s="603"/>
      <c r="BW218" s="601"/>
      <c r="BX218" s="601"/>
      <c r="BY218" s="601"/>
      <c r="BZ218" s="670"/>
      <c r="CB218" s="603"/>
      <c r="CC218" s="601"/>
      <c r="CD218" s="601"/>
      <c r="CE218" s="601"/>
      <c r="CF218" s="670"/>
      <c r="CH218" s="669"/>
    </row>
    <row r="219" spans="1:86" ht="22.5">
      <c r="A219" s="1367"/>
      <c r="B219" s="631" t="s">
        <v>3600</v>
      </c>
      <c r="C219" s="632" t="s">
        <v>3573</v>
      </c>
      <c r="D219" s="633" t="s">
        <v>3574</v>
      </c>
      <c r="F219" s="634">
        <v>30540</v>
      </c>
      <c r="G219" s="635">
        <v>37980</v>
      </c>
      <c r="H219" s="634">
        <v>27750</v>
      </c>
      <c r="I219" s="635">
        <v>35190</v>
      </c>
      <c r="J219" s="595" t="s">
        <v>12</v>
      </c>
      <c r="K219" s="636">
        <v>280</v>
      </c>
      <c r="L219" s="637">
        <v>350</v>
      </c>
      <c r="M219" s="638" t="s">
        <v>3709</v>
      </c>
      <c r="N219" s="636">
        <v>250</v>
      </c>
      <c r="O219" s="637">
        <v>320</v>
      </c>
      <c r="P219" s="638" t="s">
        <v>3709</v>
      </c>
      <c r="Q219" s="576" t="s">
        <v>1</v>
      </c>
      <c r="R219" s="639">
        <v>7440</v>
      </c>
      <c r="S219" s="640">
        <v>70</v>
      </c>
      <c r="T219" s="641" t="s">
        <v>3618</v>
      </c>
      <c r="V219" s="598"/>
      <c r="W219" s="601"/>
      <c r="X219" s="592"/>
      <c r="Y219" s="601"/>
      <c r="Z219" s="592"/>
      <c r="AA219" s="592"/>
      <c r="AB219" s="593"/>
      <c r="AD219" s="698"/>
      <c r="AE219" s="698"/>
      <c r="AF219" s="592"/>
      <c r="AG219" s="592"/>
      <c r="AH219" s="593"/>
      <c r="AJ219" s="603"/>
      <c r="AK219" s="601"/>
      <c r="AL219" s="592"/>
      <c r="AM219" s="592"/>
      <c r="AN219" s="593"/>
      <c r="AO219" s="576" t="s">
        <v>1</v>
      </c>
      <c r="AP219" s="1350">
        <v>2300</v>
      </c>
      <c r="AQ219" s="1353">
        <v>2500</v>
      </c>
      <c r="AR219" s="1350">
        <v>1600</v>
      </c>
      <c r="AS219" s="1353">
        <v>1600</v>
      </c>
      <c r="AT219" s="1349" t="s">
        <v>12</v>
      </c>
      <c r="AU219" s="646" t="s">
        <v>3730</v>
      </c>
      <c r="AV219" s="647">
        <v>4800</v>
      </c>
      <c r="AW219" s="648">
        <v>5400</v>
      </c>
      <c r="AX219" s="684">
        <v>3400</v>
      </c>
      <c r="AY219" s="668">
        <v>3400</v>
      </c>
      <c r="BA219" s="651"/>
      <c r="BB219" s="576" t="s">
        <v>1</v>
      </c>
      <c r="BC219" s="1344">
        <v>4500</v>
      </c>
      <c r="BD219" s="576" t="s">
        <v>1</v>
      </c>
      <c r="BE219" s="644">
        <v>1200</v>
      </c>
      <c r="BF219" s="642" t="s">
        <v>1</v>
      </c>
      <c r="BG219" s="642">
        <v>10</v>
      </c>
      <c r="BH219" s="633" t="s">
        <v>3618</v>
      </c>
      <c r="BJ219" s="669"/>
      <c r="BK219" s="576" t="s">
        <v>11</v>
      </c>
      <c r="BL219" s="653" t="s">
        <v>3307</v>
      </c>
      <c r="BM219" s="654" t="s">
        <v>3307</v>
      </c>
      <c r="BN219" s="654" t="s">
        <v>3307</v>
      </c>
      <c r="BO219" s="655" t="s">
        <v>3307</v>
      </c>
      <c r="BP219" s="576" t="s">
        <v>11</v>
      </c>
      <c r="BQ219" s="644"/>
      <c r="BR219" s="645"/>
      <c r="BS219" s="645"/>
      <c r="BT219" s="656"/>
      <c r="BU219" s="576" t="s">
        <v>11</v>
      </c>
      <c r="BV219" s="644"/>
      <c r="BW219" s="645"/>
      <c r="BX219" s="645"/>
      <c r="BY219" s="645"/>
      <c r="BZ219" s="656"/>
      <c r="CA219" s="576" t="s">
        <v>11</v>
      </c>
      <c r="CB219" s="644"/>
      <c r="CC219" s="645"/>
      <c r="CD219" s="645"/>
      <c r="CE219" s="645"/>
      <c r="CF219" s="656"/>
      <c r="CH219" s="652" t="s">
        <v>3257</v>
      </c>
    </row>
    <row r="220" spans="1:86">
      <c r="A220" s="1367"/>
      <c r="B220" s="584"/>
      <c r="C220" s="657"/>
      <c r="D220" s="593" t="s">
        <v>3576</v>
      </c>
      <c r="F220" s="658">
        <v>37980</v>
      </c>
      <c r="G220" s="659">
        <v>98160</v>
      </c>
      <c r="H220" s="658">
        <v>35190</v>
      </c>
      <c r="I220" s="659">
        <v>95370</v>
      </c>
      <c r="J220" s="595" t="s">
        <v>12</v>
      </c>
      <c r="K220" s="660">
        <v>350</v>
      </c>
      <c r="L220" s="661">
        <v>870</v>
      </c>
      <c r="M220" s="662" t="s">
        <v>3709</v>
      </c>
      <c r="N220" s="660">
        <v>320</v>
      </c>
      <c r="O220" s="661">
        <v>840</v>
      </c>
      <c r="P220" s="662" t="s">
        <v>3709</v>
      </c>
      <c r="Q220" s="576" t="s">
        <v>1</v>
      </c>
      <c r="R220" s="603">
        <v>7440</v>
      </c>
      <c r="S220" s="601">
        <v>70</v>
      </c>
      <c r="T220" s="663" t="s">
        <v>3618</v>
      </c>
      <c r="V220" s="598"/>
      <c r="W220" s="601"/>
      <c r="X220" s="592"/>
      <c r="Y220" s="601"/>
      <c r="Z220" s="592"/>
      <c r="AA220" s="592"/>
      <c r="AB220" s="593"/>
      <c r="AD220" s="698"/>
      <c r="AE220" s="698"/>
      <c r="AF220" s="592"/>
      <c r="AG220" s="592"/>
      <c r="AH220" s="593"/>
      <c r="AJ220" s="603"/>
      <c r="AK220" s="601"/>
      <c r="AL220" s="592"/>
      <c r="AM220" s="592"/>
      <c r="AN220" s="593"/>
      <c r="AP220" s="1351"/>
      <c r="AQ220" s="1354"/>
      <c r="AR220" s="1351"/>
      <c r="AS220" s="1354"/>
      <c r="AT220" s="1349"/>
      <c r="AU220" s="588" t="s">
        <v>3731</v>
      </c>
      <c r="AV220" s="665">
        <v>2600</v>
      </c>
      <c r="AW220" s="666">
        <v>2900</v>
      </c>
      <c r="AX220" s="684">
        <v>1800</v>
      </c>
      <c r="AY220" s="668">
        <v>1800</v>
      </c>
      <c r="BA220" s="651"/>
      <c r="BC220" s="1345"/>
      <c r="BE220" s="603"/>
      <c r="BF220" s="592"/>
      <c r="BG220" s="592"/>
      <c r="BH220" s="593"/>
      <c r="BJ220" s="669"/>
      <c r="BL220" s="609"/>
      <c r="BM220" s="610"/>
      <c r="BN220" s="610"/>
      <c r="BO220" s="611"/>
      <c r="BQ220" s="603">
        <v>700</v>
      </c>
      <c r="BR220" s="601" t="s">
        <v>3630</v>
      </c>
      <c r="BS220" s="601">
        <v>7</v>
      </c>
      <c r="BT220" s="670" t="s">
        <v>3618</v>
      </c>
      <c r="BV220" s="603">
        <v>2480</v>
      </c>
      <c r="BW220" s="601" t="s">
        <v>3630</v>
      </c>
      <c r="BX220" s="601">
        <v>20</v>
      </c>
      <c r="BY220" s="601" t="s">
        <v>3618</v>
      </c>
      <c r="BZ220" s="670" t="s">
        <v>3631</v>
      </c>
      <c r="CB220" s="603">
        <v>1580</v>
      </c>
      <c r="CC220" s="601" t="s">
        <v>3630</v>
      </c>
      <c r="CD220" s="601">
        <v>10</v>
      </c>
      <c r="CE220" s="601" t="s">
        <v>3618</v>
      </c>
      <c r="CF220" s="670" t="s">
        <v>3631</v>
      </c>
      <c r="CH220" s="669"/>
    </row>
    <row r="221" spans="1:86">
      <c r="A221" s="1367"/>
      <c r="B221" s="584"/>
      <c r="C221" s="657" t="s">
        <v>3577</v>
      </c>
      <c r="D221" s="593" t="s">
        <v>3578</v>
      </c>
      <c r="F221" s="658">
        <v>98160</v>
      </c>
      <c r="G221" s="659">
        <v>172610</v>
      </c>
      <c r="H221" s="658">
        <v>95370</v>
      </c>
      <c r="I221" s="659">
        <v>169820</v>
      </c>
      <c r="J221" s="595" t="s">
        <v>12</v>
      </c>
      <c r="K221" s="660">
        <v>870</v>
      </c>
      <c r="L221" s="661">
        <v>1620</v>
      </c>
      <c r="M221" s="662" t="s">
        <v>3709</v>
      </c>
      <c r="N221" s="660">
        <v>840</v>
      </c>
      <c r="O221" s="661">
        <v>1590</v>
      </c>
      <c r="P221" s="662" t="s">
        <v>3709</v>
      </c>
      <c r="R221" s="598"/>
      <c r="S221" s="592"/>
      <c r="T221" s="593"/>
      <c r="V221" s="598"/>
      <c r="W221" s="601"/>
      <c r="X221" s="592"/>
      <c r="Y221" s="601"/>
      <c r="Z221" s="592"/>
      <c r="AA221" s="592"/>
      <c r="AB221" s="593"/>
      <c r="AD221" s="698"/>
      <c r="AE221" s="698"/>
      <c r="AF221" s="592"/>
      <c r="AG221" s="592"/>
      <c r="AH221" s="593"/>
      <c r="AJ221" s="603"/>
      <c r="AK221" s="601"/>
      <c r="AL221" s="592"/>
      <c r="AM221" s="592"/>
      <c r="AN221" s="593"/>
      <c r="AP221" s="1351"/>
      <c r="AQ221" s="1354"/>
      <c r="AR221" s="1351"/>
      <c r="AS221" s="1354"/>
      <c r="AT221" s="1349"/>
      <c r="AU221" s="588" t="s">
        <v>3732</v>
      </c>
      <c r="AV221" s="665">
        <v>2300</v>
      </c>
      <c r="AW221" s="666">
        <v>2500</v>
      </c>
      <c r="AX221" s="684">
        <v>1600</v>
      </c>
      <c r="AY221" s="668">
        <v>1600</v>
      </c>
      <c r="BA221" s="651"/>
      <c r="BC221" s="627"/>
      <c r="BE221" s="603"/>
      <c r="BF221" s="592"/>
      <c r="BG221" s="592"/>
      <c r="BH221" s="593"/>
      <c r="BJ221" s="669"/>
      <c r="BL221" s="609">
        <v>0.02</v>
      </c>
      <c r="BM221" s="610">
        <v>0.03</v>
      </c>
      <c r="BN221" s="610">
        <v>0.05</v>
      </c>
      <c r="BO221" s="611">
        <v>0.06</v>
      </c>
      <c r="BQ221" s="603"/>
      <c r="BR221" s="601"/>
      <c r="BS221" s="601"/>
      <c r="BT221" s="670"/>
      <c r="BV221" s="603"/>
      <c r="BW221" s="601"/>
      <c r="BX221" s="601"/>
      <c r="BY221" s="601"/>
      <c r="BZ221" s="670"/>
      <c r="CB221" s="603"/>
      <c r="CC221" s="601"/>
      <c r="CD221" s="601"/>
      <c r="CE221" s="601"/>
      <c r="CF221" s="670"/>
      <c r="CH221" s="669">
        <v>0.99</v>
      </c>
    </row>
    <row r="222" spans="1:86">
      <c r="A222" s="1367"/>
      <c r="B222" s="686"/>
      <c r="C222" s="687"/>
      <c r="D222" s="600" t="s">
        <v>3579</v>
      </c>
      <c r="F222" s="673">
        <v>172610</v>
      </c>
      <c r="G222" s="674"/>
      <c r="H222" s="673">
        <v>169820</v>
      </c>
      <c r="I222" s="674"/>
      <c r="J222" s="595" t="s">
        <v>12</v>
      </c>
      <c r="K222" s="675">
        <v>1620</v>
      </c>
      <c r="L222" s="676"/>
      <c r="M222" s="677" t="s">
        <v>3709</v>
      </c>
      <c r="N222" s="675">
        <v>1590</v>
      </c>
      <c r="O222" s="676"/>
      <c r="P222" s="677" t="s">
        <v>3709</v>
      </c>
      <c r="R222" s="599"/>
      <c r="S222" s="688"/>
      <c r="T222" s="600"/>
      <c r="V222" s="598"/>
      <c r="W222" s="601"/>
      <c r="X222" s="592"/>
      <c r="Y222" s="601"/>
      <c r="Z222" s="592"/>
      <c r="AA222" s="592"/>
      <c r="AB222" s="593"/>
      <c r="AD222" s="698"/>
      <c r="AE222" s="698"/>
      <c r="AF222" s="592"/>
      <c r="AG222" s="592"/>
      <c r="AH222" s="593"/>
      <c r="AJ222" s="603"/>
      <c r="AK222" s="601"/>
      <c r="AL222" s="592"/>
      <c r="AM222" s="592"/>
      <c r="AN222" s="593"/>
      <c r="AP222" s="1352"/>
      <c r="AQ222" s="1355"/>
      <c r="AR222" s="1352"/>
      <c r="AS222" s="1355"/>
      <c r="AT222" s="1349"/>
      <c r="AU222" s="679" t="s">
        <v>3733</v>
      </c>
      <c r="AV222" s="680">
        <v>2000</v>
      </c>
      <c r="AW222" s="681">
        <v>2300</v>
      </c>
      <c r="AX222" s="700">
        <v>1400</v>
      </c>
      <c r="AY222" s="683">
        <v>1400</v>
      </c>
      <c r="BA222" s="699"/>
      <c r="BC222" s="627"/>
      <c r="BE222" s="602"/>
      <c r="BF222" s="688"/>
      <c r="BG222" s="688"/>
      <c r="BH222" s="600"/>
      <c r="BJ222" s="614"/>
      <c r="BL222" s="689"/>
      <c r="BM222" s="690"/>
      <c r="BN222" s="690"/>
      <c r="BO222" s="691"/>
      <c r="BQ222" s="602"/>
      <c r="BR222" s="612"/>
      <c r="BS222" s="612"/>
      <c r="BT222" s="613"/>
      <c r="BV222" s="602"/>
      <c r="BW222" s="612"/>
      <c r="BX222" s="612"/>
      <c r="BY222" s="612"/>
      <c r="BZ222" s="613"/>
      <c r="CB222" s="602"/>
      <c r="CC222" s="612"/>
      <c r="CD222" s="612"/>
      <c r="CE222" s="612"/>
      <c r="CF222" s="613"/>
      <c r="CH222" s="614"/>
    </row>
    <row r="223" spans="1:86" ht="45">
      <c r="A223" s="1367" t="s">
        <v>3528</v>
      </c>
      <c r="B223" s="584" t="s">
        <v>3601</v>
      </c>
      <c r="C223" s="657" t="s">
        <v>3573</v>
      </c>
      <c r="D223" s="593" t="s">
        <v>3574</v>
      </c>
      <c r="F223" s="634">
        <v>228680</v>
      </c>
      <c r="G223" s="635">
        <v>235950</v>
      </c>
      <c r="H223" s="634">
        <v>179500</v>
      </c>
      <c r="I223" s="635">
        <v>186770</v>
      </c>
      <c r="J223" s="595" t="s">
        <v>12</v>
      </c>
      <c r="K223" s="636">
        <v>2260</v>
      </c>
      <c r="L223" s="637">
        <v>2330</v>
      </c>
      <c r="M223" s="638" t="s">
        <v>3709</v>
      </c>
      <c r="N223" s="636">
        <v>1770</v>
      </c>
      <c r="O223" s="637">
        <v>1840</v>
      </c>
      <c r="P223" s="638" t="s">
        <v>3709</v>
      </c>
      <c r="Q223" s="576" t="s">
        <v>1</v>
      </c>
      <c r="R223" s="692">
        <v>7270</v>
      </c>
      <c r="S223" s="693">
        <v>70</v>
      </c>
      <c r="T223" s="663" t="s">
        <v>3618</v>
      </c>
      <c r="U223" s="576" t="s">
        <v>1</v>
      </c>
      <c r="V223" s="1363" t="s">
        <v>3583</v>
      </c>
      <c r="W223" s="1364"/>
      <c r="X223" s="642" t="s">
        <v>1</v>
      </c>
      <c r="Y223" s="1364" t="s">
        <v>3583</v>
      </c>
      <c r="Z223" s="1364"/>
      <c r="AA223" s="642"/>
      <c r="AB223" s="633"/>
      <c r="AC223" s="576" t="s">
        <v>1</v>
      </c>
      <c r="AD223" s="1361">
        <v>54290</v>
      </c>
      <c r="AE223" s="643"/>
      <c r="AF223" s="642" t="s">
        <v>1</v>
      </c>
      <c r="AG223" s="642">
        <v>470</v>
      </c>
      <c r="AH223" s="633" t="s">
        <v>3618</v>
      </c>
      <c r="AI223" s="576" t="s">
        <v>1</v>
      </c>
      <c r="AJ223" s="644" t="s">
        <v>3234</v>
      </c>
      <c r="AK223" s="645"/>
      <c r="AL223" s="642" t="s">
        <v>1</v>
      </c>
      <c r="AM223" s="642">
        <v>290</v>
      </c>
      <c r="AN223" s="633" t="s">
        <v>3633</v>
      </c>
      <c r="AO223" s="576" t="s">
        <v>1</v>
      </c>
      <c r="AP223" s="1350">
        <v>14700</v>
      </c>
      <c r="AQ223" s="1353">
        <v>16100</v>
      </c>
      <c r="AR223" s="1350">
        <v>10200</v>
      </c>
      <c r="AS223" s="1353">
        <v>10200</v>
      </c>
      <c r="AT223" s="1349" t="s">
        <v>12</v>
      </c>
      <c r="AU223" s="646" t="s">
        <v>3730</v>
      </c>
      <c r="AV223" s="647">
        <v>31600</v>
      </c>
      <c r="AW223" s="648">
        <v>35200</v>
      </c>
      <c r="AX223" s="649">
        <v>22100</v>
      </c>
      <c r="AY223" s="650">
        <v>22100</v>
      </c>
      <c r="AZ223" s="576" t="s">
        <v>1</v>
      </c>
      <c r="BA223" s="651"/>
      <c r="BB223" s="576" t="s">
        <v>1</v>
      </c>
      <c r="BC223" s="1344">
        <v>4500</v>
      </c>
      <c r="BD223" s="576" t="s">
        <v>1</v>
      </c>
      <c r="BE223" s="603">
        <v>21610</v>
      </c>
      <c r="BF223" s="592" t="s">
        <v>1</v>
      </c>
      <c r="BG223" s="592">
        <v>210</v>
      </c>
      <c r="BH223" s="593" t="s">
        <v>3618</v>
      </c>
      <c r="BI223" s="576" t="s">
        <v>11</v>
      </c>
      <c r="BJ223" s="669"/>
      <c r="BK223" s="576" t="s">
        <v>11</v>
      </c>
      <c r="BL223" s="609" t="s">
        <v>3307</v>
      </c>
      <c r="BM223" s="610" t="s">
        <v>3307</v>
      </c>
      <c r="BN223" s="610" t="s">
        <v>3307</v>
      </c>
      <c r="BO223" s="611" t="s">
        <v>3307</v>
      </c>
      <c r="BP223" s="576" t="s">
        <v>11</v>
      </c>
      <c r="BQ223" s="603"/>
      <c r="BR223" s="601"/>
      <c r="BS223" s="601"/>
      <c r="BT223" s="670"/>
      <c r="BU223" s="576" t="s">
        <v>11</v>
      </c>
      <c r="BV223" s="603"/>
      <c r="BW223" s="601"/>
      <c r="BX223" s="601"/>
      <c r="BY223" s="601"/>
      <c r="BZ223" s="670"/>
      <c r="CA223" s="576" t="s">
        <v>11</v>
      </c>
      <c r="CB223" s="603"/>
      <c r="CC223" s="601"/>
      <c r="CD223" s="601"/>
      <c r="CE223" s="601"/>
      <c r="CF223" s="670"/>
      <c r="CH223" s="669" t="s">
        <v>3257</v>
      </c>
    </row>
    <row r="224" spans="1:86">
      <c r="A224" s="1367"/>
      <c r="B224" s="584"/>
      <c r="C224" s="657"/>
      <c r="D224" s="593" t="s">
        <v>3576</v>
      </c>
      <c r="F224" s="658">
        <v>235950</v>
      </c>
      <c r="G224" s="659">
        <v>294910</v>
      </c>
      <c r="H224" s="658">
        <v>186770</v>
      </c>
      <c r="I224" s="659">
        <v>245730</v>
      </c>
      <c r="J224" s="595" t="s">
        <v>12</v>
      </c>
      <c r="K224" s="660">
        <v>2330</v>
      </c>
      <c r="L224" s="661">
        <v>2840</v>
      </c>
      <c r="M224" s="662" t="s">
        <v>3709</v>
      </c>
      <c r="N224" s="660">
        <v>1840</v>
      </c>
      <c r="O224" s="661">
        <v>2350</v>
      </c>
      <c r="P224" s="662" t="s">
        <v>3709</v>
      </c>
      <c r="Q224" s="576" t="s">
        <v>1</v>
      </c>
      <c r="R224" s="603">
        <v>7270</v>
      </c>
      <c r="S224" s="601">
        <v>70</v>
      </c>
      <c r="T224" s="663" t="s">
        <v>3618</v>
      </c>
      <c r="V224" s="1365"/>
      <c r="W224" s="1366"/>
      <c r="X224" s="592"/>
      <c r="Y224" s="1366"/>
      <c r="Z224" s="1366"/>
      <c r="AA224" s="592"/>
      <c r="AB224" s="593"/>
      <c r="AD224" s="1362"/>
      <c r="AE224" s="664">
        <v>52560</v>
      </c>
      <c r="AF224" s="592"/>
      <c r="AG224" s="592"/>
      <c r="AH224" s="593"/>
      <c r="AJ224" s="603"/>
      <c r="AK224" s="601"/>
      <c r="AL224" s="592"/>
      <c r="AM224" s="592"/>
      <c r="AN224" s="593"/>
      <c r="AP224" s="1351"/>
      <c r="AQ224" s="1354"/>
      <c r="AR224" s="1351"/>
      <c r="AS224" s="1354"/>
      <c r="AT224" s="1349"/>
      <c r="AU224" s="588" t="s">
        <v>3731</v>
      </c>
      <c r="AV224" s="665">
        <v>17400</v>
      </c>
      <c r="AW224" s="666">
        <v>19400</v>
      </c>
      <c r="AX224" s="667">
        <v>12200</v>
      </c>
      <c r="AY224" s="668">
        <v>12200</v>
      </c>
      <c r="BA224" s="651"/>
      <c r="BC224" s="1345"/>
      <c r="BE224" s="603"/>
      <c r="BF224" s="592"/>
      <c r="BG224" s="592"/>
      <c r="BH224" s="593"/>
      <c r="BJ224" s="669"/>
      <c r="BL224" s="609"/>
      <c r="BM224" s="610"/>
      <c r="BN224" s="610"/>
      <c r="BO224" s="611"/>
      <c r="BQ224" s="603">
        <v>12630</v>
      </c>
      <c r="BR224" s="601" t="s">
        <v>3630</v>
      </c>
      <c r="BS224" s="601">
        <v>120</v>
      </c>
      <c r="BT224" s="670" t="s">
        <v>3618</v>
      </c>
      <c r="BV224" s="603">
        <v>43620</v>
      </c>
      <c r="BW224" s="601" t="s">
        <v>3630</v>
      </c>
      <c r="BX224" s="601">
        <v>430</v>
      </c>
      <c r="BY224" s="601" t="s">
        <v>3618</v>
      </c>
      <c r="BZ224" s="670" t="s">
        <v>3631</v>
      </c>
      <c r="CB224" s="603">
        <v>27490</v>
      </c>
      <c r="CC224" s="601" t="s">
        <v>3630</v>
      </c>
      <c r="CD224" s="601">
        <v>270</v>
      </c>
      <c r="CE224" s="601" t="s">
        <v>3618</v>
      </c>
      <c r="CF224" s="670" t="s">
        <v>3631</v>
      </c>
      <c r="CH224" s="669"/>
    </row>
    <row r="225" spans="1:86">
      <c r="A225" s="1367"/>
      <c r="B225" s="584"/>
      <c r="C225" s="657" t="s">
        <v>3577</v>
      </c>
      <c r="D225" s="593" t="s">
        <v>3578</v>
      </c>
      <c r="F225" s="658">
        <v>294910</v>
      </c>
      <c r="G225" s="659">
        <v>367620</v>
      </c>
      <c r="H225" s="658">
        <v>245730</v>
      </c>
      <c r="I225" s="659">
        <v>318440</v>
      </c>
      <c r="J225" s="595" t="s">
        <v>12</v>
      </c>
      <c r="K225" s="660">
        <v>2840</v>
      </c>
      <c r="L225" s="661">
        <v>3560</v>
      </c>
      <c r="M225" s="662" t="s">
        <v>3709</v>
      </c>
      <c r="N225" s="660">
        <v>2350</v>
      </c>
      <c r="O225" s="661">
        <v>3070</v>
      </c>
      <c r="P225" s="662" t="s">
        <v>3709</v>
      </c>
      <c r="R225" s="598"/>
      <c r="S225" s="592"/>
      <c r="T225" s="593"/>
      <c r="V225" s="1365"/>
      <c r="W225" s="1366"/>
      <c r="X225" s="592"/>
      <c r="Y225" s="1366"/>
      <c r="Z225" s="1366"/>
      <c r="AA225" s="592"/>
      <c r="AB225" s="593"/>
      <c r="AC225" s="576" t="s">
        <v>1</v>
      </c>
      <c r="AD225" s="1359">
        <v>52560</v>
      </c>
      <c r="AE225" s="671"/>
      <c r="AF225" s="592"/>
      <c r="AG225" s="592"/>
      <c r="AH225" s="593"/>
      <c r="AJ225" s="603">
        <v>29870</v>
      </c>
      <c r="AK225" s="601" t="s">
        <v>3632</v>
      </c>
      <c r="AL225" s="592"/>
      <c r="AM225" s="592"/>
      <c r="AN225" s="593"/>
      <c r="AP225" s="1351"/>
      <c r="AQ225" s="1354"/>
      <c r="AR225" s="1351"/>
      <c r="AS225" s="1354"/>
      <c r="AT225" s="1349"/>
      <c r="AU225" s="588" t="s">
        <v>3732</v>
      </c>
      <c r="AV225" s="665">
        <v>15200</v>
      </c>
      <c r="AW225" s="666">
        <v>16900</v>
      </c>
      <c r="AX225" s="667">
        <v>10600</v>
      </c>
      <c r="AY225" s="668">
        <v>10600</v>
      </c>
      <c r="BA225" s="651"/>
      <c r="BC225" s="627"/>
      <c r="BE225" s="603"/>
      <c r="BF225" s="592"/>
      <c r="BG225" s="592"/>
      <c r="BH225" s="593"/>
      <c r="BJ225" s="669"/>
      <c r="BL225" s="609">
        <v>0.01</v>
      </c>
      <c r="BM225" s="610">
        <v>0.02</v>
      </c>
      <c r="BN225" s="610">
        <v>0.04</v>
      </c>
      <c r="BO225" s="611">
        <v>0.05</v>
      </c>
      <c r="BQ225" s="603"/>
      <c r="BR225" s="601"/>
      <c r="BS225" s="601"/>
      <c r="BT225" s="670"/>
      <c r="BV225" s="603"/>
      <c r="BW225" s="601"/>
      <c r="BX225" s="601"/>
      <c r="BY225" s="601"/>
      <c r="BZ225" s="670"/>
      <c r="CB225" s="603"/>
      <c r="CC225" s="601"/>
      <c r="CD225" s="601"/>
      <c r="CE225" s="601"/>
      <c r="CF225" s="670"/>
      <c r="CH225" s="669">
        <v>0.61</v>
      </c>
    </row>
    <row r="226" spans="1:86">
      <c r="A226" s="1367"/>
      <c r="B226" s="584"/>
      <c r="C226" s="657"/>
      <c r="D226" s="593" t="s">
        <v>3579</v>
      </c>
      <c r="F226" s="673">
        <v>367620</v>
      </c>
      <c r="G226" s="674"/>
      <c r="H226" s="673">
        <v>318440</v>
      </c>
      <c r="I226" s="674"/>
      <c r="J226" s="595" t="s">
        <v>12</v>
      </c>
      <c r="K226" s="675">
        <v>3560</v>
      </c>
      <c r="L226" s="676"/>
      <c r="M226" s="677" t="s">
        <v>3709</v>
      </c>
      <c r="N226" s="675">
        <v>3070</v>
      </c>
      <c r="O226" s="676"/>
      <c r="P226" s="677" t="s">
        <v>3709</v>
      </c>
      <c r="R226" s="598"/>
      <c r="S226" s="592"/>
      <c r="T226" s="593"/>
      <c r="V226" s="1365"/>
      <c r="W226" s="1366"/>
      <c r="X226" s="592"/>
      <c r="Y226" s="1366"/>
      <c r="Z226" s="1366"/>
      <c r="AA226" s="592"/>
      <c r="AB226" s="593"/>
      <c r="AD226" s="1360"/>
      <c r="AE226" s="678"/>
      <c r="AF226" s="688"/>
      <c r="AG226" s="688"/>
      <c r="AH226" s="600"/>
      <c r="AJ226" s="603"/>
      <c r="AK226" s="601"/>
      <c r="AL226" s="592"/>
      <c r="AM226" s="592"/>
      <c r="AN226" s="593"/>
      <c r="AP226" s="1352"/>
      <c r="AQ226" s="1355"/>
      <c r="AR226" s="1352"/>
      <c r="AS226" s="1355"/>
      <c r="AT226" s="1349"/>
      <c r="AU226" s="679" t="s">
        <v>3733</v>
      </c>
      <c r="AV226" s="680">
        <v>13600</v>
      </c>
      <c r="AW226" s="681">
        <v>15100</v>
      </c>
      <c r="AX226" s="682">
        <v>9500</v>
      </c>
      <c r="AY226" s="683">
        <v>9500</v>
      </c>
      <c r="BA226" s="651"/>
      <c r="BC226" s="627"/>
      <c r="BE226" s="603"/>
      <c r="BF226" s="592"/>
      <c r="BG226" s="592"/>
      <c r="BH226" s="593"/>
      <c r="BJ226" s="669"/>
      <c r="BL226" s="609"/>
      <c r="BM226" s="610"/>
      <c r="BN226" s="610"/>
      <c r="BO226" s="611"/>
      <c r="BQ226" s="603"/>
      <c r="BR226" s="601"/>
      <c r="BS226" s="601"/>
      <c r="BT226" s="670"/>
      <c r="BV226" s="603"/>
      <c r="BW226" s="601"/>
      <c r="BX226" s="601"/>
      <c r="BY226" s="601"/>
      <c r="BZ226" s="670"/>
      <c r="CB226" s="603"/>
      <c r="CC226" s="601"/>
      <c r="CD226" s="601"/>
      <c r="CE226" s="601"/>
      <c r="CF226" s="670"/>
      <c r="CH226" s="669"/>
    </row>
    <row r="227" spans="1:86" ht="45">
      <c r="A227" s="1367"/>
      <c r="B227" s="631" t="s">
        <v>3580</v>
      </c>
      <c r="C227" s="632" t="s">
        <v>3573</v>
      </c>
      <c r="D227" s="633" t="s">
        <v>3574</v>
      </c>
      <c r="F227" s="634">
        <v>124110</v>
      </c>
      <c r="G227" s="635">
        <v>131380</v>
      </c>
      <c r="H227" s="634">
        <v>99520</v>
      </c>
      <c r="I227" s="635">
        <v>106790</v>
      </c>
      <c r="J227" s="595" t="s">
        <v>12</v>
      </c>
      <c r="K227" s="636">
        <v>1220</v>
      </c>
      <c r="L227" s="637">
        <v>1290</v>
      </c>
      <c r="M227" s="638" t="s">
        <v>3709</v>
      </c>
      <c r="N227" s="636">
        <v>970</v>
      </c>
      <c r="O227" s="637">
        <v>1040</v>
      </c>
      <c r="P227" s="638" t="s">
        <v>3709</v>
      </c>
      <c r="Q227" s="576" t="s">
        <v>1</v>
      </c>
      <c r="R227" s="639">
        <v>7270</v>
      </c>
      <c r="S227" s="640">
        <v>70</v>
      </c>
      <c r="T227" s="641" t="s">
        <v>3618</v>
      </c>
      <c r="V227" s="1365"/>
      <c r="W227" s="1366"/>
      <c r="X227" s="592"/>
      <c r="Y227" s="1366"/>
      <c r="Z227" s="1366"/>
      <c r="AA227" s="592"/>
      <c r="AB227" s="593"/>
      <c r="AC227" s="576" t="s">
        <v>1</v>
      </c>
      <c r="AD227" s="1361">
        <v>30600</v>
      </c>
      <c r="AE227" s="643"/>
      <c r="AF227" s="592" t="s">
        <v>1</v>
      </c>
      <c r="AG227" s="592">
        <v>230</v>
      </c>
      <c r="AH227" s="593" t="s">
        <v>3618</v>
      </c>
      <c r="AJ227" s="603" t="s">
        <v>3235</v>
      </c>
      <c r="AK227" s="601"/>
      <c r="AL227" s="592" t="s">
        <v>1</v>
      </c>
      <c r="AM227" s="592">
        <v>170</v>
      </c>
      <c r="AN227" s="593" t="s">
        <v>3633</v>
      </c>
      <c r="AO227" s="576" t="s">
        <v>1</v>
      </c>
      <c r="AP227" s="1350">
        <v>7300</v>
      </c>
      <c r="AQ227" s="1353">
        <v>8000</v>
      </c>
      <c r="AR227" s="1350">
        <v>5100</v>
      </c>
      <c r="AS227" s="1353">
        <v>5100</v>
      </c>
      <c r="AT227" s="1349" t="s">
        <v>12</v>
      </c>
      <c r="AU227" s="646" t="s">
        <v>3730</v>
      </c>
      <c r="AV227" s="647">
        <v>15800</v>
      </c>
      <c r="AW227" s="648">
        <v>17600</v>
      </c>
      <c r="AX227" s="684">
        <v>11000</v>
      </c>
      <c r="AY227" s="668">
        <v>11000</v>
      </c>
      <c r="BA227" s="651"/>
      <c r="BB227" s="576" t="s">
        <v>1</v>
      </c>
      <c r="BC227" s="1344">
        <v>4500</v>
      </c>
      <c r="BD227" s="576" t="s">
        <v>1</v>
      </c>
      <c r="BE227" s="644">
        <v>10800</v>
      </c>
      <c r="BF227" s="642" t="s">
        <v>1</v>
      </c>
      <c r="BG227" s="642">
        <v>100</v>
      </c>
      <c r="BH227" s="633" t="s">
        <v>3618</v>
      </c>
      <c r="BJ227" s="669"/>
      <c r="BK227" s="576" t="s">
        <v>11</v>
      </c>
      <c r="BL227" s="653" t="s">
        <v>3307</v>
      </c>
      <c r="BM227" s="654" t="s">
        <v>3307</v>
      </c>
      <c r="BN227" s="654" t="s">
        <v>3307</v>
      </c>
      <c r="BO227" s="655" t="s">
        <v>3307</v>
      </c>
      <c r="BP227" s="576" t="s">
        <v>11</v>
      </c>
      <c r="BQ227" s="644"/>
      <c r="BR227" s="645"/>
      <c r="BS227" s="645"/>
      <c r="BT227" s="656"/>
      <c r="BU227" s="576" t="s">
        <v>11</v>
      </c>
      <c r="BV227" s="644"/>
      <c r="BW227" s="645"/>
      <c r="BX227" s="645"/>
      <c r="BY227" s="645"/>
      <c r="BZ227" s="656"/>
      <c r="CA227" s="576" t="s">
        <v>11</v>
      </c>
      <c r="CB227" s="644"/>
      <c r="CC227" s="645"/>
      <c r="CD227" s="645"/>
      <c r="CE227" s="645"/>
      <c r="CF227" s="656"/>
      <c r="CH227" s="652" t="s">
        <v>3257</v>
      </c>
    </row>
    <row r="228" spans="1:86">
      <c r="A228" s="1367"/>
      <c r="B228" s="584"/>
      <c r="C228" s="657"/>
      <c r="D228" s="593" t="s">
        <v>3576</v>
      </c>
      <c r="F228" s="658">
        <v>131380</v>
      </c>
      <c r="G228" s="659">
        <v>190340</v>
      </c>
      <c r="H228" s="658">
        <v>106790</v>
      </c>
      <c r="I228" s="659">
        <v>165750</v>
      </c>
      <c r="J228" s="595" t="s">
        <v>12</v>
      </c>
      <c r="K228" s="660">
        <v>1290</v>
      </c>
      <c r="L228" s="661">
        <v>1790</v>
      </c>
      <c r="M228" s="662" t="s">
        <v>3709</v>
      </c>
      <c r="N228" s="660">
        <v>1040</v>
      </c>
      <c r="O228" s="661">
        <v>1550</v>
      </c>
      <c r="P228" s="662" t="s">
        <v>3709</v>
      </c>
      <c r="Q228" s="576" t="s">
        <v>1</v>
      </c>
      <c r="R228" s="603">
        <v>7270</v>
      </c>
      <c r="S228" s="601">
        <v>70</v>
      </c>
      <c r="T228" s="663" t="s">
        <v>3618</v>
      </c>
      <c r="V228" s="1365"/>
      <c r="W228" s="1366"/>
      <c r="X228" s="592"/>
      <c r="Y228" s="1366"/>
      <c r="Z228" s="1366"/>
      <c r="AA228" s="592"/>
      <c r="AB228" s="593"/>
      <c r="AD228" s="1362"/>
      <c r="AE228" s="664">
        <v>28870</v>
      </c>
      <c r="AF228" s="592"/>
      <c r="AG228" s="592"/>
      <c r="AH228" s="593"/>
      <c r="AJ228" s="603"/>
      <c r="AK228" s="601"/>
      <c r="AL228" s="592"/>
      <c r="AM228" s="592"/>
      <c r="AN228" s="593"/>
      <c r="AP228" s="1351"/>
      <c r="AQ228" s="1354"/>
      <c r="AR228" s="1351"/>
      <c r="AS228" s="1354"/>
      <c r="AT228" s="1349"/>
      <c r="AU228" s="588" t="s">
        <v>3731</v>
      </c>
      <c r="AV228" s="665">
        <v>8700</v>
      </c>
      <c r="AW228" s="666">
        <v>9700</v>
      </c>
      <c r="AX228" s="684">
        <v>6100</v>
      </c>
      <c r="AY228" s="668">
        <v>6100</v>
      </c>
      <c r="BA228" s="651"/>
      <c r="BC228" s="1345"/>
      <c r="BE228" s="603"/>
      <c r="BF228" s="592"/>
      <c r="BG228" s="592"/>
      <c r="BH228" s="593"/>
      <c r="BJ228" s="669"/>
      <c r="BL228" s="609"/>
      <c r="BM228" s="610"/>
      <c r="BN228" s="610"/>
      <c r="BO228" s="611"/>
      <c r="BQ228" s="603">
        <v>6310</v>
      </c>
      <c r="BR228" s="601" t="s">
        <v>3630</v>
      </c>
      <c r="BS228" s="601">
        <v>60</v>
      </c>
      <c r="BT228" s="670" t="s">
        <v>3618</v>
      </c>
      <c r="BV228" s="603">
        <v>21810</v>
      </c>
      <c r="BW228" s="601" t="s">
        <v>3630</v>
      </c>
      <c r="BX228" s="601">
        <v>210</v>
      </c>
      <c r="BY228" s="601" t="s">
        <v>3618</v>
      </c>
      <c r="BZ228" s="670" t="s">
        <v>3631</v>
      </c>
      <c r="CB228" s="603">
        <v>13740</v>
      </c>
      <c r="CC228" s="601" t="s">
        <v>3630</v>
      </c>
      <c r="CD228" s="601">
        <v>130</v>
      </c>
      <c r="CE228" s="601" t="s">
        <v>3618</v>
      </c>
      <c r="CF228" s="670" t="s">
        <v>3631</v>
      </c>
      <c r="CH228" s="669"/>
    </row>
    <row r="229" spans="1:86">
      <c r="A229" s="1367"/>
      <c r="B229" s="584"/>
      <c r="C229" s="657" t="s">
        <v>3577</v>
      </c>
      <c r="D229" s="593" t="s">
        <v>3578</v>
      </c>
      <c r="F229" s="658">
        <v>190340</v>
      </c>
      <c r="G229" s="659">
        <v>263050</v>
      </c>
      <c r="H229" s="658">
        <v>165750</v>
      </c>
      <c r="I229" s="659">
        <v>238460</v>
      </c>
      <c r="J229" s="595" t="s">
        <v>12</v>
      </c>
      <c r="K229" s="660">
        <v>1790</v>
      </c>
      <c r="L229" s="661">
        <v>2510</v>
      </c>
      <c r="M229" s="662" t="s">
        <v>3709</v>
      </c>
      <c r="N229" s="660">
        <v>1550</v>
      </c>
      <c r="O229" s="661">
        <v>2270</v>
      </c>
      <c r="P229" s="662" t="s">
        <v>3709</v>
      </c>
      <c r="R229" s="598"/>
      <c r="S229" s="592"/>
      <c r="T229" s="593"/>
      <c r="V229" s="1365"/>
      <c r="W229" s="1366"/>
      <c r="X229" s="592"/>
      <c r="Y229" s="1366"/>
      <c r="Z229" s="1366"/>
      <c r="AA229" s="592"/>
      <c r="AB229" s="593"/>
      <c r="AC229" s="576" t="s">
        <v>1</v>
      </c>
      <c r="AD229" s="1359">
        <v>28870</v>
      </c>
      <c r="AE229" s="671"/>
      <c r="AF229" s="592"/>
      <c r="AG229" s="592"/>
      <c r="AH229" s="593"/>
      <c r="AJ229" s="603">
        <v>17920</v>
      </c>
      <c r="AK229" s="601" t="s">
        <v>3632</v>
      </c>
      <c r="AL229" s="592"/>
      <c r="AM229" s="592"/>
      <c r="AN229" s="593"/>
      <c r="AP229" s="1351"/>
      <c r="AQ229" s="1354"/>
      <c r="AR229" s="1351"/>
      <c r="AS229" s="1354"/>
      <c r="AT229" s="1349"/>
      <c r="AU229" s="588" t="s">
        <v>3732</v>
      </c>
      <c r="AV229" s="665">
        <v>7600</v>
      </c>
      <c r="AW229" s="666">
        <v>8400</v>
      </c>
      <c r="AX229" s="684">
        <v>5300</v>
      </c>
      <c r="AY229" s="668">
        <v>5300</v>
      </c>
      <c r="BA229" s="685"/>
      <c r="BC229" s="627"/>
      <c r="BE229" s="603"/>
      <c r="BF229" s="592"/>
      <c r="BG229" s="592"/>
      <c r="BH229" s="593"/>
      <c r="BJ229" s="669"/>
      <c r="BL229" s="609">
        <v>0.01</v>
      </c>
      <c r="BM229" s="610">
        <v>0.03</v>
      </c>
      <c r="BN229" s="610">
        <v>0.04</v>
      </c>
      <c r="BO229" s="611">
        <v>0.05</v>
      </c>
      <c r="BQ229" s="603"/>
      <c r="BR229" s="601"/>
      <c r="BS229" s="601"/>
      <c r="BT229" s="670"/>
      <c r="BV229" s="603"/>
      <c r="BW229" s="601"/>
      <c r="BX229" s="601"/>
      <c r="BY229" s="601"/>
      <c r="BZ229" s="670"/>
      <c r="CB229" s="603"/>
      <c r="CC229" s="601"/>
      <c r="CD229" s="601"/>
      <c r="CE229" s="601"/>
      <c r="CF229" s="670"/>
      <c r="CH229" s="669">
        <v>0.79</v>
      </c>
    </row>
    <row r="230" spans="1:86">
      <c r="A230" s="1367"/>
      <c r="B230" s="686"/>
      <c r="C230" s="687"/>
      <c r="D230" s="600" t="s">
        <v>3579</v>
      </c>
      <c r="F230" s="673">
        <v>263050</v>
      </c>
      <c r="G230" s="674"/>
      <c r="H230" s="673">
        <v>238460</v>
      </c>
      <c r="I230" s="674"/>
      <c r="J230" s="595" t="s">
        <v>12</v>
      </c>
      <c r="K230" s="675">
        <v>2510</v>
      </c>
      <c r="L230" s="676"/>
      <c r="M230" s="677" t="s">
        <v>3709</v>
      </c>
      <c r="N230" s="675">
        <v>2270</v>
      </c>
      <c r="O230" s="676"/>
      <c r="P230" s="677" t="s">
        <v>3709</v>
      </c>
      <c r="R230" s="599"/>
      <c r="S230" s="688"/>
      <c r="T230" s="600"/>
      <c r="V230" s="1365"/>
      <c r="W230" s="1366"/>
      <c r="X230" s="592"/>
      <c r="Y230" s="1366"/>
      <c r="Z230" s="1366"/>
      <c r="AA230" s="592"/>
      <c r="AB230" s="593"/>
      <c r="AD230" s="1360"/>
      <c r="AE230" s="678"/>
      <c r="AF230" s="592"/>
      <c r="AG230" s="592"/>
      <c r="AH230" s="593"/>
      <c r="AJ230" s="603"/>
      <c r="AK230" s="601"/>
      <c r="AL230" s="592"/>
      <c r="AM230" s="592"/>
      <c r="AN230" s="593"/>
      <c r="AP230" s="1352"/>
      <c r="AQ230" s="1355"/>
      <c r="AR230" s="1352"/>
      <c r="AS230" s="1355"/>
      <c r="AT230" s="1349"/>
      <c r="AU230" s="679" t="s">
        <v>3733</v>
      </c>
      <c r="AV230" s="680">
        <v>6800</v>
      </c>
      <c r="AW230" s="681">
        <v>7500</v>
      </c>
      <c r="AX230" s="682">
        <v>4700</v>
      </c>
      <c r="AY230" s="683">
        <v>4700</v>
      </c>
      <c r="BA230" s="685"/>
      <c r="BC230" s="627"/>
      <c r="BE230" s="602"/>
      <c r="BF230" s="688"/>
      <c r="BG230" s="688"/>
      <c r="BH230" s="600"/>
      <c r="BJ230" s="669"/>
      <c r="BL230" s="689"/>
      <c r="BM230" s="690"/>
      <c r="BN230" s="690"/>
      <c r="BO230" s="691"/>
      <c r="BQ230" s="602"/>
      <c r="BR230" s="612"/>
      <c r="BS230" s="612"/>
      <c r="BT230" s="613"/>
      <c r="BV230" s="602"/>
      <c r="BW230" s="612"/>
      <c r="BX230" s="612"/>
      <c r="BY230" s="612"/>
      <c r="BZ230" s="613"/>
      <c r="CB230" s="602"/>
      <c r="CC230" s="612"/>
      <c r="CD230" s="612"/>
      <c r="CE230" s="612"/>
      <c r="CF230" s="613"/>
      <c r="CH230" s="614"/>
    </row>
    <row r="231" spans="1:86" ht="45">
      <c r="A231" s="1367"/>
      <c r="B231" s="584" t="s">
        <v>3581</v>
      </c>
      <c r="C231" s="657" t="s">
        <v>3573</v>
      </c>
      <c r="D231" s="593" t="s">
        <v>3574</v>
      </c>
      <c r="F231" s="634">
        <v>89140</v>
      </c>
      <c r="G231" s="635">
        <v>96410</v>
      </c>
      <c r="H231" s="634">
        <v>72750</v>
      </c>
      <c r="I231" s="635">
        <v>80020</v>
      </c>
      <c r="J231" s="595" t="s">
        <v>12</v>
      </c>
      <c r="K231" s="636">
        <v>870</v>
      </c>
      <c r="L231" s="637">
        <v>940</v>
      </c>
      <c r="M231" s="638" t="s">
        <v>3709</v>
      </c>
      <c r="N231" s="636">
        <v>700</v>
      </c>
      <c r="O231" s="637">
        <v>770</v>
      </c>
      <c r="P231" s="638" t="s">
        <v>3709</v>
      </c>
      <c r="Q231" s="576" t="s">
        <v>1</v>
      </c>
      <c r="R231" s="692">
        <v>7270</v>
      </c>
      <c r="S231" s="693">
        <v>70</v>
      </c>
      <c r="T231" s="663" t="s">
        <v>3618</v>
      </c>
      <c r="V231" s="1365"/>
      <c r="W231" s="1366"/>
      <c r="X231" s="592"/>
      <c r="Y231" s="1366"/>
      <c r="Z231" s="1366"/>
      <c r="AA231" s="592"/>
      <c r="AB231" s="593"/>
      <c r="AC231" s="576" t="s">
        <v>1</v>
      </c>
      <c r="AD231" s="1361">
        <v>22700</v>
      </c>
      <c r="AE231" s="643"/>
      <c r="AF231" s="642" t="s">
        <v>1</v>
      </c>
      <c r="AG231" s="642">
        <v>150</v>
      </c>
      <c r="AH231" s="633" t="s">
        <v>3618</v>
      </c>
      <c r="AJ231" s="603" t="s">
        <v>3236</v>
      </c>
      <c r="AK231" s="601"/>
      <c r="AL231" s="592" t="s">
        <v>1</v>
      </c>
      <c r="AM231" s="592">
        <v>120</v>
      </c>
      <c r="AN231" s="593" t="s">
        <v>3633</v>
      </c>
      <c r="AO231" s="576" t="s">
        <v>1</v>
      </c>
      <c r="AP231" s="1350">
        <v>5100</v>
      </c>
      <c r="AQ231" s="1353">
        <v>5600</v>
      </c>
      <c r="AR231" s="1350">
        <v>3500</v>
      </c>
      <c r="AS231" s="1353">
        <v>3500</v>
      </c>
      <c r="AT231" s="1349" t="s">
        <v>12</v>
      </c>
      <c r="AU231" s="646" t="s">
        <v>3730</v>
      </c>
      <c r="AV231" s="647">
        <v>10900</v>
      </c>
      <c r="AW231" s="648">
        <v>12200</v>
      </c>
      <c r="AX231" s="684">
        <v>7600</v>
      </c>
      <c r="AY231" s="668">
        <v>7600</v>
      </c>
      <c r="BA231" s="685"/>
      <c r="BB231" s="576" t="s">
        <v>1</v>
      </c>
      <c r="BC231" s="1344">
        <v>4500</v>
      </c>
      <c r="BD231" s="576" t="s">
        <v>1</v>
      </c>
      <c r="BE231" s="603">
        <v>7200</v>
      </c>
      <c r="BF231" s="592" t="s">
        <v>1</v>
      </c>
      <c r="BG231" s="592">
        <v>70</v>
      </c>
      <c r="BH231" s="593" t="s">
        <v>3618</v>
      </c>
      <c r="BJ231" s="669"/>
      <c r="BK231" s="576" t="s">
        <v>11</v>
      </c>
      <c r="BL231" s="609" t="s">
        <v>3307</v>
      </c>
      <c r="BM231" s="610" t="s">
        <v>3307</v>
      </c>
      <c r="BN231" s="610" t="s">
        <v>3307</v>
      </c>
      <c r="BO231" s="611" t="s">
        <v>3307</v>
      </c>
      <c r="BP231" s="576" t="s">
        <v>11</v>
      </c>
      <c r="BQ231" s="603"/>
      <c r="BR231" s="601"/>
      <c r="BS231" s="601"/>
      <c r="BT231" s="670"/>
      <c r="BU231" s="576" t="s">
        <v>11</v>
      </c>
      <c r="BV231" s="603"/>
      <c r="BW231" s="601"/>
      <c r="BX231" s="601"/>
      <c r="BY231" s="601"/>
      <c r="BZ231" s="670"/>
      <c r="CA231" s="576" t="s">
        <v>11</v>
      </c>
      <c r="CB231" s="603"/>
      <c r="CC231" s="601"/>
      <c r="CD231" s="601"/>
      <c r="CE231" s="601"/>
      <c r="CF231" s="670"/>
      <c r="CH231" s="669" t="s">
        <v>3257</v>
      </c>
    </row>
    <row r="232" spans="1:86">
      <c r="A232" s="1367"/>
      <c r="B232" s="584"/>
      <c r="C232" s="657"/>
      <c r="D232" s="593" t="s">
        <v>3576</v>
      </c>
      <c r="F232" s="658">
        <v>96410</v>
      </c>
      <c r="G232" s="659">
        <v>155370</v>
      </c>
      <c r="H232" s="658">
        <v>80020</v>
      </c>
      <c r="I232" s="659">
        <v>138980</v>
      </c>
      <c r="J232" s="595" t="s">
        <v>12</v>
      </c>
      <c r="K232" s="660">
        <v>940</v>
      </c>
      <c r="L232" s="661">
        <v>1440</v>
      </c>
      <c r="M232" s="662" t="s">
        <v>3709</v>
      </c>
      <c r="N232" s="660">
        <v>770</v>
      </c>
      <c r="O232" s="661">
        <v>1280</v>
      </c>
      <c r="P232" s="662" t="s">
        <v>3709</v>
      </c>
      <c r="Q232" s="576" t="s">
        <v>1</v>
      </c>
      <c r="R232" s="603">
        <v>7270</v>
      </c>
      <c r="S232" s="601">
        <v>70</v>
      </c>
      <c r="T232" s="663" t="s">
        <v>3618</v>
      </c>
      <c r="V232" s="1365"/>
      <c r="W232" s="1366"/>
      <c r="X232" s="592"/>
      <c r="Y232" s="1366"/>
      <c r="Z232" s="1366"/>
      <c r="AA232" s="592"/>
      <c r="AB232" s="593"/>
      <c r="AD232" s="1362"/>
      <c r="AE232" s="664">
        <v>20970</v>
      </c>
      <c r="AF232" s="592"/>
      <c r="AG232" s="592"/>
      <c r="AH232" s="593"/>
      <c r="AJ232" s="603"/>
      <c r="AK232" s="601"/>
      <c r="AL232" s="592"/>
      <c r="AM232" s="592"/>
      <c r="AN232" s="593"/>
      <c r="AP232" s="1351"/>
      <c r="AQ232" s="1354"/>
      <c r="AR232" s="1351"/>
      <c r="AS232" s="1354"/>
      <c r="AT232" s="1349"/>
      <c r="AU232" s="588" t="s">
        <v>3731</v>
      </c>
      <c r="AV232" s="665">
        <v>6000</v>
      </c>
      <c r="AW232" s="666">
        <v>6700</v>
      </c>
      <c r="AX232" s="684">
        <v>4200</v>
      </c>
      <c r="AY232" s="668">
        <v>4200</v>
      </c>
      <c r="BA232" s="1346" t="s">
        <v>3735</v>
      </c>
      <c r="BC232" s="1345"/>
      <c r="BE232" s="603"/>
      <c r="BF232" s="592"/>
      <c r="BG232" s="592"/>
      <c r="BH232" s="593"/>
      <c r="BJ232" s="669"/>
      <c r="BL232" s="609"/>
      <c r="BM232" s="610"/>
      <c r="BN232" s="610"/>
      <c r="BO232" s="611"/>
      <c r="BQ232" s="603">
        <v>4210</v>
      </c>
      <c r="BR232" s="601" t="s">
        <v>3630</v>
      </c>
      <c r="BS232" s="601">
        <v>40</v>
      </c>
      <c r="BT232" s="670" t="s">
        <v>3618</v>
      </c>
      <c r="BV232" s="603">
        <v>14540</v>
      </c>
      <c r="BW232" s="601" t="s">
        <v>3630</v>
      </c>
      <c r="BX232" s="601">
        <v>140</v>
      </c>
      <c r="BY232" s="601" t="s">
        <v>3618</v>
      </c>
      <c r="BZ232" s="670" t="s">
        <v>3631</v>
      </c>
      <c r="CB232" s="603">
        <v>9160</v>
      </c>
      <c r="CC232" s="601" t="s">
        <v>3630</v>
      </c>
      <c r="CD232" s="601">
        <v>90</v>
      </c>
      <c r="CE232" s="601" t="s">
        <v>3618</v>
      </c>
      <c r="CF232" s="670" t="s">
        <v>3631</v>
      </c>
      <c r="CH232" s="669"/>
    </row>
    <row r="233" spans="1:86">
      <c r="A233" s="1367"/>
      <c r="B233" s="584"/>
      <c r="C233" s="657" t="s">
        <v>3577</v>
      </c>
      <c r="D233" s="593" t="s">
        <v>3578</v>
      </c>
      <c r="F233" s="658">
        <v>155370</v>
      </c>
      <c r="G233" s="659">
        <v>228080</v>
      </c>
      <c r="H233" s="658">
        <v>138980</v>
      </c>
      <c r="I233" s="659">
        <v>211690</v>
      </c>
      <c r="J233" s="595" t="s">
        <v>12</v>
      </c>
      <c r="K233" s="660">
        <v>1440</v>
      </c>
      <c r="L233" s="661">
        <v>2160</v>
      </c>
      <c r="M233" s="662" t="s">
        <v>3709</v>
      </c>
      <c r="N233" s="660">
        <v>1280</v>
      </c>
      <c r="O233" s="661">
        <v>2000</v>
      </c>
      <c r="P233" s="662" t="s">
        <v>3709</v>
      </c>
      <c r="R233" s="598"/>
      <c r="S233" s="592"/>
      <c r="T233" s="593"/>
      <c r="V233" s="1365"/>
      <c r="W233" s="1366"/>
      <c r="X233" s="592"/>
      <c r="Y233" s="1366"/>
      <c r="Z233" s="1366"/>
      <c r="AA233" s="592"/>
      <c r="AB233" s="593"/>
      <c r="AC233" s="576" t="s">
        <v>1</v>
      </c>
      <c r="AD233" s="1359">
        <v>20970</v>
      </c>
      <c r="AE233" s="671"/>
      <c r="AF233" s="592"/>
      <c r="AG233" s="592">
        <v>0</v>
      </c>
      <c r="AH233" s="593"/>
      <c r="AJ233" s="603">
        <v>12800</v>
      </c>
      <c r="AK233" s="601" t="s">
        <v>3632</v>
      </c>
      <c r="AL233" s="592"/>
      <c r="AM233" s="592"/>
      <c r="AN233" s="593"/>
      <c r="AP233" s="1351"/>
      <c r="AQ233" s="1354"/>
      <c r="AR233" s="1351"/>
      <c r="AS233" s="1354"/>
      <c r="AT233" s="1349"/>
      <c r="AU233" s="588" t="s">
        <v>3732</v>
      </c>
      <c r="AV233" s="665">
        <v>5200</v>
      </c>
      <c r="AW233" s="666">
        <v>5800</v>
      </c>
      <c r="AX233" s="684">
        <v>3600</v>
      </c>
      <c r="AY233" s="668">
        <v>3600</v>
      </c>
      <c r="BA233" s="1346"/>
      <c r="BC233" s="672"/>
      <c r="BE233" s="603"/>
      <c r="BF233" s="592"/>
      <c r="BG233" s="592"/>
      <c r="BH233" s="593"/>
      <c r="BJ233" s="669"/>
      <c r="BL233" s="609">
        <v>0.01</v>
      </c>
      <c r="BM233" s="610">
        <v>0.03</v>
      </c>
      <c r="BN233" s="610">
        <v>0.04</v>
      </c>
      <c r="BO233" s="611">
        <v>0.05</v>
      </c>
      <c r="BQ233" s="603"/>
      <c r="BR233" s="601"/>
      <c r="BS233" s="601"/>
      <c r="BT233" s="670"/>
      <c r="BV233" s="603"/>
      <c r="BW233" s="601"/>
      <c r="BX233" s="601"/>
      <c r="BY233" s="601"/>
      <c r="BZ233" s="670"/>
      <c r="CB233" s="603"/>
      <c r="CC233" s="601"/>
      <c r="CD233" s="601"/>
      <c r="CE233" s="601"/>
      <c r="CF233" s="670"/>
      <c r="CH233" s="669">
        <v>0.87</v>
      </c>
    </row>
    <row r="234" spans="1:86">
      <c r="A234" s="1367"/>
      <c r="B234" s="584"/>
      <c r="C234" s="657"/>
      <c r="D234" s="593" t="s">
        <v>3579</v>
      </c>
      <c r="F234" s="673">
        <v>228080</v>
      </c>
      <c r="G234" s="674"/>
      <c r="H234" s="673">
        <v>211690</v>
      </c>
      <c r="I234" s="674"/>
      <c r="J234" s="595" t="s">
        <v>12</v>
      </c>
      <c r="K234" s="675">
        <v>2160</v>
      </c>
      <c r="L234" s="676"/>
      <c r="M234" s="677" t="s">
        <v>3709</v>
      </c>
      <c r="N234" s="675">
        <v>2000</v>
      </c>
      <c r="O234" s="676"/>
      <c r="P234" s="677" t="s">
        <v>3709</v>
      </c>
      <c r="R234" s="598"/>
      <c r="S234" s="592"/>
      <c r="T234" s="593"/>
      <c r="V234" s="1365"/>
      <c r="W234" s="1366"/>
      <c r="X234" s="592"/>
      <c r="Y234" s="1366"/>
      <c r="Z234" s="1366"/>
      <c r="AA234" s="592"/>
      <c r="AB234" s="593"/>
      <c r="AD234" s="1360"/>
      <c r="AE234" s="678"/>
      <c r="AF234" s="688"/>
      <c r="AG234" s="688"/>
      <c r="AH234" s="600"/>
      <c r="AJ234" s="603"/>
      <c r="AK234" s="601"/>
      <c r="AL234" s="592"/>
      <c r="AM234" s="592"/>
      <c r="AN234" s="593"/>
      <c r="AP234" s="1352"/>
      <c r="AQ234" s="1355"/>
      <c r="AR234" s="1352"/>
      <c r="AS234" s="1355"/>
      <c r="AT234" s="1349"/>
      <c r="AU234" s="679" t="s">
        <v>3733</v>
      </c>
      <c r="AV234" s="680">
        <v>4700</v>
      </c>
      <c r="AW234" s="681">
        <v>5200</v>
      </c>
      <c r="AX234" s="682">
        <v>3300</v>
      </c>
      <c r="AY234" s="683">
        <v>3300</v>
      </c>
      <c r="BA234" s="1346"/>
      <c r="BC234" s="627"/>
      <c r="BE234" s="603"/>
      <c r="BF234" s="592"/>
      <c r="BG234" s="592"/>
      <c r="BH234" s="593"/>
      <c r="BJ234" s="669"/>
      <c r="BL234" s="609"/>
      <c r="BM234" s="610"/>
      <c r="BN234" s="610"/>
      <c r="BO234" s="611"/>
      <c r="BQ234" s="603"/>
      <c r="BR234" s="601"/>
      <c r="BS234" s="601"/>
      <c r="BT234" s="670"/>
      <c r="BV234" s="603"/>
      <c r="BW234" s="601"/>
      <c r="BX234" s="601"/>
      <c r="BY234" s="601"/>
      <c r="BZ234" s="670"/>
      <c r="CB234" s="603"/>
      <c r="CC234" s="601"/>
      <c r="CD234" s="601"/>
      <c r="CE234" s="601"/>
      <c r="CF234" s="670"/>
      <c r="CH234" s="669"/>
    </row>
    <row r="235" spans="1:86" ht="45">
      <c r="A235" s="1367"/>
      <c r="B235" s="631" t="s">
        <v>3582</v>
      </c>
      <c r="C235" s="632" t="s">
        <v>3573</v>
      </c>
      <c r="D235" s="633" t="s">
        <v>3574</v>
      </c>
      <c r="F235" s="634">
        <v>71860</v>
      </c>
      <c r="G235" s="635">
        <v>79130</v>
      </c>
      <c r="H235" s="634">
        <v>59570</v>
      </c>
      <c r="I235" s="635">
        <v>66840</v>
      </c>
      <c r="J235" s="595" t="s">
        <v>12</v>
      </c>
      <c r="K235" s="636">
        <v>700</v>
      </c>
      <c r="L235" s="637">
        <v>770</v>
      </c>
      <c r="M235" s="638" t="s">
        <v>3709</v>
      </c>
      <c r="N235" s="636">
        <v>570</v>
      </c>
      <c r="O235" s="637">
        <v>640</v>
      </c>
      <c r="P235" s="638" t="s">
        <v>3709</v>
      </c>
      <c r="Q235" s="576" t="s">
        <v>1</v>
      </c>
      <c r="R235" s="639">
        <v>7270</v>
      </c>
      <c r="S235" s="640">
        <v>70</v>
      </c>
      <c r="T235" s="641" t="s">
        <v>3618</v>
      </c>
      <c r="V235" s="1365"/>
      <c r="W235" s="1366"/>
      <c r="X235" s="592"/>
      <c r="Y235" s="1366"/>
      <c r="Z235" s="1366"/>
      <c r="AA235" s="592"/>
      <c r="AB235" s="593"/>
      <c r="AC235" s="576" t="s">
        <v>1</v>
      </c>
      <c r="AD235" s="1361">
        <v>18750</v>
      </c>
      <c r="AE235" s="643"/>
      <c r="AF235" s="592" t="s">
        <v>1</v>
      </c>
      <c r="AG235" s="592">
        <v>110</v>
      </c>
      <c r="AH235" s="593" t="s">
        <v>3618</v>
      </c>
      <c r="AJ235" s="603" t="s">
        <v>3237</v>
      </c>
      <c r="AK235" s="601"/>
      <c r="AL235" s="592" t="s">
        <v>1</v>
      </c>
      <c r="AM235" s="592">
        <v>90</v>
      </c>
      <c r="AN235" s="593" t="s">
        <v>3633</v>
      </c>
      <c r="AO235" s="576" t="s">
        <v>1</v>
      </c>
      <c r="AP235" s="1350">
        <v>4400</v>
      </c>
      <c r="AQ235" s="1353">
        <v>4900</v>
      </c>
      <c r="AR235" s="1350">
        <v>3100</v>
      </c>
      <c r="AS235" s="1353">
        <v>3100</v>
      </c>
      <c r="AT235" s="1349" t="s">
        <v>12</v>
      </c>
      <c r="AU235" s="646" t="s">
        <v>3730</v>
      </c>
      <c r="AV235" s="647">
        <v>9800</v>
      </c>
      <c r="AW235" s="648">
        <v>10900</v>
      </c>
      <c r="AX235" s="684">
        <v>6800</v>
      </c>
      <c r="AY235" s="668">
        <v>6800</v>
      </c>
      <c r="BA235" s="651" t="s">
        <v>3683</v>
      </c>
      <c r="BB235" s="576" t="s">
        <v>1</v>
      </c>
      <c r="BC235" s="1344">
        <v>4500</v>
      </c>
      <c r="BD235" s="576" t="s">
        <v>1</v>
      </c>
      <c r="BE235" s="644">
        <v>5400</v>
      </c>
      <c r="BF235" s="642" t="s">
        <v>1</v>
      </c>
      <c r="BG235" s="642">
        <v>50</v>
      </c>
      <c r="BH235" s="633" t="s">
        <v>3618</v>
      </c>
      <c r="BJ235" s="669"/>
      <c r="BK235" s="576" t="s">
        <v>11</v>
      </c>
      <c r="BL235" s="653" t="s">
        <v>3307</v>
      </c>
      <c r="BM235" s="654" t="s">
        <v>3307</v>
      </c>
      <c r="BN235" s="654" t="s">
        <v>3307</v>
      </c>
      <c r="BO235" s="655" t="s">
        <v>3307</v>
      </c>
      <c r="BP235" s="576" t="s">
        <v>11</v>
      </c>
      <c r="BQ235" s="644"/>
      <c r="BR235" s="645"/>
      <c r="BS235" s="645"/>
      <c r="BT235" s="656"/>
      <c r="BU235" s="576" t="s">
        <v>11</v>
      </c>
      <c r="BV235" s="644"/>
      <c r="BW235" s="645"/>
      <c r="BX235" s="645"/>
      <c r="BY235" s="645"/>
      <c r="BZ235" s="656"/>
      <c r="CA235" s="576" t="s">
        <v>11</v>
      </c>
      <c r="CB235" s="644"/>
      <c r="CC235" s="645"/>
      <c r="CD235" s="645"/>
      <c r="CE235" s="645"/>
      <c r="CF235" s="656"/>
      <c r="CH235" s="652" t="s">
        <v>3257</v>
      </c>
    </row>
    <row r="236" spans="1:86">
      <c r="A236" s="1367"/>
      <c r="B236" s="584"/>
      <c r="C236" s="657"/>
      <c r="D236" s="593" t="s">
        <v>3576</v>
      </c>
      <c r="F236" s="658">
        <v>79130</v>
      </c>
      <c r="G236" s="659">
        <v>138090</v>
      </c>
      <c r="H236" s="658">
        <v>66840</v>
      </c>
      <c r="I236" s="659">
        <v>125800</v>
      </c>
      <c r="J236" s="595" t="s">
        <v>12</v>
      </c>
      <c r="K236" s="660">
        <v>770</v>
      </c>
      <c r="L236" s="661">
        <v>1270</v>
      </c>
      <c r="M236" s="662" t="s">
        <v>3709</v>
      </c>
      <c r="N236" s="660">
        <v>640</v>
      </c>
      <c r="O236" s="661">
        <v>1150</v>
      </c>
      <c r="P236" s="662" t="s">
        <v>3709</v>
      </c>
      <c r="Q236" s="576" t="s">
        <v>1</v>
      </c>
      <c r="R236" s="603">
        <v>7270</v>
      </c>
      <c r="S236" s="601">
        <v>70</v>
      </c>
      <c r="T236" s="663" t="s">
        <v>3618</v>
      </c>
      <c r="V236" s="598"/>
      <c r="W236" s="601"/>
      <c r="X236" s="592"/>
      <c r="Y236" s="601"/>
      <c r="Z236" s="592"/>
      <c r="AA236" s="592"/>
      <c r="AB236" s="593"/>
      <c r="AD236" s="1362"/>
      <c r="AE236" s="664">
        <v>17020</v>
      </c>
      <c r="AF236" s="592"/>
      <c r="AG236" s="592"/>
      <c r="AH236" s="593"/>
      <c r="AJ236" s="603"/>
      <c r="AK236" s="601"/>
      <c r="AL236" s="592"/>
      <c r="AM236" s="592"/>
      <c r="AN236" s="593"/>
      <c r="AP236" s="1351"/>
      <c r="AQ236" s="1354"/>
      <c r="AR236" s="1351"/>
      <c r="AS236" s="1354"/>
      <c r="AT236" s="1349"/>
      <c r="AU236" s="588" t="s">
        <v>3731</v>
      </c>
      <c r="AV236" s="665">
        <v>5400</v>
      </c>
      <c r="AW236" s="666">
        <v>6000</v>
      </c>
      <c r="AX236" s="684">
        <v>3700</v>
      </c>
      <c r="AY236" s="668">
        <v>3700</v>
      </c>
      <c r="BA236" s="651">
        <v>27330</v>
      </c>
      <c r="BC236" s="1345"/>
      <c r="BE236" s="603"/>
      <c r="BF236" s="592"/>
      <c r="BG236" s="592"/>
      <c r="BH236" s="593"/>
      <c r="BJ236" s="669"/>
      <c r="BL236" s="609"/>
      <c r="BM236" s="610"/>
      <c r="BN236" s="610"/>
      <c r="BO236" s="611"/>
      <c r="BQ236" s="603">
        <v>3150</v>
      </c>
      <c r="BR236" s="601" t="s">
        <v>3630</v>
      </c>
      <c r="BS236" s="601">
        <v>30</v>
      </c>
      <c r="BT236" s="670" t="s">
        <v>3618</v>
      </c>
      <c r="BV236" s="603">
        <v>10900</v>
      </c>
      <c r="BW236" s="601" t="s">
        <v>3630</v>
      </c>
      <c r="BX236" s="601">
        <v>100</v>
      </c>
      <c r="BY236" s="601" t="s">
        <v>3618</v>
      </c>
      <c r="BZ236" s="670" t="s">
        <v>3631</v>
      </c>
      <c r="CB236" s="603">
        <v>6870</v>
      </c>
      <c r="CC236" s="601" t="s">
        <v>3630</v>
      </c>
      <c r="CD236" s="601">
        <v>60</v>
      </c>
      <c r="CE236" s="601" t="s">
        <v>3618</v>
      </c>
      <c r="CF236" s="670" t="s">
        <v>3631</v>
      </c>
      <c r="CH236" s="669"/>
    </row>
    <row r="237" spans="1:86">
      <c r="A237" s="1367"/>
      <c r="B237" s="584"/>
      <c r="C237" s="657" t="s">
        <v>3577</v>
      </c>
      <c r="D237" s="593" t="s">
        <v>3578</v>
      </c>
      <c r="F237" s="658">
        <v>138090</v>
      </c>
      <c r="G237" s="659">
        <v>210800</v>
      </c>
      <c r="H237" s="658">
        <v>125800</v>
      </c>
      <c r="I237" s="659">
        <v>198510</v>
      </c>
      <c r="J237" s="595" t="s">
        <v>12</v>
      </c>
      <c r="K237" s="660">
        <v>1270</v>
      </c>
      <c r="L237" s="661">
        <v>1990</v>
      </c>
      <c r="M237" s="662" t="s">
        <v>3709</v>
      </c>
      <c r="N237" s="660">
        <v>1150</v>
      </c>
      <c r="O237" s="661">
        <v>1870</v>
      </c>
      <c r="P237" s="662" t="s">
        <v>3709</v>
      </c>
      <c r="R237" s="598"/>
      <c r="S237" s="592"/>
      <c r="T237" s="593"/>
      <c r="V237" s="598"/>
      <c r="W237" s="601"/>
      <c r="X237" s="592"/>
      <c r="Y237" s="601"/>
      <c r="Z237" s="592"/>
      <c r="AA237" s="592"/>
      <c r="AB237" s="593"/>
      <c r="AC237" s="576" t="s">
        <v>1</v>
      </c>
      <c r="AD237" s="1359">
        <v>17020</v>
      </c>
      <c r="AE237" s="671"/>
      <c r="AF237" s="592"/>
      <c r="AG237" s="592">
        <v>0</v>
      </c>
      <c r="AH237" s="593"/>
      <c r="AJ237" s="603">
        <v>9950</v>
      </c>
      <c r="AK237" s="601" t="s">
        <v>3632</v>
      </c>
      <c r="AL237" s="592"/>
      <c r="AM237" s="592"/>
      <c r="AN237" s="593"/>
      <c r="AP237" s="1351"/>
      <c r="AQ237" s="1354"/>
      <c r="AR237" s="1351"/>
      <c r="AS237" s="1354"/>
      <c r="AT237" s="1349"/>
      <c r="AU237" s="588" t="s">
        <v>3732</v>
      </c>
      <c r="AV237" s="665">
        <v>4700</v>
      </c>
      <c r="AW237" s="666">
        <v>5200</v>
      </c>
      <c r="AX237" s="684">
        <v>3300</v>
      </c>
      <c r="AY237" s="668">
        <v>3300</v>
      </c>
      <c r="BA237" s="694"/>
      <c r="BC237" s="627"/>
      <c r="BE237" s="603"/>
      <c r="BF237" s="592"/>
      <c r="BG237" s="592"/>
      <c r="BH237" s="593"/>
      <c r="BJ237" s="669"/>
      <c r="BL237" s="609">
        <v>0.01</v>
      </c>
      <c r="BM237" s="610">
        <v>0.03</v>
      </c>
      <c r="BN237" s="610">
        <v>0.04</v>
      </c>
      <c r="BO237" s="611">
        <v>0.05</v>
      </c>
      <c r="BQ237" s="603"/>
      <c r="BR237" s="601"/>
      <c r="BS237" s="601"/>
      <c r="BT237" s="670"/>
      <c r="BV237" s="603"/>
      <c r="BW237" s="601"/>
      <c r="BX237" s="601"/>
      <c r="BY237" s="601"/>
      <c r="BZ237" s="670"/>
      <c r="CB237" s="603"/>
      <c r="CC237" s="601"/>
      <c r="CD237" s="601"/>
      <c r="CE237" s="601"/>
      <c r="CF237" s="670"/>
      <c r="CH237" s="669">
        <v>0.96</v>
      </c>
    </row>
    <row r="238" spans="1:86">
      <c r="A238" s="1367"/>
      <c r="B238" s="686"/>
      <c r="C238" s="687"/>
      <c r="D238" s="600" t="s">
        <v>3579</v>
      </c>
      <c r="F238" s="673">
        <v>210800</v>
      </c>
      <c r="G238" s="674"/>
      <c r="H238" s="673">
        <v>198510</v>
      </c>
      <c r="I238" s="674"/>
      <c r="J238" s="595" t="s">
        <v>12</v>
      </c>
      <c r="K238" s="675">
        <v>1990</v>
      </c>
      <c r="L238" s="676"/>
      <c r="M238" s="677" t="s">
        <v>3709</v>
      </c>
      <c r="N238" s="675">
        <v>1870</v>
      </c>
      <c r="O238" s="676"/>
      <c r="P238" s="677" t="s">
        <v>3709</v>
      </c>
      <c r="R238" s="599"/>
      <c r="S238" s="688"/>
      <c r="T238" s="600"/>
      <c r="V238" s="697"/>
      <c r="W238" s="696" t="s">
        <v>3710</v>
      </c>
      <c r="X238" s="592"/>
      <c r="Y238" s="696" t="s">
        <v>3710</v>
      </c>
      <c r="Z238" s="696"/>
      <c r="AA238" s="592"/>
      <c r="AB238" s="593"/>
      <c r="AD238" s="1360"/>
      <c r="AE238" s="678"/>
      <c r="AF238" s="592"/>
      <c r="AG238" s="592"/>
      <c r="AH238" s="593"/>
      <c r="AJ238" s="603"/>
      <c r="AK238" s="601"/>
      <c r="AL238" s="592"/>
      <c r="AM238" s="592"/>
      <c r="AN238" s="593"/>
      <c r="AP238" s="1352"/>
      <c r="AQ238" s="1355"/>
      <c r="AR238" s="1352"/>
      <c r="AS238" s="1355"/>
      <c r="AT238" s="1349"/>
      <c r="AU238" s="679" t="s">
        <v>3733</v>
      </c>
      <c r="AV238" s="680">
        <v>4200</v>
      </c>
      <c r="AW238" s="681">
        <v>4600</v>
      </c>
      <c r="AX238" s="682">
        <v>2900</v>
      </c>
      <c r="AY238" s="683">
        <v>2900</v>
      </c>
      <c r="BA238" s="651" t="s">
        <v>3684</v>
      </c>
      <c r="BC238" s="627"/>
      <c r="BE238" s="602"/>
      <c r="BF238" s="688"/>
      <c r="BG238" s="688"/>
      <c r="BH238" s="600"/>
      <c r="BJ238" s="669"/>
      <c r="BL238" s="689"/>
      <c r="BM238" s="690"/>
      <c r="BN238" s="690"/>
      <c r="BO238" s="691"/>
      <c r="BQ238" s="602"/>
      <c r="BR238" s="612"/>
      <c r="BS238" s="612"/>
      <c r="BT238" s="613"/>
      <c r="BV238" s="602"/>
      <c r="BW238" s="612"/>
      <c r="BX238" s="612"/>
      <c r="BY238" s="612"/>
      <c r="BZ238" s="613"/>
      <c r="CB238" s="602"/>
      <c r="CC238" s="612"/>
      <c r="CD238" s="612"/>
      <c r="CE238" s="612"/>
      <c r="CF238" s="613"/>
      <c r="CH238" s="614"/>
    </row>
    <row r="239" spans="1:86" ht="45">
      <c r="A239" s="1367"/>
      <c r="B239" s="584" t="s">
        <v>3584</v>
      </c>
      <c r="C239" s="657" t="s">
        <v>3573</v>
      </c>
      <c r="D239" s="593" t="s">
        <v>3574</v>
      </c>
      <c r="F239" s="634">
        <v>66780</v>
      </c>
      <c r="G239" s="635">
        <v>74050</v>
      </c>
      <c r="H239" s="634">
        <v>56940</v>
      </c>
      <c r="I239" s="635">
        <v>64210</v>
      </c>
      <c r="J239" s="595" t="s">
        <v>12</v>
      </c>
      <c r="K239" s="636">
        <v>640</v>
      </c>
      <c r="L239" s="637">
        <v>710</v>
      </c>
      <c r="M239" s="638" t="s">
        <v>3709</v>
      </c>
      <c r="N239" s="636">
        <v>550</v>
      </c>
      <c r="O239" s="637">
        <v>620</v>
      </c>
      <c r="P239" s="638" t="s">
        <v>3709</v>
      </c>
      <c r="Q239" s="576" t="s">
        <v>1</v>
      </c>
      <c r="R239" s="692">
        <v>7270</v>
      </c>
      <c r="S239" s="693">
        <v>70</v>
      </c>
      <c r="T239" s="663" t="s">
        <v>3618</v>
      </c>
      <c r="V239" s="603"/>
      <c r="W239" s="601">
        <v>251800</v>
      </c>
      <c r="X239" s="592"/>
      <c r="Y239" s="601">
        <v>2510</v>
      </c>
      <c r="Z239" s="592" t="s">
        <v>3618</v>
      </c>
      <c r="AA239" s="592"/>
      <c r="AB239" s="593"/>
      <c r="AC239" s="576" t="s">
        <v>1</v>
      </c>
      <c r="AD239" s="1361">
        <v>16380</v>
      </c>
      <c r="AE239" s="643"/>
      <c r="AF239" s="642" t="s">
        <v>1</v>
      </c>
      <c r="AG239" s="642">
        <v>90</v>
      </c>
      <c r="AH239" s="633" t="s">
        <v>3618</v>
      </c>
      <c r="AJ239" s="603" t="s">
        <v>3238</v>
      </c>
      <c r="AK239" s="601"/>
      <c r="AL239" s="592" t="s">
        <v>1</v>
      </c>
      <c r="AM239" s="592">
        <v>70</v>
      </c>
      <c r="AN239" s="593" t="s">
        <v>3633</v>
      </c>
      <c r="AO239" s="576" t="s">
        <v>1</v>
      </c>
      <c r="AP239" s="1350">
        <v>4000</v>
      </c>
      <c r="AQ239" s="1353">
        <v>4400</v>
      </c>
      <c r="AR239" s="1350">
        <v>2800</v>
      </c>
      <c r="AS239" s="1353">
        <v>2800</v>
      </c>
      <c r="AT239" s="1349" t="s">
        <v>12</v>
      </c>
      <c r="AU239" s="646" t="s">
        <v>3730</v>
      </c>
      <c r="AV239" s="647">
        <v>8800</v>
      </c>
      <c r="AW239" s="648">
        <v>9800</v>
      </c>
      <c r="AX239" s="684">
        <v>6100</v>
      </c>
      <c r="AY239" s="668">
        <v>6100</v>
      </c>
      <c r="BA239" s="651">
        <v>16800</v>
      </c>
      <c r="BB239" s="576" t="s">
        <v>1</v>
      </c>
      <c r="BC239" s="1344">
        <v>4500</v>
      </c>
      <c r="BD239" s="576" t="s">
        <v>1</v>
      </c>
      <c r="BE239" s="603">
        <v>4320</v>
      </c>
      <c r="BF239" s="592" t="s">
        <v>1</v>
      </c>
      <c r="BG239" s="592">
        <v>40</v>
      </c>
      <c r="BH239" s="593" t="s">
        <v>3618</v>
      </c>
      <c r="BJ239" s="669"/>
      <c r="BK239" s="576" t="s">
        <v>11</v>
      </c>
      <c r="BL239" s="609" t="s">
        <v>3307</v>
      </c>
      <c r="BM239" s="610" t="s">
        <v>3307</v>
      </c>
      <c r="BN239" s="610" t="s">
        <v>3307</v>
      </c>
      <c r="BO239" s="611" t="s">
        <v>3307</v>
      </c>
      <c r="BP239" s="576" t="s">
        <v>11</v>
      </c>
      <c r="BQ239" s="603"/>
      <c r="BR239" s="601"/>
      <c r="BS239" s="601"/>
      <c r="BT239" s="670"/>
      <c r="BU239" s="576" t="s">
        <v>11</v>
      </c>
      <c r="BV239" s="603"/>
      <c r="BW239" s="601"/>
      <c r="BX239" s="601"/>
      <c r="BY239" s="601"/>
      <c r="BZ239" s="670"/>
      <c r="CA239" s="576" t="s">
        <v>11</v>
      </c>
      <c r="CB239" s="603"/>
      <c r="CC239" s="601"/>
      <c r="CD239" s="601"/>
      <c r="CE239" s="601"/>
      <c r="CF239" s="670"/>
      <c r="CH239" s="669" t="s">
        <v>3257</v>
      </c>
    </row>
    <row r="240" spans="1:86">
      <c r="A240" s="1367"/>
      <c r="B240" s="584"/>
      <c r="C240" s="657"/>
      <c r="D240" s="593" t="s">
        <v>3576</v>
      </c>
      <c r="F240" s="658">
        <v>74050</v>
      </c>
      <c r="G240" s="659">
        <v>133010</v>
      </c>
      <c r="H240" s="658">
        <v>64210</v>
      </c>
      <c r="I240" s="659">
        <v>123170</v>
      </c>
      <c r="J240" s="595" t="s">
        <v>12</v>
      </c>
      <c r="K240" s="660">
        <v>710</v>
      </c>
      <c r="L240" s="661">
        <v>1220</v>
      </c>
      <c r="M240" s="662" t="s">
        <v>3709</v>
      </c>
      <c r="N240" s="660">
        <v>620</v>
      </c>
      <c r="O240" s="661">
        <v>1120</v>
      </c>
      <c r="P240" s="662" t="s">
        <v>3709</v>
      </c>
      <c r="Q240" s="576" t="s">
        <v>1</v>
      </c>
      <c r="R240" s="603">
        <v>7270</v>
      </c>
      <c r="S240" s="601">
        <v>70</v>
      </c>
      <c r="T240" s="663" t="s">
        <v>3618</v>
      </c>
      <c r="V240" s="603"/>
      <c r="W240" s="601"/>
      <c r="X240" s="592"/>
      <c r="Y240" s="601"/>
      <c r="Z240" s="592"/>
      <c r="AA240" s="592"/>
      <c r="AB240" s="593"/>
      <c r="AD240" s="1362"/>
      <c r="AE240" s="664">
        <v>14660</v>
      </c>
      <c r="AF240" s="592"/>
      <c r="AG240" s="592"/>
      <c r="AH240" s="593"/>
      <c r="AJ240" s="603"/>
      <c r="AK240" s="601"/>
      <c r="AL240" s="592"/>
      <c r="AM240" s="592"/>
      <c r="AN240" s="593"/>
      <c r="AP240" s="1351"/>
      <c r="AQ240" s="1354"/>
      <c r="AR240" s="1351"/>
      <c r="AS240" s="1354"/>
      <c r="AT240" s="1349"/>
      <c r="AU240" s="588" t="s">
        <v>3731</v>
      </c>
      <c r="AV240" s="665">
        <v>4800</v>
      </c>
      <c r="AW240" s="666">
        <v>5400</v>
      </c>
      <c r="AX240" s="684">
        <v>3400</v>
      </c>
      <c r="AY240" s="668">
        <v>3400</v>
      </c>
      <c r="BA240" s="694"/>
      <c r="BC240" s="1345"/>
      <c r="BE240" s="603"/>
      <c r="BF240" s="592"/>
      <c r="BG240" s="592"/>
      <c r="BH240" s="593"/>
      <c r="BJ240" s="669"/>
      <c r="BL240" s="609"/>
      <c r="BM240" s="610"/>
      <c r="BN240" s="610"/>
      <c r="BO240" s="611"/>
      <c r="BQ240" s="603">
        <v>2520</v>
      </c>
      <c r="BR240" s="601" t="s">
        <v>3630</v>
      </c>
      <c r="BS240" s="601">
        <v>20</v>
      </c>
      <c r="BT240" s="670" t="s">
        <v>3618</v>
      </c>
      <c r="BV240" s="603">
        <v>8720</v>
      </c>
      <c r="BW240" s="601" t="s">
        <v>3630</v>
      </c>
      <c r="BX240" s="601">
        <v>80</v>
      </c>
      <c r="BY240" s="601" t="s">
        <v>3618</v>
      </c>
      <c r="BZ240" s="670" t="s">
        <v>3631</v>
      </c>
      <c r="CB240" s="603">
        <v>5490</v>
      </c>
      <c r="CC240" s="601" t="s">
        <v>3630</v>
      </c>
      <c r="CD240" s="601">
        <v>50</v>
      </c>
      <c r="CE240" s="601" t="s">
        <v>3618</v>
      </c>
      <c r="CF240" s="670" t="s">
        <v>3631</v>
      </c>
      <c r="CH240" s="669"/>
    </row>
    <row r="241" spans="1:86">
      <c r="A241" s="1367"/>
      <c r="B241" s="584"/>
      <c r="C241" s="657" t="s">
        <v>3577</v>
      </c>
      <c r="D241" s="593" t="s">
        <v>3578</v>
      </c>
      <c r="F241" s="658">
        <v>133010</v>
      </c>
      <c r="G241" s="659">
        <v>205720</v>
      </c>
      <c r="H241" s="658">
        <v>123170</v>
      </c>
      <c r="I241" s="659">
        <v>195880</v>
      </c>
      <c r="J241" s="595" t="s">
        <v>12</v>
      </c>
      <c r="K241" s="660">
        <v>1220</v>
      </c>
      <c r="L241" s="661">
        <v>1940</v>
      </c>
      <c r="M241" s="662" t="s">
        <v>3709</v>
      </c>
      <c r="N241" s="660">
        <v>1120</v>
      </c>
      <c r="O241" s="661">
        <v>1840</v>
      </c>
      <c r="P241" s="662" t="s">
        <v>3709</v>
      </c>
      <c r="R241" s="598"/>
      <c r="S241" s="592"/>
      <c r="T241" s="593"/>
      <c r="V241" s="697"/>
      <c r="W241" s="696" t="s">
        <v>3711</v>
      </c>
      <c r="X241" s="592"/>
      <c r="Y241" s="696" t="s">
        <v>3711</v>
      </c>
      <c r="Z241" s="696"/>
      <c r="AA241" s="592"/>
      <c r="AB241" s="593"/>
      <c r="AC241" s="576" t="s">
        <v>1</v>
      </c>
      <c r="AD241" s="1359">
        <v>14660</v>
      </c>
      <c r="AE241" s="671"/>
      <c r="AF241" s="592"/>
      <c r="AG241" s="592">
        <v>0</v>
      </c>
      <c r="AH241" s="593"/>
      <c r="AJ241" s="603">
        <v>7460</v>
      </c>
      <c r="AK241" s="601" t="s">
        <v>3632</v>
      </c>
      <c r="AL241" s="592"/>
      <c r="AM241" s="592"/>
      <c r="AN241" s="593"/>
      <c r="AP241" s="1351"/>
      <c r="AQ241" s="1354"/>
      <c r="AR241" s="1351"/>
      <c r="AS241" s="1354"/>
      <c r="AT241" s="1349"/>
      <c r="AU241" s="588" t="s">
        <v>3732</v>
      </c>
      <c r="AV241" s="665">
        <v>4200</v>
      </c>
      <c r="AW241" s="666">
        <v>4700</v>
      </c>
      <c r="AX241" s="684">
        <v>2900</v>
      </c>
      <c r="AY241" s="668">
        <v>2900</v>
      </c>
      <c r="BA241" s="651" t="s">
        <v>3685</v>
      </c>
      <c r="BC241" s="627"/>
      <c r="BE241" s="603"/>
      <c r="BF241" s="592"/>
      <c r="BG241" s="592"/>
      <c r="BH241" s="593"/>
      <c r="BJ241" s="669"/>
      <c r="BL241" s="609">
        <v>0.01</v>
      </c>
      <c r="BM241" s="610">
        <v>0.03</v>
      </c>
      <c r="BN241" s="610">
        <v>0.04</v>
      </c>
      <c r="BO241" s="611">
        <v>0.06</v>
      </c>
      <c r="BQ241" s="603"/>
      <c r="BR241" s="601"/>
      <c r="BS241" s="601"/>
      <c r="BT241" s="670"/>
      <c r="BV241" s="603"/>
      <c r="BW241" s="601"/>
      <c r="BX241" s="601"/>
      <c r="BY241" s="601"/>
      <c r="BZ241" s="670"/>
      <c r="CB241" s="603"/>
      <c r="CC241" s="601"/>
      <c r="CD241" s="601"/>
      <c r="CE241" s="601"/>
      <c r="CF241" s="670"/>
      <c r="CH241" s="669">
        <v>0.92</v>
      </c>
    </row>
    <row r="242" spans="1:86">
      <c r="A242" s="1367"/>
      <c r="B242" s="584"/>
      <c r="C242" s="657"/>
      <c r="D242" s="593" t="s">
        <v>3579</v>
      </c>
      <c r="F242" s="673">
        <v>205720</v>
      </c>
      <c r="G242" s="674"/>
      <c r="H242" s="673">
        <v>195880</v>
      </c>
      <c r="I242" s="674"/>
      <c r="J242" s="595" t="s">
        <v>12</v>
      </c>
      <c r="K242" s="675">
        <v>1940</v>
      </c>
      <c r="L242" s="676"/>
      <c r="M242" s="677" t="s">
        <v>3709</v>
      </c>
      <c r="N242" s="675">
        <v>1840</v>
      </c>
      <c r="O242" s="676"/>
      <c r="P242" s="677" t="s">
        <v>3709</v>
      </c>
      <c r="R242" s="598"/>
      <c r="S242" s="592"/>
      <c r="T242" s="593"/>
      <c r="V242" s="603"/>
      <c r="W242" s="601">
        <v>269500</v>
      </c>
      <c r="X242" s="592"/>
      <c r="Y242" s="601">
        <v>2690</v>
      </c>
      <c r="Z242" s="592" t="s">
        <v>3618</v>
      </c>
      <c r="AA242" s="592"/>
      <c r="AB242" s="593"/>
      <c r="AD242" s="1360"/>
      <c r="AE242" s="678"/>
      <c r="AF242" s="688"/>
      <c r="AG242" s="688"/>
      <c r="AH242" s="600"/>
      <c r="AJ242" s="603"/>
      <c r="AK242" s="601"/>
      <c r="AL242" s="592"/>
      <c r="AM242" s="592"/>
      <c r="AN242" s="593"/>
      <c r="AP242" s="1352"/>
      <c r="AQ242" s="1355"/>
      <c r="AR242" s="1352"/>
      <c r="AS242" s="1355"/>
      <c r="AT242" s="1349"/>
      <c r="AU242" s="679" t="s">
        <v>3733</v>
      </c>
      <c r="AV242" s="680">
        <v>3800</v>
      </c>
      <c r="AW242" s="681">
        <v>4200</v>
      </c>
      <c r="AX242" s="682">
        <v>2600</v>
      </c>
      <c r="AY242" s="683">
        <v>2600</v>
      </c>
      <c r="BA242" s="651">
        <v>12280</v>
      </c>
      <c r="BC242" s="627"/>
      <c r="BE242" s="603"/>
      <c r="BF242" s="592"/>
      <c r="BG242" s="592"/>
      <c r="BH242" s="593"/>
      <c r="BJ242" s="669"/>
      <c r="BL242" s="609"/>
      <c r="BM242" s="610"/>
      <c r="BN242" s="610"/>
      <c r="BO242" s="611"/>
      <c r="BQ242" s="603"/>
      <c r="BR242" s="601"/>
      <c r="BS242" s="601"/>
      <c r="BT242" s="670"/>
      <c r="BV242" s="603"/>
      <c r="BW242" s="601"/>
      <c r="BX242" s="601"/>
      <c r="BY242" s="601"/>
      <c r="BZ242" s="670"/>
      <c r="CB242" s="603"/>
      <c r="CC242" s="601"/>
      <c r="CD242" s="601"/>
      <c r="CE242" s="601"/>
      <c r="CF242" s="670"/>
      <c r="CH242" s="669"/>
    </row>
    <row r="243" spans="1:86" ht="45">
      <c r="A243" s="1367"/>
      <c r="B243" s="631" t="s">
        <v>3585</v>
      </c>
      <c r="C243" s="632" t="s">
        <v>3573</v>
      </c>
      <c r="D243" s="633" t="s">
        <v>3574</v>
      </c>
      <c r="F243" s="634">
        <v>58400</v>
      </c>
      <c r="G243" s="635">
        <v>65670</v>
      </c>
      <c r="H243" s="634">
        <v>50210</v>
      </c>
      <c r="I243" s="635">
        <v>57480</v>
      </c>
      <c r="J243" s="595" t="s">
        <v>12</v>
      </c>
      <c r="K243" s="636">
        <v>560</v>
      </c>
      <c r="L243" s="637">
        <v>630</v>
      </c>
      <c r="M243" s="638" t="s">
        <v>3709</v>
      </c>
      <c r="N243" s="636">
        <v>480</v>
      </c>
      <c r="O243" s="637">
        <v>550</v>
      </c>
      <c r="P243" s="638" t="s">
        <v>3709</v>
      </c>
      <c r="Q243" s="576" t="s">
        <v>1</v>
      </c>
      <c r="R243" s="639">
        <v>7270</v>
      </c>
      <c r="S243" s="640">
        <v>70</v>
      </c>
      <c r="T243" s="641" t="s">
        <v>3618</v>
      </c>
      <c r="V243" s="603"/>
      <c r="W243" s="601"/>
      <c r="X243" s="592"/>
      <c r="Y243" s="601"/>
      <c r="Z243" s="592"/>
      <c r="AA243" s="592"/>
      <c r="AB243" s="593"/>
      <c r="AC243" s="576" t="s">
        <v>1</v>
      </c>
      <c r="AD243" s="1361">
        <v>14800</v>
      </c>
      <c r="AE243" s="643"/>
      <c r="AF243" s="592" t="s">
        <v>1</v>
      </c>
      <c r="AG243" s="592">
        <v>70</v>
      </c>
      <c r="AH243" s="593" t="s">
        <v>3618</v>
      </c>
      <c r="AJ243" s="603" t="s">
        <v>3239</v>
      </c>
      <c r="AK243" s="601"/>
      <c r="AL243" s="592" t="s">
        <v>1</v>
      </c>
      <c r="AM243" s="592">
        <v>50</v>
      </c>
      <c r="AN243" s="593" t="s">
        <v>3633</v>
      </c>
      <c r="AO243" s="576" t="s">
        <v>1</v>
      </c>
      <c r="AP243" s="1350">
        <v>3400</v>
      </c>
      <c r="AQ243" s="1353">
        <v>3700</v>
      </c>
      <c r="AR243" s="1350">
        <v>2300</v>
      </c>
      <c r="AS243" s="1353">
        <v>2300</v>
      </c>
      <c r="AT243" s="1349" t="s">
        <v>12</v>
      </c>
      <c r="AU243" s="646" t="s">
        <v>3730</v>
      </c>
      <c r="AV243" s="647">
        <v>7200</v>
      </c>
      <c r="AW243" s="648">
        <v>8100</v>
      </c>
      <c r="AX243" s="684">
        <v>5100</v>
      </c>
      <c r="AY243" s="668">
        <v>5100</v>
      </c>
      <c r="BA243" s="694"/>
      <c r="BB243" s="576" t="s">
        <v>1</v>
      </c>
      <c r="BC243" s="1344">
        <v>4500</v>
      </c>
      <c r="BD243" s="576" t="s">
        <v>1</v>
      </c>
      <c r="BE243" s="644">
        <v>3600</v>
      </c>
      <c r="BF243" s="642" t="s">
        <v>1</v>
      </c>
      <c r="BG243" s="642">
        <v>30</v>
      </c>
      <c r="BH243" s="633" t="s">
        <v>3618</v>
      </c>
      <c r="BJ243" s="669"/>
      <c r="BK243" s="576" t="s">
        <v>11</v>
      </c>
      <c r="BL243" s="653" t="s">
        <v>3307</v>
      </c>
      <c r="BM243" s="654" t="s">
        <v>3307</v>
      </c>
      <c r="BN243" s="654" t="s">
        <v>3307</v>
      </c>
      <c r="BO243" s="655" t="s">
        <v>3307</v>
      </c>
      <c r="BP243" s="576" t="s">
        <v>11</v>
      </c>
      <c r="BQ243" s="644"/>
      <c r="BR243" s="645"/>
      <c r="BS243" s="645"/>
      <c r="BT243" s="656"/>
      <c r="BU243" s="576" t="s">
        <v>11</v>
      </c>
      <c r="BV243" s="644"/>
      <c r="BW243" s="645"/>
      <c r="BX243" s="645"/>
      <c r="BY243" s="645"/>
      <c r="BZ243" s="656"/>
      <c r="CA243" s="576" t="s">
        <v>11</v>
      </c>
      <c r="CB243" s="644"/>
      <c r="CC243" s="645"/>
      <c r="CD243" s="645"/>
      <c r="CE243" s="645"/>
      <c r="CF243" s="656"/>
      <c r="CH243" s="652" t="s">
        <v>3257</v>
      </c>
    </row>
    <row r="244" spans="1:86">
      <c r="A244" s="1367"/>
      <c r="B244" s="584"/>
      <c r="C244" s="657"/>
      <c r="D244" s="593" t="s">
        <v>3576</v>
      </c>
      <c r="F244" s="658">
        <v>65670</v>
      </c>
      <c r="G244" s="659">
        <v>124630</v>
      </c>
      <c r="H244" s="658">
        <v>57480</v>
      </c>
      <c r="I244" s="659">
        <v>116440</v>
      </c>
      <c r="J244" s="595" t="s">
        <v>12</v>
      </c>
      <c r="K244" s="660">
        <v>630</v>
      </c>
      <c r="L244" s="661">
        <v>1130</v>
      </c>
      <c r="M244" s="662" t="s">
        <v>3709</v>
      </c>
      <c r="N244" s="660">
        <v>550</v>
      </c>
      <c r="O244" s="661">
        <v>1050</v>
      </c>
      <c r="P244" s="662" t="s">
        <v>3709</v>
      </c>
      <c r="Q244" s="576" t="s">
        <v>1</v>
      </c>
      <c r="R244" s="603">
        <v>7270</v>
      </c>
      <c r="S244" s="601">
        <v>70</v>
      </c>
      <c r="T244" s="663" t="s">
        <v>3618</v>
      </c>
      <c r="V244" s="697"/>
      <c r="W244" s="696" t="s">
        <v>3712</v>
      </c>
      <c r="X244" s="592"/>
      <c r="Y244" s="696" t="s">
        <v>3712</v>
      </c>
      <c r="Z244" s="696"/>
      <c r="AA244" s="592"/>
      <c r="AB244" s="593"/>
      <c r="AD244" s="1362"/>
      <c r="AE244" s="664">
        <v>13080</v>
      </c>
      <c r="AF244" s="592"/>
      <c r="AG244" s="592"/>
      <c r="AH244" s="593"/>
      <c r="AJ244" s="603"/>
      <c r="AK244" s="601"/>
      <c r="AL244" s="592"/>
      <c r="AM244" s="592"/>
      <c r="AN244" s="593"/>
      <c r="AP244" s="1351"/>
      <c r="AQ244" s="1354"/>
      <c r="AR244" s="1351"/>
      <c r="AS244" s="1354"/>
      <c r="AT244" s="1349"/>
      <c r="AU244" s="588" t="s">
        <v>3731</v>
      </c>
      <c r="AV244" s="665">
        <v>4000</v>
      </c>
      <c r="AW244" s="666">
        <v>4400</v>
      </c>
      <c r="AX244" s="684">
        <v>2800</v>
      </c>
      <c r="AY244" s="668">
        <v>2800</v>
      </c>
      <c r="BA244" s="651" t="s">
        <v>3686</v>
      </c>
      <c r="BC244" s="1345"/>
      <c r="BE244" s="603"/>
      <c r="BF244" s="592"/>
      <c r="BG244" s="592"/>
      <c r="BH244" s="593"/>
      <c r="BJ244" s="669"/>
      <c r="BL244" s="609"/>
      <c r="BM244" s="610"/>
      <c r="BN244" s="610"/>
      <c r="BO244" s="611"/>
      <c r="BQ244" s="603">
        <v>2100</v>
      </c>
      <c r="BR244" s="601" t="s">
        <v>3630</v>
      </c>
      <c r="BS244" s="601">
        <v>20</v>
      </c>
      <c r="BT244" s="670" t="s">
        <v>3618</v>
      </c>
      <c r="BV244" s="603">
        <v>7270</v>
      </c>
      <c r="BW244" s="601" t="s">
        <v>3630</v>
      </c>
      <c r="BX244" s="601">
        <v>70</v>
      </c>
      <c r="BY244" s="601" t="s">
        <v>3618</v>
      </c>
      <c r="BZ244" s="670" t="s">
        <v>3631</v>
      </c>
      <c r="CB244" s="603">
        <v>4580</v>
      </c>
      <c r="CC244" s="601" t="s">
        <v>3630</v>
      </c>
      <c r="CD244" s="601">
        <v>40</v>
      </c>
      <c r="CE244" s="601" t="s">
        <v>3618</v>
      </c>
      <c r="CF244" s="670" t="s">
        <v>3631</v>
      </c>
      <c r="CH244" s="669"/>
    </row>
    <row r="245" spans="1:86">
      <c r="A245" s="1367"/>
      <c r="B245" s="584"/>
      <c r="C245" s="657" t="s">
        <v>3577</v>
      </c>
      <c r="D245" s="593" t="s">
        <v>3578</v>
      </c>
      <c r="F245" s="658">
        <v>124630</v>
      </c>
      <c r="G245" s="659">
        <v>197340</v>
      </c>
      <c r="H245" s="658">
        <v>116440</v>
      </c>
      <c r="I245" s="659">
        <v>189150</v>
      </c>
      <c r="J245" s="595" t="s">
        <v>12</v>
      </c>
      <c r="K245" s="660">
        <v>1130</v>
      </c>
      <c r="L245" s="661">
        <v>1850</v>
      </c>
      <c r="M245" s="662" t="s">
        <v>3709</v>
      </c>
      <c r="N245" s="660">
        <v>1050</v>
      </c>
      <c r="O245" s="661">
        <v>1770</v>
      </c>
      <c r="P245" s="662" t="s">
        <v>3709</v>
      </c>
      <c r="R245" s="598"/>
      <c r="S245" s="592"/>
      <c r="T245" s="593"/>
      <c r="V245" s="603"/>
      <c r="W245" s="601">
        <v>305100</v>
      </c>
      <c r="X245" s="592"/>
      <c r="Y245" s="601">
        <v>3050</v>
      </c>
      <c r="Z245" s="592" t="s">
        <v>3618</v>
      </c>
      <c r="AA245" s="592"/>
      <c r="AB245" s="593"/>
      <c r="AC245" s="576" t="s">
        <v>1</v>
      </c>
      <c r="AD245" s="1359">
        <v>13080</v>
      </c>
      <c r="AE245" s="671"/>
      <c r="AF245" s="592"/>
      <c r="AG245" s="592">
        <v>0</v>
      </c>
      <c r="AH245" s="593"/>
      <c r="AJ245" s="603">
        <v>5970</v>
      </c>
      <c r="AK245" s="601" t="s">
        <v>3632</v>
      </c>
      <c r="AL245" s="592"/>
      <c r="AM245" s="592"/>
      <c r="AN245" s="593"/>
      <c r="AP245" s="1351"/>
      <c r="AQ245" s="1354"/>
      <c r="AR245" s="1351"/>
      <c r="AS245" s="1354"/>
      <c r="AT245" s="1349"/>
      <c r="AU245" s="588" t="s">
        <v>3732</v>
      </c>
      <c r="AV245" s="665">
        <v>3500</v>
      </c>
      <c r="AW245" s="666">
        <v>3800</v>
      </c>
      <c r="AX245" s="684">
        <v>2400</v>
      </c>
      <c r="AY245" s="668">
        <v>2400</v>
      </c>
      <c r="BA245" s="651">
        <v>9770</v>
      </c>
      <c r="BC245" s="627"/>
      <c r="BE245" s="603"/>
      <c r="BF245" s="592"/>
      <c r="BG245" s="592"/>
      <c r="BH245" s="593"/>
      <c r="BJ245" s="669"/>
      <c r="BL245" s="609">
        <v>0.01</v>
      </c>
      <c r="BM245" s="610">
        <v>0.03</v>
      </c>
      <c r="BN245" s="610">
        <v>0.04</v>
      </c>
      <c r="BO245" s="611">
        <v>0.06</v>
      </c>
      <c r="BQ245" s="603"/>
      <c r="BR245" s="601"/>
      <c r="BS245" s="601"/>
      <c r="BT245" s="670"/>
      <c r="BV245" s="603"/>
      <c r="BW245" s="601"/>
      <c r="BX245" s="601"/>
      <c r="BY245" s="601"/>
      <c r="BZ245" s="670"/>
      <c r="CB245" s="603"/>
      <c r="CC245" s="601"/>
      <c r="CD245" s="601"/>
      <c r="CE245" s="601"/>
      <c r="CF245" s="670"/>
      <c r="CH245" s="669">
        <v>0.9</v>
      </c>
    </row>
    <row r="246" spans="1:86">
      <c r="A246" s="1367"/>
      <c r="B246" s="686"/>
      <c r="C246" s="687"/>
      <c r="D246" s="600" t="s">
        <v>3579</v>
      </c>
      <c r="F246" s="673">
        <v>197340</v>
      </c>
      <c r="G246" s="674"/>
      <c r="H246" s="673">
        <v>189150</v>
      </c>
      <c r="I246" s="674"/>
      <c r="J246" s="595" t="s">
        <v>12</v>
      </c>
      <c r="K246" s="675">
        <v>1850</v>
      </c>
      <c r="L246" s="676"/>
      <c r="M246" s="677" t="s">
        <v>3709</v>
      </c>
      <c r="N246" s="675">
        <v>1770</v>
      </c>
      <c r="O246" s="676"/>
      <c r="P246" s="677" t="s">
        <v>3709</v>
      </c>
      <c r="R246" s="599"/>
      <c r="S246" s="688"/>
      <c r="T246" s="600"/>
      <c r="V246" s="603"/>
      <c r="W246" s="601"/>
      <c r="X246" s="592"/>
      <c r="Y246" s="601"/>
      <c r="Z246" s="592"/>
      <c r="AA246" s="592"/>
      <c r="AB246" s="593"/>
      <c r="AD246" s="1360"/>
      <c r="AE246" s="678"/>
      <c r="AF246" s="592"/>
      <c r="AG246" s="592"/>
      <c r="AH246" s="593"/>
      <c r="AJ246" s="603"/>
      <c r="AK246" s="601"/>
      <c r="AL246" s="592"/>
      <c r="AM246" s="592"/>
      <c r="AN246" s="593"/>
      <c r="AP246" s="1352"/>
      <c r="AQ246" s="1355"/>
      <c r="AR246" s="1352"/>
      <c r="AS246" s="1355"/>
      <c r="AT246" s="1349"/>
      <c r="AU246" s="679" t="s">
        <v>3733</v>
      </c>
      <c r="AV246" s="680">
        <v>3100</v>
      </c>
      <c r="AW246" s="681">
        <v>3400</v>
      </c>
      <c r="AX246" s="682">
        <v>2100</v>
      </c>
      <c r="AY246" s="683">
        <v>2100</v>
      </c>
      <c r="BA246" s="694"/>
      <c r="BC246" s="627"/>
      <c r="BE246" s="602"/>
      <c r="BF246" s="688"/>
      <c r="BG246" s="688"/>
      <c r="BH246" s="600"/>
      <c r="BJ246" s="669"/>
      <c r="BL246" s="689"/>
      <c r="BM246" s="690"/>
      <c r="BN246" s="690"/>
      <c r="BO246" s="691"/>
      <c r="BQ246" s="602"/>
      <c r="BR246" s="612"/>
      <c r="BS246" s="612"/>
      <c r="BT246" s="613"/>
      <c r="BV246" s="602"/>
      <c r="BW246" s="612"/>
      <c r="BX246" s="612"/>
      <c r="BY246" s="612"/>
      <c r="BZ246" s="613"/>
      <c r="CB246" s="602"/>
      <c r="CC246" s="612"/>
      <c r="CD246" s="612"/>
      <c r="CE246" s="612"/>
      <c r="CF246" s="613"/>
      <c r="CH246" s="614"/>
    </row>
    <row r="247" spans="1:86" ht="45">
      <c r="A247" s="1367"/>
      <c r="B247" s="584" t="s">
        <v>3586</v>
      </c>
      <c r="C247" s="657" t="s">
        <v>3573</v>
      </c>
      <c r="D247" s="593" t="s">
        <v>3574</v>
      </c>
      <c r="F247" s="634">
        <v>52500</v>
      </c>
      <c r="G247" s="635">
        <v>59770</v>
      </c>
      <c r="H247" s="634">
        <v>45470</v>
      </c>
      <c r="I247" s="635">
        <v>52740</v>
      </c>
      <c r="J247" s="595" t="s">
        <v>12</v>
      </c>
      <c r="K247" s="636">
        <v>500</v>
      </c>
      <c r="L247" s="637">
        <v>570</v>
      </c>
      <c r="M247" s="638" t="s">
        <v>3709</v>
      </c>
      <c r="N247" s="636">
        <v>430</v>
      </c>
      <c r="O247" s="637">
        <v>500</v>
      </c>
      <c r="P247" s="638" t="s">
        <v>3709</v>
      </c>
      <c r="Q247" s="576" t="s">
        <v>1</v>
      </c>
      <c r="R247" s="692">
        <v>7270</v>
      </c>
      <c r="S247" s="693">
        <v>70</v>
      </c>
      <c r="T247" s="663" t="s">
        <v>3618</v>
      </c>
      <c r="V247" s="697"/>
      <c r="W247" s="696" t="s">
        <v>3713</v>
      </c>
      <c r="X247" s="592"/>
      <c r="Y247" s="696" t="s">
        <v>3713</v>
      </c>
      <c r="Z247" s="696"/>
      <c r="AA247" s="592"/>
      <c r="AB247" s="593"/>
      <c r="AC247" s="576" t="s">
        <v>1</v>
      </c>
      <c r="AD247" s="1361">
        <v>13680</v>
      </c>
      <c r="AE247" s="643"/>
      <c r="AF247" s="642" t="s">
        <v>1</v>
      </c>
      <c r="AG247" s="642">
        <v>60</v>
      </c>
      <c r="AH247" s="633" t="s">
        <v>3618</v>
      </c>
      <c r="AJ247" s="603" t="s">
        <v>3240</v>
      </c>
      <c r="AK247" s="601"/>
      <c r="AL247" s="592" t="s">
        <v>1</v>
      </c>
      <c r="AM247" s="592">
        <v>40</v>
      </c>
      <c r="AN247" s="593" t="s">
        <v>3633</v>
      </c>
      <c r="AO247" s="576" t="s">
        <v>1</v>
      </c>
      <c r="AP247" s="1350">
        <v>2900</v>
      </c>
      <c r="AQ247" s="1353">
        <v>3200</v>
      </c>
      <c r="AR247" s="1350">
        <v>2000</v>
      </c>
      <c r="AS247" s="1353">
        <v>2000</v>
      </c>
      <c r="AT247" s="1349" t="s">
        <v>12</v>
      </c>
      <c r="AU247" s="646" t="s">
        <v>3730</v>
      </c>
      <c r="AV247" s="647">
        <v>6300</v>
      </c>
      <c r="AW247" s="648">
        <v>7100</v>
      </c>
      <c r="AX247" s="684">
        <v>4400</v>
      </c>
      <c r="AY247" s="668">
        <v>4400</v>
      </c>
      <c r="BA247" s="651" t="s">
        <v>3687</v>
      </c>
      <c r="BB247" s="576" t="s">
        <v>1</v>
      </c>
      <c r="BC247" s="1344">
        <v>4500</v>
      </c>
      <c r="BD247" s="576" t="s">
        <v>1</v>
      </c>
      <c r="BE247" s="603">
        <v>3090</v>
      </c>
      <c r="BF247" s="592" t="s">
        <v>1</v>
      </c>
      <c r="BG247" s="592">
        <v>30</v>
      </c>
      <c r="BH247" s="593" t="s">
        <v>3618</v>
      </c>
      <c r="BJ247" s="669"/>
      <c r="BK247" s="576" t="s">
        <v>11</v>
      </c>
      <c r="BL247" s="609" t="s">
        <v>3307</v>
      </c>
      <c r="BM247" s="610" t="s">
        <v>3307</v>
      </c>
      <c r="BN247" s="610" t="s">
        <v>3307</v>
      </c>
      <c r="BO247" s="611" t="s">
        <v>3307</v>
      </c>
      <c r="BP247" s="576" t="s">
        <v>11</v>
      </c>
      <c r="BQ247" s="603"/>
      <c r="BR247" s="601"/>
      <c r="BS247" s="601"/>
      <c r="BT247" s="670"/>
      <c r="BU247" s="576" t="s">
        <v>11</v>
      </c>
      <c r="BV247" s="603"/>
      <c r="BW247" s="601"/>
      <c r="BX247" s="601"/>
      <c r="BY247" s="601"/>
      <c r="BZ247" s="670"/>
      <c r="CA247" s="576" t="s">
        <v>11</v>
      </c>
      <c r="CB247" s="603"/>
      <c r="CC247" s="601"/>
      <c r="CD247" s="601"/>
      <c r="CE247" s="601"/>
      <c r="CF247" s="670"/>
      <c r="CH247" s="669" t="s">
        <v>3257</v>
      </c>
    </row>
    <row r="248" spans="1:86">
      <c r="A248" s="1367"/>
      <c r="B248" s="584"/>
      <c r="C248" s="657"/>
      <c r="D248" s="593" t="s">
        <v>3576</v>
      </c>
      <c r="F248" s="658">
        <v>59770</v>
      </c>
      <c r="G248" s="659">
        <v>118730</v>
      </c>
      <c r="H248" s="658">
        <v>52740</v>
      </c>
      <c r="I248" s="659">
        <v>111700</v>
      </c>
      <c r="J248" s="595" t="s">
        <v>12</v>
      </c>
      <c r="K248" s="660">
        <v>570</v>
      </c>
      <c r="L248" s="661">
        <v>1070</v>
      </c>
      <c r="M248" s="662" t="s">
        <v>3709</v>
      </c>
      <c r="N248" s="660">
        <v>500</v>
      </c>
      <c r="O248" s="661">
        <v>1000</v>
      </c>
      <c r="P248" s="662" t="s">
        <v>3709</v>
      </c>
      <c r="Q248" s="576" t="s">
        <v>1</v>
      </c>
      <c r="R248" s="603">
        <v>7270</v>
      </c>
      <c r="S248" s="601">
        <v>70</v>
      </c>
      <c r="T248" s="663" t="s">
        <v>3618</v>
      </c>
      <c r="V248" s="603"/>
      <c r="W248" s="601">
        <v>340700</v>
      </c>
      <c r="X248" s="592"/>
      <c r="Y248" s="601">
        <v>3400</v>
      </c>
      <c r="Z248" s="592" t="s">
        <v>3618</v>
      </c>
      <c r="AA248" s="592"/>
      <c r="AB248" s="593"/>
      <c r="AD248" s="1362"/>
      <c r="AE248" s="664">
        <v>11950</v>
      </c>
      <c r="AF248" s="592"/>
      <c r="AG248" s="592"/>
      <c r="AH248" s="593"/>
      <c r="AJ248" s="603"/>
      <c r="AK248" s="601"/>
      <c r="AL248" s="592"/>
      <c r="AM248" s="592"/>
      <c r="AN248" s="593"/>
      <c r="AP248" s="1351"/>
      <c r="AQ248" s="1354"/>
      <c r="AR248" s="1351"/>
      <c r="AS248" s="1354"/>
      <c r="AT248" s="1349"/>
      <c r="AU248" s="588" t="s">
        <v>3731</v>
      </c>
      <c r="AV248" s="665">
        <v>3500</v>
      </c>
      <c r="AW248" s="666">
        <v>3900</v>
      </c>
      <c r="AX248" s="684">
        <v>2400</v>
      </c>
      <c r="AY248" s="668">
        <v>2400</v>
      </c>
      <c r="BA248" s="651">
        <v>7500</v>
      </c>
      <c r="BC248" s="1345"/>
      <c r="BE248" s="603"/>
      <c r="BF248" s="592"/>
      <c r="BG248" s="592"/>
      <c r="BH248" s="593"/>
      <c r="BJ248" s="669"/>
      <c r="BL248" s="609"/>
      <c r="BM248" s="610"/>
      <c r="BN248" s="610"/>
      <c r="BO248" s="611"/>
      <c r="BQ248" s="603">
        <v>1800</v>
      </c>
      <c r="BR248" s="601" t="s">
        <v>3630</v>
      </c>
      <c r="BS248" s="601">
        <v>10</v>
      </c>
      <c r="BT248" s="670" t="s">
        <v>3618</v>
      </c>
      <c r="BV248" s="603">
        <v>6230</v>
      </c>
      <c r="BW248" s="601" t="s">
        <v>3630</v>
      </c>
      <c r="BX248" s="601">
        <v>60</v>
      </c>
      <c r="BY248" s="601" t="s">
        <v>3618</v>
      </c>
      <c r="BZ248" s="670" t="s">
        <v>3631</v>
      </c>
      <c r="CB248" s="603">
        <v>3920</v>
      </c>
      <c r="CC248" s="601" t="s">
        <v>3630</v>
      </c>
      <c r="CD248" s="601">
        <v>30</v>
      </c>
      <c r="CE248" s="601" t="s">
        <v>3618</v>
      </c>
      <c r="CF248" s="670" t="s">
        <v>3631</v>
      </c>
      <c r="CH248" s="669"/>
    </row>
    <row r="249" spans="1:86">
      <c r="A249" s="1367"/>
      <c r="B249" s="584"/>
      <c r="C249" s="657" t="s">
        <v>3577</v>
      </c>
      <c r="D249" s="593" t="s">
        <v>3578</v>
      </c>
      <c r="F249" s="658">
        <v>118730</v>
      </c>
      <c r="G249" s="659">
        <v>191440</v>
      </c>
      <c r="H249" s="658">
        <v>111700</v>
      </c>
      <c r="I249" s="659">
        <v>184410</v>
      </c>
      <c r="J249" s="595" t="s">
        <v>12</v>
      </c>
      <c r="K249" s="660">
        <v>1070</v>
      </c>
      <c r="L249" s="661">
        <v>1790</v>
      </c>
      <c r="M249" s="662" t="s">
        <v>3709</v>
      </c>
      <c r="N249" s="660">
        <v>1000</v>
      </c>
      <c r="O249" s="661">
        <v>1720</v>
      </c>
      <c r="P249" s="662" t="s">
        <v>3709</v>
      </c>
      <c r="R249" s="598"/>
      <c r="S249" s="592"/>
      <c r="T249" s="593"/>
      <c r="V249" s="603"/>
      <c r="W249" s="601"/>
      <c r="X249" s="592"/>
      <c r="Y249" s="601"/>
      <c r="Z249" s="592"/>
      <c r="AA249" s="592"/>
      <c r="AB249" s="593"/>
      <c r="AC249" s="576" t="s">
        <v>1</v>
      </c>
      <c r="AD249" s="1359">
        <v>11950</v>
      </c>
      <c r="AE249" s="671"/>
      <c r="AF249" s="592"/>
      <c r="AG249" s="592">
        <v>0</v>
      </c>
      <c r="AH249" s="593"/>
      <c r="AJ249" s="603">
        <v>4970</v>
      </c>
      <c r="AK249" s="601" t="s">
        <v>3632</v>
      </c>
      <c r="AL249" s="592"/>
      <c r="AM249" s="592"/>
      <c r="AN249" s="593"/>
      <c r="AP249" s="1351"/>
      <c r="AQ249" s="1354"/>
      <c r="AR249" s="1351"/>
      <c r="AS249" s="1354"/>
      <c r="AT249" s="1349"/>
      <c r="AU249" s="588" t="s">
        <v>3732</v>
      </c>
      <c r="AV249" s="665">
        <v>3000</v>
      </c>
      <c r="AW249" s="666">
        <v>3400</v>
      </c>
      <c r="AX249" s="684">
        <v>2100</v>
      </c>
      <c r="AY249" s="668">
        <v>2100</v>
      </c>
      <c r="BA249" s="694"/>
      <c r="BC249" s="672"/>
      <c r="BE249" s="603"/>
      <c r="BF249" s="592"/>
      <c r="BG249" s="592"/>
      <c r="BH249" s="593"/>
      <c r="BJ249" s="669"/>
      <c r="BL249" s="609">
        <v>0.02</v>
      </c>
      <c r="BM249" s="610">
        <v>0.03</v>
      </c>
      <c r="BN249" s="610">
        <v>0.05</v>
      </c>
      <c r="BO249" s="611">
        <v>0.06</v>
      </c>
      <c r="BQ249" s="603"/>
      <c r="BR249" s="601"/>
      <c r="BS249" s="601"/>
      <c r="BT249" s="670"/>
      <c r="BV249" s="603"/>
      <c r="BW249" s="601"/>
      <c r="BX249" s="601"/>
      <c r="BY249" s="601"/>
      <c r="BZ249" s="670"/>
      <c r="CB249" s="603"/>
      <c r="CC249" s="601"/>
      <c r="CD249" s="601"/>
      <c r="CE249" s="601"/>
      <c r="CF249" s="670"/>
      <c r="CH249" s="669">
        <v>0.92</v>
      </c>
    </row>
    <row r="250" spans="1:86">
      <c r="A250" s="1367"/>
      <c r="B250" s="584"/>
      <c r="C250" s="657"/>
      <c r="D250" s="593" t="s">
        <v>3579</v>
      </c>
      <c r="F250" s="673">
        <v>191440</v>
      </c>
      <c r="G250" s="674"/>
      <c r="H250" s="673">
        <v>184410</v>
      </c>
      <c r="I250" s="674"/>
      <c r="J250" s="595" t="s">
        <v>12</v>
      </c>
      <c r="K250" s="675">
        <v>1790</v>
      </c>
      <c r="L250" s="676"/>
      <c r="M250" s="677" t="s">
        <v>3709</v>
      </c>
      <c r="N250" s="675">
        <v>1720</v>
      </c>
      <c r="O250" s="676"/>
      <c r="P250" s="677" t="s">
        <v>3709</v>
      </c>
      <c r="R250" s="598"/>
      <c r="S250" s="592"/>
      <c r="T250" s="593"/>
      <c r="V250" s="697"/>
      <c r="W250" s="696" t="s">
        <v>3714</v>
      </c>
      <c r="X250" s="592"/>
      <c r="Y250" s="696" t="s">
        <v>3714</v>
      </c>
      <c r="Z250" s="696"/>
      <c r="AA250" s="592"/>
      <c r="AB250" s="593"/>
      <c r="AD250" s="1360"/>
      <c r="AE250" s="678"/>
      <c r="AF250" s="688"/>
      <c r="AG250" s="688"/>
      <c r="AH250" s="600"/>
      <c r="AJ250" s="603"/>
      <c r="AK250" s="601"/>
      <c r="AL250" s="592"/>
      <c r="AM250" s="592"/>
      <c r="AN250" s="593"/>
      <c r="AP250" s="1352"/>
      <c r="AQ250" s="1355"/>
      <c r="AR250" s="1352"/>
      <c r="AS250" s="1355"/>
      <c r="AT250" s="1349"/>
      <c r="AU250" s="679" t="s">
        <v>3733</v>
      </c>
      <c r="AV250" s="680">
        <v>2700</v>
      </c>
      <c r="AW250" s="681">
        <v>3000</v>
      </c>
      <c r="AX250" s="682">
        <v>1900</v>
      </c>
      <c r="AY250" s="683">
        <v>1900</v>
      </c>
      <c r="BA250" s="651" t="s">
        <v>3688</v>
      </c>
      <c r="BC250" s="627"/>
      <c r="BE250" s="603"/>
      <c r="BF250" s="592"/>
      <c r="BG250" s="592"/>
      <c r="BH250" s="593"/>
      <c r="BJ250" s="669"/>
      <c r="BL250" s="609"/>
      <c r="BM250" s="610"/>
      <c r="BN250" s="610"/>
      <c r="BO250" s="611"/>
      <c r="BQ250" s="603"/>
      <c r="BR250" s="601"/>
      <c r="BS250" s="601"/>
      <c r="BT250" s="670"/>
      <c r="BV250" s="603"/>
      <c r="BW250" s="601"/>
      <c r="BX250" s="601"/>
      <c r="BY250" s="601"/>
      <c r="BZ250" s="670"/>
      <c r="CB250" s="603"/>
      <c r="CC250" s="601"/>
      <c r="CD250" s="601"/>
      <c r="CE250" s="601"/>
      <c r="CF250" s="670"/>
      <c r="CH250" s="669"/>
    </row>
    <row r="251" spans="1:86" ht="45">
      <c r="A251" s="1367"/>
      <c r="B251" s="631" t="s">
        <v>3587</v>
      </c>
      <c r="C251" s="632" t="s">
        <v>3573</v>
      </c>
      <c r="D251" s="633" t="s">
        <v>3574</v>
      </c>
      <c r="F251" s="634">
        <v>48120</v>
      </c>
      <c r="G251" s="635">
        <v>55390</v>
      </c>
      <c r="H251" s="634">
        <v>41980</v>
      </c>
      <c r="I251" s="635">
        <v>49250</v>
      </c>
      <c r="J251" s="595" t="s">
        <v>12</v>
      </c>
      <c r="K251" s="636">
        <v>460</v>
      </c>
      <c r="L251" s="637">
        <v>530</v>
      </c>
      <c r="M251" s="638" t="s">
        <v>3709</v>
      </c>
      <c r="N251" s="636">
        <v>400</v>
      </c>
      <c r="O251" s="637">
        <v>470</v>
      </c>
      <c r="P251" s="638" t="s">
        <v>3709</v>
      </c>
      <c r="Q251" s="576" t="s">
        <v>1</v>
      </c>
      <c r="R251" s="639">
        <v>7270</v>
      </c>
      <c r="S251" s="640">
        <v>70</v>
      </c>
      <c r="T251" s="641" t="s">
        <v>3618</v>
      </c>
      <c r="V251" s="603"/>
      <c r="W251" s="601">
        <v>376300</v>
      </c>
      <c r="X251" s="592"/>
      <c r="Y251" s="601">
        <v>3760</v>
      </c>
      <c r="Z251" s="592" t="s">
        <v>3618</v>
      </c>
      <c r="AA251" s="592"/>
      <c r="AB251" s="593"/>
      <c r="AC251" s="576" t="s">
        <v>1</v>
      </c>
      <c r="AD251" s="1361">
        <v>12830</v>
      </c>
      <c r="AE251" s="643"/>
      <c r="AF251" s="592" t="s">
        <v>1</v>
      </c>
      <c r="AG251" s="592">
        <v>50</v>
      </c>
      <c r="AH251" s="593" t="s">
        <v>3618</v>
      </c>
      <c r="AJ251" s="603" t="s">
        <v>3241</v>
      </c>
      <c r="AK251" s="601"/>
      <c r="AL251" s="592" t="s">
        <v>1</v>
      </c>
      <c r="AM251" s="592">
        <v>40</v>
      </c>
      <c r="AN251" s="593" t="s">
        <v>3633</v>
      </c>
      <c r="AO251" s="576" t="s">
        <v>1</v>
      </c>
      <c r="AP251" s="1350">
        <v>3300</v>
      </c>
      <c r="AQ251" s="1353">
        <v>3600</v>
      </c>
      <c r="AR251" s="1350">
        <v>2300</v>
      </c>
      <c r="AS251" s="1353">
        <v>2300</v>
      </c>
      <c r="AT251" s="1349" t="s">
        <v>12</v>
      </c>
      <c r="AU251" s="646" t="s">
        <v>3730</v>
      </c>
      <c r="AV251" s="647">
        <v>7100</v>
      </c>
      <c r="AW251" s="648">
        <v>7900</v>
      </c>
      <c r="AX251" s="684">
        <v>4900</v>
      </c>
      <c r="AY251" s="668">
        <v>4900</v>
      </c>
      <c r="BA251" s="651">
        <v>6130</v>
      </c>
      <c r="BB251" s="576" t="s">
        <v>1</v>
      </c>
      <c r="BC251" s="1344">
        <v>4500</v>
      </c>
      <c r="BD251" s="576" t="s">
        <v>1</v>
      </c>
      <c r="BE251" s="644">
        <v>2700</v>
      </c>
      <c r="BF251" s="642" t="s">
        <v>1</v>
      </c>
      <c r="BG251" s="642">
        <v>20</v>
      </c>
      <c r="BH251" s="633" t="s">
        <v>3618</v>
      </c>
      <c r="BJ251" s="669"/>
      <c r="BK251" s="576" t="s">
        <v>11</v>
      </c>
      <c r="BL251" s="653" t="s">
        <v>3307</v>
      </c>
      <c r="BM251" s="654" t="s">
        <v>3307</v>
      </c>
      <c r="BN251" s="654" t="s">
        <v>3307</v>
      </c>
      <c r="BO251" s="655" t="s">
        <v>3307</v>
      </c>
      <c r="BP251" s="576" t="s">
        <v>11</v>
      </c>
      <c r="BQ251" s="644"/>
      <c r="BR251" s="645"/>
      <c r="BS251" s="645"/>
      <c r="BT251" s="656"/>
      <c r="BU251" s="576" t="s">
        <v>11</v>
      </c>
      <c r="BV251" s="644"/>
      <c r="BW251" s="645"/>
      <c r="BX251" s="645"/>
      <c r="BY251" s="645"/>
      <c r="BZ251" s="656"/>
      <c r="CA251" s="576" t="s">
        <v>11</v>
      </c>
      <c r="CB251" s="644"/>
      <c r="CC251" s="645"/>
      <c r="CD251" s="645"/>
      <c r="CE251" s="645"/>
      <c r="CF251" s="656"/>
      <c r="CH251" s="652" t="s">
        <v>3257</v>
      </c>
    </row>
    <row r="252" spans="1:86">
      <c r="A252" s="1367"/>
      <c r="B252" s="584"/>
      <c r="C252" s="657"/>
      <c r="D252" s="593" t="s">
        <v>3576</v>
      </c>
      <c r="F252" s="658">
        <v>55390</v>
      </c>
      <c r="G252" s="659">
        <v>114350</v>
      </c>
      <c r="H252" s="658">
        <v>49250</v>
      </c>
      <c r="I252" s="659">
        <v>108210</v>
      </c>
      <c r="J252" s="595" t="s">
        <v>12</v>
      </c>
      <c r="K252" s="660">
        <v>530</v>
      </c>
      <c r="L252" s="661">
        <v>1030</v>
      </c>
      <c r="M252" s="662" t="s">
        <v>3709</v>
      </c>
      <c r="N252" s="660">
        <v>470</v>
      </c>
      <c r="O252" s="661">
        <v>970</v>
      </c>
      <c r="P252" s="662" t="s">
        <v>3709</v>
      </c>
      <c r="Q252" s="576" t="s">
        <v>1</v>
      </c>
      <c r="R252" s="603">
        <v>7270</v>
      </c>
      <c r="S252" s="601">
        <v>70</v>
      </c>
      <c r="T252" s="663" t="s">
        <v>3618</v>
      </c>
      <c r="V252" s="603"/>
      <c r="W252" s="601"/>
      <c r="X252" s="592"/>
      <c r="Y252" s="601"/>
      <c r="Z252" s="592"/>
      <c r="AA252" s="592"/>
      <c r="AB252" s="593"/>
      <c r="AD252" s="1362"/>
      <c r="AE252" s="664">
        <v>11100</v>
      </c>
      <c r="AF252" s="592"/>
      <c r="AG252" s="592"/>
      <c r="AH252" s="593"/>
      <c r="AJ252" s="603"/>
      <c r="AK252" s="601"/>
      <c r="AL252" s="592"/>
      <c r="AM252" s="592"/>
      <c r="AN252" s="593"/>
      <c r="AP252" s="1351"/>
      <c r="AQ252" s="1354"/>
      <c r="AR252" s="1351"/>
      <c r="AS252" s="1354"/>
      <c r="AT252" s="1349"/>
      <c r="AU252" s="588" t="s">
        <v>3731</v>
      </c>
      <c r="AV252" s="665">
        <v>3900</v>
      </c>
      <c r="AW252" s="666">
        <v>4300</v>
      </c>
      <c r="AX252" s="684">
        <v>2700</v>
      </c>
      <c r="AY252" s="668">
        <v>2700</v>
      </c>
      <c r="BA252" s="694"/>
      <c r="BC252" s="1345"/>
      <c r="BE252" s="603"/>
      <c r="BF252" s="592"/>
      <c r="BG252" s="592"/>
      <c r="BH252" s="593"/>
      <c r="BJ252" s="669"/>
      <c r="BL252" s="609"/>
      <c r="BM252" s="610"/>
      <c r="BN252" s="610"/>
      <c r="BO252" s="611"/>
      <c r="BQ252" s="603">
        <v>1580</v>
      </c>
      <c r="BR252" s="601" t="s">
        <v>3630</v>
      </c>
      <c r="BS252" s="601">
        <v>10</v>
      </c>
      <c r="BT252" s="670" t="s">
        <v>3618</v>
      </c>
      <c r="BV252" s="603">
        <v>5450</v>
      </c>
      <c r="BW252" s="601" t="s">
        <v>3630</v>
      </c>
      <c r="BX252" s="601">
        <v>50</v>
      </c>
      <c r="BY252" s="601" t="s">
        <v>3618</v>
      </c>
      <c r="BZ252" s="670" t="s">
        <v>3631</v>
      </c>
      <c r="CB252" s="603">
        <v>3430</v>
      </c>
      <c r="CC252" s="601" t="s">
        <v>3630</v>
      </c>
      <c r="CD252" s="601">
        <v>30</v>
      </c>
      <c r="CE252" s="601" t="s">
        <v>3618</v>
      </c>
      <c r="CF252" s="670" t="s">
        <v>3631</v>
      </c>
      <c r="CH252" s="669"/>
    </row>
    <row r="253" spans="1:86">
      <c r="A253" s="1367"/>
      <c r="B253" s="584"/>
      <c r="C253" s="657" t="s">
        <v>3577</v>
      </c>
      <c r="D253" s="593" t="s">
        <v>3578</v>
      </c>
      <c r="F253" s="658">
        <v>114350</v>
      </c>
      <c r="G253" s="659">
        <v>187060</v>
      </c>
      <c r="H253" s="658">
        <v>108210</v>
      </c>
      <c r="I253" s="659">
        <v>180920</v>
      </c>
      <c r="J253" s="595" t="s">
        <v>12</v>
      </c>
      <c r="K253" s="660">
        <v>1030</v>
      </c>
      <c r="L253" s="661">
        <v>1750</v>
      </c>
      <c r="M253" s="662" t="s">
        <v>3709</v>
      </c>
      <c r="N253" s="660">
        <v>970</v>
      </c>
      <c r="O253" s="661">
        <v>1690</v>
      </c>
      <c r="P253" s="662" t="s">
        <v>3709</v>
      </c>
      <c r="R253" s="598"/>
      <c r="S253" s="592"/>
      <c r="T253" s="593"/>
      <c r="V253" s="697"/>
      <c r="W253" s="696" t="s">
        <v>3715</v>
      </c>
      <c r="X253" s="592"/>
      <c r="Y253" s="696" t="s">
        <v>3715</v>
      </c>
      <c r="Z253" s="696"/>
      <c r="AA253" s="592"/>
      <c r="AB253" s="593"/>
      <c r="AC253" s="576" t="s">
        <v>1</v>
      </c>
      <c r="AD253" s="1359">
        <v>11100</v>
      </c>
      <c r="AE253" s="671"/>
      <c r="AF253" s="592"/>
      <c r="AG253" s="592">
        <v>0</v>
      </c>
      <c r="AH253" s="593"/>
      <c r="AJ253" s="603">
        <v>4260</v>
      </c>
      <c r="AK253" s="601" t="s">
        <v>3632</v>
      </c>
      <c r="AL253" s="592"/>
      <c r="AM253" s="592"/>
      <c r="AN253" s="593"/>
      <c r="AP253" s="1351"/>
      <c r="AQ253" s="1354"/>
      <c r="AR253" s="1351"/>
      <c r="AS253" s="1354"/>
      <c r="AT253" s="1349"/>
      <c r="AU253" s="588" t="s">
        <v>3732</v>
      </c>
      <c r="AV253" s="665">
        <v>3400</v>
      </c>
      <c r="AW253" s="666">
        <v>3800</v>
      </c>
      <c r="AX253" s="684">
        <v>2300</v>
      </c>
      <c r="AY253" s="668">
        <v>2300</v>
      </c>
      <c r="BA253" s="651" t="s">
        <v>3689</v>
      </c>
      <c r="BC253" s="627"/>
      <c r="BE253" s="603"/>
      <c r="BF253" s="592"/>
      <c r="BG253" s="592"/>
      <c r="BH253" s="593"/>
      <c r="BJ253" s="669"/>
      <c r="BL253" s="609">
        <v>0.02</v>
      </c>
      <c r="BM253" s="610">
        <v>0.03</v>
      </c>
      <c r="BN253" s="610">
        <v>0.05</v>
      </c>
      <c r="BO253" s="611">
        <v>0.06</v>
      </c>
      <c r="BQ253" s="603"/>
      <c r="BR253" s="601"/>
      <c r="BS253" s="601"/>
      <c r="BT253" s="670"/>
      <c r="BV253" s="603"/>
      <c r="BW253" s="601"/>
      <c r="BX253" s="601"/>
      <c r="BY253" s="601"/>
      <c r="BZ253" s="670"/>
      <c r="CB253" s="603"/>
      <c r="CC253" s="601"/>
      <c r="CD253" s="601"/>
      <c r="CE253" s="601"/>
      <c r="CF253" s="670"/>
      <c r="CH253" s="669">
        <v>0.89</v>
      </c>
    </row>
    <row r="254" spans="1:86">
      <c r="A254" s="1367"/>
      <c r="B254" s="686"/>
      <c r="C254" s="687"/>
      <c r="D254" s="600" t="s">
        <v>3579</v>
      </c>
      <c r="F254" s="673">
        <v>187060</v>
      </c>
      <c r="G254" s="674"/>
      <c r="H254" s="673">
        <v>180920</v>
      </c>
      <c r="I254" s="674"/>
      <c r="J254" s="595" t="s">
        <v>12</v>
      </c>
      <c r="K254" s="675">
        <v>1750</v>
      </c>
      <c r="L254" s="676"/>
      <c r="M254" s="677" t="s">
        <v>3709</v>
      </c>
      <c r="N254" s="675">
        <v>1690</v>
      </c>
      <c r="O254" s="676"/>
      <c r="P254" s="677" t="s">
        <v>3709</v>
      </c>
      <c r="R254" s="599"/>
      <c r="S254" s="688"/>
      <c r="T254" s="600"/>
      <c r="V254" s="603"/>
      <c r="W254" s="601">
        <v>411900</v>
      </c>
      <c r="X254" s="592"/>
      <c r="Y254" s="601">
        <v>4110</v>
      </c>
      <c r="Z254" s="592" t="s">
        <v>3618</v>
      </c>
      <c r="AA254" s="592"/>
      <c r="AB254" s="593"/>
      <c r="AD254" s="1360"/>
      <c r="AE254" s="678"/>
      <c r="AF254" s="592"/>
      <c r="AG254" s="592"/>
      <c r="AH254" s="593"/>
      <c r="AJ254" s="603"/>
      <c r="AK254" s="601"/>
      <c r="AL254" s="592"/>
      <c r="AM254" s="592"/>
      <c r="AN254" s="593"/>
      <c r="AP254" s="1352"/>
      <c r="AQ254" s="1355"/>
      <c r="AR254" s="1352"/>
      <c r="AS254" s="1355"/>
      <c r="AT254" s="1349"/>
      <c r="AU254" s="679" t="s">
        <v>3733</v>
      </c>
      <c r="AV254" s="680">
        <v>3000</v>
      </c>
      <c r="AW254" s="681">
        <v>3400</v>
      </c>
      <c r="AX254" s="682">
        <v>2100</v>
      </c>
      <c r="AY254" s="683">
        <v>2100</v>
      </c>
      <c r="BA254" s="651">
        <v>5220</v>
      </c>
      <c r="BC254" s="627"/>
      <c r="BE254" s="602"/>
      <c r="BF254" s="688"/>
      <c r="BG254" s="688"/>
      <c r="BH254" s="600"/>
      <c r="BJ254" s="669"/>
      <c r="BL254" s="689"/>
      <c r="BM254" s="690"/>
      <c r="BN254" s="690"/>
      <c r="BO254" s="691"/>
      <c r="BQ254" s="602"/>
      <c r="BR254" s="612"/>
      <c r="BS254" s="612"/>
      <c r="BT254" s="613"/>
      <c r="BV254" s="602"/>
      <c r="BW254" s="612"/>
      <c r="BX254" s="612"/>
      <c r="BY254" s="612"/>
      <c r="BZ254" s="613"/>
      <c r="CB254" s="602"/>
      <c r="CC254" s="612"/>
      <c r="CD254" s="612"/>
      <c r="CE254" s="612"/>
      <c r="CF254" s="613"/>
      <c r="CH254" s="614"/>
    </row>
    <row r="255" spans="1:86" ht="45">
      <c r="A255" s="1367"/>
      <c r="B255" s="584" t="s">
        <v>3588</v>
      </c>
      <c r="C255" s="657" t="s">
        <v>3573</v>
      </c>
      <c r="D255" s="593" t="s">
        <v>3574</v>
      </c>
      <c r="F255" s="634">
        <v>44670</v>
      </c>
      <c r="G255" s="635">
        <v>51940</v>
      </c>
      <c r="H255" s="634">
        <v>39210</v>
      </c>
      <c r="I255" s="635">
        <v>46480</v>
      </c>
      <c r="J255" s="595" t="s">
        <v>12</v>
      </c>
      <c r="K255" s="636">
        <v>420</v>
      </c>
      <c r="L255" s="637">
        <v>490</v>
      </c>
      <c r="M255" s="638" t="s">
        <v>3709</v>
      </c>
      <c r="N255" s="636">
        <v>370</v>
      </c>
      <c r="O255" s="637">
        <v>440</v>
      </c>
      <c r="P255" s="638" t="s">
        <v>3709</v>
      </c>
      <c r="Q255" s="576" t="s">
        <v>1</v>
      </c>
      <c r="R255" s="692">
        <v>7270</v>
      </c>
      <c r="S255" s="693">
        <v>70</v>
      </c>
      <c r="T255" s="663" t="s">
        <v>3618</v>
      </c>
      <c r="V255" s="603"/>
      <c r="W255" s="601"/>
      <c r="X255" s="592"/>
      <c r="Y255" s="601"/>
      <c r="Z255" s="592"/>
      <c r="AA255" s="592"/>
      <c r="AB255" s="593"/>
      <c r="AC255" s="576" t="s">
        <v>1</v>
      </c>
      <c r="AD255" s="1361">
        <v>12170</v>
      </c>
      <c r="AE255" s="643"/>
      <c r="AF255" s="642" t="s">
        <v>1</v>
      </c>
      <c r="AG255" s="642">
        <v>50</v>
      </c>
      <c r="AH255" s="633" t="s">
        <v>3618</v>
      </c>
      <c r="AJ255" s="603" t="s">
        <v>3242</v>
      </c>
      <c r="AK255" s="601"/>
      <c r="AL255" s="592" t="s">
        <v>1</v>
      </c>
      <c r="AM255" s="592">
        <v>30</v>
      </c>
      <c r="AN255" s="593" t="s">
        <v>3633</v>
      </c>
      <c r="AO255" s="576" t="s">
        <v>1</v>
      </c>
      <c r="AP255" s="1350">
        <v>2900</v>
      </c>
      <c r="AQ255" s="1353">
        <v>3200</v>
      </c>
      <c r="AR255" s="1350">
        <v>2000</v>
      </c>
      <c r="AS255" s="1353">
        <v>2000</v>
      </c>
      <c r="AT255" s="1349" t="s">
        <v>12</v>
      </c>
      <c r="AU255" s="646" t="s">
        <v>3730</v>
      </c>
      <c r="AV255" s="647">
        <v>6300</v>
      </c>
      <c r="AW255" s="648">
        <v>7100</v>
      </c>
      <c r="AX255" s="684">
        <v>4400</v>
      </c>
      <c r="AY255" s="668">
        <v>4400</v>
      </c>
      <c r="BA255" s="694"/>
      <c r="BB255" s="576" t="s">
        <v>1</v>
      </c>
      <c r="BC255" s="1344">
        <v>4500</v>
      </c>
      <c r="BD255" s="576" t="s">
        <v>1</v>
      </c>
      <c r="BE255" s="603">
        <v>2400</v>
      </c>
      <c r="BF255" s="592" t="s">
        <v>1</v>
      </c>
      <c r="BG255" s="592">
        <v>20</v>
      </c>
      <c r="BH255" s="593" t="s">
        <v>3618</v>
      </c>
      <c r="BJ255" s="669"/>
      <c r="BK255" s="576" t="s">
        <v>11</v>
      </c>
      <c r="BL255" s="609" t="s">
        <v>3307</v>
      </c>
      <c r="BM255" s="610" t="s">
        <v>3307</v>
      </c>
      <c r="BN255" s="610" t="s">
        <v>3307</v>
      </c>
      <c r="BO255" s="611" t="s">
        <v>3307</v>
      </c>
      <c r="BP255" s="576" t="s">
        <v>11</v>
      </c>
      <c r="BQ255" s="603"/>
      <c r="BR255" s="601"/>
      <c r="BS255" s="601"/>
      <c r="BT255" s="670"/>
      <c r="BU255" s="576" t="s">
        <v>11</v>
      </c>
      <c r="BV255" s="603"/>
      <c r="BW255" s="601"/>
      <c r="BX255" s="601"/>
      <c r="BY255" s="601"/>
      <c r="BZ255" s="670"/>
      <c r="CA255" s="576" t="s">
        <v>11</v>
      </c>
      <c r="CB255" s="603"/>
      <c r="CC255" s="601"/>
      <c r="CD255" s="601"/>
      <c r="CE255" s="601"/>
      <c r="CF255" s="670"/>
      <c r="CH255" s="669" t="s">
        <v>3257</v>
      </c>
    </row>
    <row r="256" spans="1:86">
      <c r="A256" s="1367"/>
      <c r="B256" s="584"/>
      <c r="C256" s="657"/>
      <c r="D256" s="593" t="s">
        <v>3576</v>
      </c>
      <c r="F256" s="658">
        <v>51940</v>
      </c>
      <c r="G256" s="659">
        <v>110900</v>
      </c>
      <c r="H256" s="658">
        <v>46480</v>
      </c>
      <c r="I256" s="659">
        <v>105440</v>
      </c>
      <c r="J256" s="595" t="s">
        <v>12</v>
      </c>
      <c r="K256" s="660">
        <v>490</v>
      </c>
      <c r="L256" s="661">
        <v>1000</v>
      </c>
      <c r="M256" s="662" t="s">
        <v>3709</v>
      </c>
      <c r="N256" s="660">
        <v>440</v>
      </c>
      <c r="O256" s="661">
        <v>940</v>
      </c>
      <c r="P256" s="662" t="s">
        <v>3709</v>
      </c>
      <c r="Q256" s="576" t="s">
        <v>1</v>
      </c>
      <c r="R256" s="603">
        <v>7270</v>
      </c>
      <c r="S256" s="601">
        <v>70</v>
      </c>
      <c r="T256" s="663" t="s">
        <v>3618</v>
      </c>
      <c r="V256" s="697"/>
      <c r="W256" s="696" t="s">
        <v>3716</v>
      </c>
      <c r="X256" s="592"/>
      <c r="Y256" s="696" t="s">
        <v>3716</v>
      </c>
      <c r="Z256" s="696"/>
      <c r="AA256" s="592" t="s">
        <v>3575</v>
      </c>
      <c r="AB256" s="593" t="s">
        <v>3589</v>
      </c>
      <c r="AD256" s="1362"/>
      <c r="AE256" s="664">
        <v>10440</v>
      </c>
      <c r="AF256" s="592"/>
      <c r="AG256" s="592"/>
      <c r="AH256" s="593"/>
      <c r="AJ256" s="603"/>
      <c r="AK256" s="601"/>
      <c r="AL256" s="592"/>
      <c r="AM256" s="592"/>
      <c r="AN256" s="593"/>
      <c r="AP256" s="1351"/>
      <c r="AQ256" s="1354"/>
      <c r="AR256" s="1351"/>
      <c r="AS256" s="1354"/>
      <c r="AT256" s="1349"/>
      <c r="AU256" s="588" t="s">
        <v>3731</v>
      </c>
      <c r="AV256" s="665">
        <v>3500</v>
      </c>
      <c r="AW256" s="666">
        <v>3900</v>
      </c>
      <c r="AX256" s="684">
        <v>2400</v>
      </c>
      <c r="AY256" s="668">
        <v>2400</v>
      </c>
      <c r="BA256" s="651" t="s">
        <v>3690</v>
      </c>
      <c r="BC256" s="1345"/>
      <c r="BE256" s="603"/>
      <c r="BF256" s="592"/>
      <c r="BG256" s="592"/>
      <c r="BH256" s="593"/>
      <c r="BJ256" s="669"/>
      <c r="BL256" s="609"/>
      <c r="BM256" s="610"/>
      <c r="BN256" s="610"/>
      <c r="BO256" s="611"/>
      <c r="BQ256" s="603">
        <v>1400</v>
      </c>
      <c r="BR256" s="601" t="s">
        <v>3630</v>
      </c>
      <c r="BS256" s="601">
        <v>10</v>
      </c>
      <c r="BT256" s="670" t="s">
        <v>3618</v>
      </c>
      <c r="BV256" s="603">
        <v>4840</v>
      </c>
      <c r="BW256" s="601" t="s">
        <v>3630</v>
      </c>
      <c r="BX256" s="601">
        <v>40</v>
      </c>
      <c r="BY256" s="601" t="s">
        <v>3618</v>
      </c>
      <c r="BZ256" s="670" t="s">
        <v>3631</v>
      </c>
      <c r="CB256" s="603">
        <v>3050</v>
      </c>
      <c r="CC256" s="601" t="s">
        <v>3630</v>
      </c>
      <c r="CD256" s="601">
        <v>30</v>
      </c>
      <c r="CE256" s="601" t="s">
        <v>3618</v>
      </c>
      <c r="CF256" s="670" t="s">
        <v>3631</v>
      </c>
      <c r="CH256" s="669"/>
    </row>
    <row r="257" spans="1:86">
      <c r="A257" s="1367"/>
      <c r="B257" s="584"/>
      <c r="C257" s="657" t="s">
        <v>3577</v>
      </c>
      <c r="D257" s="593" t="s">
        <v>3578</v>
      </c>
      <c r="F257" s="658">
        <v>110900</v>
      </c>
      <c r="G257" s="659">
        <v>183610</v>
      </c>
      <c r="H257" s="658">
        <v>105440</v>
      </c>
      <c r="I257" s="659">
        <v>178150</v>
      </c>
      <c r="J257" s="595" t="s">
        <v>12</v>
      </c>
      <c r="K257" s="660">
        <v>1000</v>
      </c>
      <c r="L257" s="661">
        <v>1720</v>
      </c>
      <c r="M257" s="662" t="s">
        <v>3709</v>
      </c>
      <c r="N257" s="660">
        <v>940</v>
      </c>
      <c r="O257" s="661">
        <v>1660</v>
      </c>
      <c r="P257" s="662" t="s">
        <v>3709</v>
      </c>
      <c r="R257" s="598"/>
      <c r="S257" s="592"/>
      <c r="T257" s="593"/>
      <c r="V257" s="603"/>
      <c r="W257" s="601">
        <v>447500</v>
      </c>
      <c r="X257" s="592"/>
      <c r="Y257" s="601">
        <v>4470</v>
      </c>
      <c r="Z257" s="592" t="s">
        <v>3618</v>
      </c>
      <c r="AA257" s="592"/>
      <c r="AB257" s="593" t="s">
        <v>3590</v>
      </c>
      <c r="AC257" s="576" t="s">
        <v>1</v>
      </c>
      <c r="AD257" s="1359">
        <v>10440</v>
      </c>
      <c r="AE257" s="671"/>
      <c r="AF257" s="592"/>
      <c r="AG257" s="592">
        <v>0</v>
      </c>
      <c r="AH257" s="593"/>
      <c r="AJ257" s="603">
        <v>3730</v>
      </c>
      <c r="AK257" s="601" t="s">
        <v>3632</v>
      </c>
      <c r="AL257" s="592"/>
      <c r="AM257" s="592"/>
      <c r="AN257" s="593"/>
      <c r="AP257" s="1351"/>
      <c r="AQ257" s="1354"/>
      <c r="AR257" s="1351"/>
      <c r="AS257" s="1354"/>
      <c r="AT257" s="1349"/>
      <c r="AU257" s="588" t="s">
        <v>3732</v>
      </c>
      <c r="AV257" s="665">
        <v>3000</v>
      </c>
      <c r="AW257" s="666">
        <v>3400</v>
      </c>
      <c r="AX257" s="684">
        <v>2100</v>
      </c>
      <c r="AY257" s="668">
        <v>2100</v>
      </c>
      <c r="BA257" s="651">
        <v>4660</v>
      </c>
      <c r="BC257" s="627"/>
      <c r="BE257" s="603"/>
      <c r="BF257" s="592"/>
      <c r="BG257" s="592"/>
      <c r="BH257" s="593"/>
      <c r="BJ257" s="669" t="s">
        <v>3591</v>
      </c>
      <c r="BL257" s="609">
        <v>0.02</v>
      </c>
      <c r="BM257" s="610">
        <v>0.03</v>
      </c>
      <c r="BN257" s="610">
        <v>0.05</v>
      </c>
      <c r="BO257" s="611">
        <v>0.06</v>
      </c>
      <c r="BQ257" s="603"/>
      <c r="BR257" s="601"/>
      <c r="BS257" s="601"/>
      <c r="BT257" s="670"/>
      <c r="BV257" s="603"/>
      <c r="BW257" s="601"/>
      <c r="BX257" s="601"/>
      <c r="BY257" s="601"/>
      <c r="BZ257" s="670"/>
      <c r="CB257" s="603"/>
      <c r="CC257" s="601"/>
      <c r="CD257" s="601"/>
      <c r="CE257" s="601"/>
      <c r="CF257" s="670"/>
      <c r="CH257" s="669">
        <v>0.91</v>
      </c>
    </row>
    <row r="258" spans="1:86">
      <c r="A258" s="1367"/>
      <c r="B258" s="584"/>
      <c r="C258" s="657"/>
      <c r="D258" s="593" t="s">
        <v>3579</v>
      </c>
      <c r="F258" s="673">
        <v>183610</v>
      </c>
      <c r="G258" s="674"/>
      <c r="H258" s="673">
        <v>178150</v>
      </c>
      <c r="I258" s="674"/>
      <c r="J258" s="595" t="s">
        <v>12</v>
      </c>
      <c r="K258" s="675">
        <v>1720</v>
      </c>
      <c r="L258" s="676"/>
      <c r="M258" s="677" t="s">
        <v>3709</v>
      </c>
      <c r="N258" s="675">
        <v>1660</v>
      </c>
      <c r="O258" s="676"/>
      <c r="P258" s="677" t="s">
        <v>3709</v>
      </c>
      <c r="R258" s="598"/>
      <c r="S258" s="592"/>
      <c r="T258" s="593"/>
      <c r="V258" s="603"/>
      <c r="W258" s="601"/>
      <c r="X258" s="592"/>
      <c r="Y258" s="601"/>
      <c r="Z258" s="592"/>
      <c r="AA258" s="592"/>
      <c r="AB258" s="593"/>
      <c r="AD258" s="1360"/>
      <c r="AE258" s="678"/>
      <c r="AF258" s="688"/>
      <c r="AG258" s="688"/>
      <c r="AH258" s="600"/>
      <c r="AJ258" s="603"/>
      <c r="AK258" s="601"/>
      <c r="AL258" s="592"/>
      <c r="AM258" s="592"/>
      <c r="AN258" s="593"/>
      <c r="AP258" s="1352"/>
      <c r="AQ258" s="1355"/>
      <c r="AR258" s="1352"/>
      <c r="AS258" s="1355"/>
      <c r="AT258" s="1349"/>
      <c r="AU258" s="679" t="s">
        <v>3733</v>
      </c>
      <c r="AV258" s="680">
        <v>2700</v>
      </c>
      <c r="AW258" s="681">
        <v>3000</v>
      </c>
      <c r="AX258" s="682">
        <v>1900</v>
      </c>
      <c r="AY258" s="683">
        <v>1900</v>
      </c>
      <c r="BA258" s="694"/>
      <c r="BC258" s="627"/>
      <c r="BE258" s="603"/>
      <c r="BF258" s="592"/>
      <c r="BG258" s="592"/>
      <c r="BH258" s="593"/>
      <c r="BJ258" s="669"/>
      <c r="BL258" s="609"/>
      <c r="BM258" s="610"/>
      <c r="BN258" s="610"/>
      <c r="BO258" s="611"/>
      <c r="BQ258" s="603"/>
      <c r="BR258" s="601"/>
      <c r="BS258" s="601"/>
      <c r="BT258" s="670"/>
      <c r="BV258" s="603"/>
      <c r="BW258" s="601"/>
      <c r="BX258" s="601"/>
      <c r="BY258" s="601"/>
      <c r="BZ258" s="670"/>
      <c r="CB258" s="603"/>
      <c r="CC258" s="601"/>
      <c r="CD258" s="601"/>
      <c r="CE258" s="601"/>
      <c r="CF258" s="670"/>
      <c r="CH258" s="669"/>
    </row>
    <row r="259" spans="1:86" ht="45">
      <c r="A259" s="1367"/>
      <c r="B259" s="631" t="s">
        <v>3592</v>
      </c>
      <c r="C259" s="632" t="s">
        <v>3573</v>
      </c>
      <c r="D259" s="633" t="s">
        <v>3574</v>
      </c>
      <c r="F259" s="634">
        <v>38730</v>
      </c>
      <c r="G259" s="635">
        <v>46000</v>
      </c>
      <c r="H259" s="634">
        <v>33810</v>
      </c>
      <c r="I259" s="635">
        <v>41080</v>
      </c>
      <c r="J259" s="595" t="s">
        <v>12</v>
      </c>
      <c r="K259" s="636">
        <v>360</v>
      </c>
      <c r="L259" s="637">
        <v>430</v>
      </c>
      <c r="M259" s="638" t="s">
        <v>3709</v>
      </c>
      <c r="N259" s="636">
        <v>310</v>
      </c>
      <c r="O259" s="637">
        <v>380</v>
      </c>
      <c r="P259" s="638" t="s">
        <v>3709</v>
      </c>
      <c r="Q259" s="576" t="s">
        <v>1</v>
      </c>
      <c r="R259" s="639">
        <v>7270</v>
      </c>
      <c r="S259" s="640">
        <v>70</v>
      </c>
      <c r="T259" s="641" t="s">
        <v>3618</v>
      </c>
      <c r="V259" s="697"/>
      <c r="W259" s="696" t="s">
        <v>3717</v>
      </c>
      <c r="X259" s="592"/>
      <c r="Y259" s="696" t="s">
        <v>3717</v>
      </c>
      <c r="Z259" s="696"/>
      <c r="AA259" s="592"/>
      <c r="AB259" s="593"/>
      <c r="AD259" s="698"/>
      <c r="AE259" s="698"/>
      <c r="AF259" s="592"/>
      <c r="AG259" s="592"/>
      <c r="AH259" s="593"/>
      <c r="AJ259" s="603" t="s">
        <v>3243</v>
      </c>
      <c r="AK259" s="601"/>
      <c r="AL259" s="592" t="s">
        <v>1</v>
      </c>
      <c r="AM259" s="592">
        <v>30</v>
      </c>
      <c r="AN259" s="593" t="s">
        <v>3633</v>
      </c>
      <c r="AO259" s="576" t="s">
        <v>1</v>
      </c>
      <c r="AP259" s="1350">
        <v>2600</v>
      </c>
      <c r="AQ259" s="1353">
        <v>2900</v>
      </c>
      <c r="AR259" s="1350">
        <v>1800</v>
      </c>
      <c r="AS259" s="1353">
        <v>1800</v>
      </c>
      <c r="AT259" s="1349" t="s">
        <v>12</v>
      </c>
      <c r="AU259" s="646" t="s">
        <v>3730</v>
      </c>
      <c r="AV259" s="647">
        <v>5500</v>
      </c>
      <c r="AW259" s="648">
        <v>6200</v>
      </c>
      <c r="AX259" s="684">
        <v>3900</v>
      </c>
      <c r="AY259" s="668">
        <v>3900</v>
      </c>
      <c r="BA259" s="651" t="s">
        <v>3691</v>
      </c>
      <c r="BB259" s="576" t="s">
        <v>1</v>
      </c>
      <c r="BC259" s="1344">
        <v>4500</v>
      </c>
      <c r="BD259" s="576" t="s">
        <v>1</v>
      </c>
      <c r="BE259" s="644">
        <v>2160</v>
      </c>
      <c r="BF259" s="642" t="s">
        <v>1</v>
      </c>
      <c r="BG259" s="642">
        <v>20</v>
      </c>
      <c r="BH259" s="633" t="s">
        <v>3618</v>
      </c>
      <c r="BJ259" s="669">
        <v>0.1</v>
      </c>
      <c r="BK259" s="576" t="s">
        <v>11</v>
      </c>
      <c r="BL259" s="653" t="s">
        <v>3307</v>
      </c>
      <c r="BM259" s="654" t="s">
        <v>3307</v>
      </c>
      <c r="BN259" s="654" t="s">
        <v>3307</v>
      </c>
      <c r="BO259" s="655" t="s">
        <v>3307</v>
      </c>
      <c r="BP259" s="576" t="s">
        <v>11</v>
      </c>
      <c r="BQ259" s="644"/>
      <c r="BR259" s="645"/>
      <c r="BS259" s="645"/>
      <c r="BT259" s="656"/>
      <c r="BU259" s="576" t="s">
        <v>11</v>
      </c>
      <c r="BV259" s="644"/>
      <c r="BW259" s="645"/>
      <c r="BX259" s="645"/>
      <c r="BY259" s="645"/>
      <c r="BZ259" s="656"/>
      <c r="CA259" s="576" t="s">
        <v>11</v>
      </c>
      <c r="CB259" s="644"/>
      <c r="CC259" s="645"/>
      <c r="CD259" s="645"/>
      <c r="CE259" s="645"/>
      <c r="CF259" s="656"/>
      <c r="CH259" s="652" t="s">
        <v>3257</v>
      </c>
    </row>
    <row r="260" spans="1:86">
      <c r="A260" s="1367"/>
      <c r="B260" s="584"/>
      <c r="C260" s="657"/>
      <c r="D260" s="593" t="s">
        <v>3576</v>
      </c>
      <c r="F260" s="658">
        <v>46000</v>
      </c>
      <c r="G260" s="659">
        <v>104960</v>
      </c>
      <c r="H260" s="658">
        <v>41080</v>
      </c>
      <c r="I260" s="659">
        <v>100040</v>
      </c>
      <c r="J260" s="595" t="s">
        <v>12</v>
      </c>
      <c r="K260" s="660">
        <v>430</v>
      </c>
      <c r="L260" s="661">
        <v>940</v>
      </c>
      <c r="M260" s="662" t="s">
        <v>3709</v>
      </c>
      <c r="N260" s="660">
        <v>380</v>
      </c>
      <c r="O260" s="661">
        <v>890</v>
      </c>
      <c r="P260" s="662" t="s">
        <v>3709</v>
      </c>
      <c r="Q260" s="576" t="s">
        <v>1</v>
      </c>
      <c r="R260" s="603">
        <v>7270</v>
      </c>
      <c r="S260" s="601">
        <v>70</v>
      </c>
      <c r="T260" s="663" t="s">
        <v>3618</v>
      </c>
      <c r="V260" s="603"/>
      <c r="W260" s="601">
        <v>483000</v>
      </c>
      <c r="X260" s="592"/>
      <c r="Y260" s="601">
        <v>4830</v>
      </c>
      <c r="Z260" s="592" t="s">
        <v>3618</v>
      </c>
      <c r="AA260" s="592"/>
      <c r="AB260" s="593"/>
      <c r="AD260" s="698"/>
      <c r="AE260" s="698"/>
      <c r="AF260" s="592"/>
      <c r="AG260" s="592"/>
      <c r="AH260" s="593"/>
      <c r="AJ260" s="603"/>
      <c r="AK260" s="601"/>
      <c r="AL260" s="592"/>
      <c r="AM260" s="592"/>
      <c r="AN260" s="593"/>
      <c r="AP260" s="1351"/>
      <c r="AQ260" s="1354"/>
      <c r="AR260" s="1351"/>
      <c r="AS260" s="1354"/>
      <c r="AT260" s="1349"/>
      <c r="AU260" s="588" t="s">
        <v>3731</v>
      </c>
      <c r="AV260" s="665">
        <v>3000</v>
      </c>
      <c r="AW260" s="666">
        <v>3400</v>
      </c>
      <c r="AX260" s="684">
        <v>2100</v>
      </c>
      <c r="AY260" s="668">
        <v>2100</v>
      </c>
      <c r="BA260" s="651">
        <v>4250</v>
      </c>
      <c r="BC260" s="1345"/>
      <c r="BE260" s="603"/>
      <c r="BF260" s="592"/>
      <c r="BG260" s="592"/>
      <c r="BH260" s="593"/>
      <c r="BJ260" s="669"/>
      <c r="BL260" s="609"/>
      <c r="BM260" s="610"/>
      <c r="BN260" s="610"/>
      <c r="BO260" s="611"/>
      <c r="BQ260" s="603">
        <v>1260</v>
      </c>
      <c r="BR260" s="601" t="s">
        <v>3630</v>
      </c>
      <c r="BS260" s="601">
        <v>10</v>
      </c>
      <c r="BT260" s="670" t="s">
        <v>3618</v>
      </c>
      <c r="BV260" s="603">
        <v>4360</v>
      </c>
      <c r="BW260" s="601" t="s">
        <v>3630</v>
      </c>
      <c r="BX260" s="601">
        <v>40</v>
      </c>
      <c r="BY260" s="601" t="s">
        <v>3618</v>
      </c>
      <c r="BZ260" s="670" t="s">
        <v>3631</v>
      </c>
      <c r="CB260" s="603">
        <v>2750</v>
      </c>
      <c r="CC260" s="601" t="s">
        <v>3630</v>
      </c>
      <c r="CD260" s="601">
        <v>20</v>
      </c>
      <c r="CE260" s="601" t="s">
        <v>3618</v>
      </c>
      <c r="CF260" s="670" t="s">
        <v>3631</v>
      </c>
      <c r="CH260" s="669"/>
    </row>
    <row r="261" spans="1:86">
      <c r="A261" s="1367"/>
      <c r="B261" s="584"/>
      <c r="C261" s="657" t="s">
        <v>3577</v>
      </c>
      <c r="D261" s="593" t="s">
        <v>3578</v>
      </c>
      <c r="F261" s="658">
        <v>104960</v>
      </c>
      <c r="G261" s="659">
        <v>177670</v>
      </c>
      <c r="H261" s="658">
        <v>100040</v>
      </c>
      <c r="I261" s="659">
        <v>172750</v>
      </c>
      <c r="J261" s="595" t="s">
        <v>12</v>
      </c>
      <c r="K261" s="660">
        <v>940</v>
      </c>
      <c r="L261" s="661">
        <v>1660</v>
      </c>
      <c r="M261" s="662" t="s">
        <v>3709</v>
      </c>
      <c r="N261" s="660">
        <v>890</v>
      </c>
      <c r="O261" s="661">
        <v>1610</v>
      </c>
      <c r="P261" s="662" t="s">
        <v>3709</v>
      </c>
      <c r="R261" s="598"/>
      <c r="S261" s="592"/>
      <c r="T261" s="593"/>
      <c r="V261" s="603"/>
      <c r="W261" s="601"/>
      <c r="X261" s="592"/>
      <c r="Y261" s="601"/>
      <c r="Z261" s="592"/>
      <c r="AA261" s="592"/>
      <c r="AB261" s="593"/>
      <c r="AD261" s="698"/>
      <c r="AE261" s="698"/>
      <c r="AF261" s="592"/>
      <c r="AG261" s="592"/>
      <c r="AH261" s="593"/>
      <c r="AJ261" s="603">
        <v>3310</v>
      </c>
      <c r="AK261" s="601" t="s">
        <v>3632</v>
      </c>
      <c r="AL261" s="592"/>
      <c r="AM261" s="592"/>
      <c r="AN261" s="593"/>
      <c r="AP261" s="1351"/>
      <c r="AQ261" s="1354"/>
      <c r="AR261" s="1351"/>
      <c r="AS261" s="1354"/>
      <c r="AT261" s="1349"/>
      <c r="AU261" s="588" t="s">
        <v>3732</v>
      </c>
      <c r="AV261" s="665">
        <v>2600</v>
      </c>
      <c r="AW261" s="666">
        <v>2900</v>
      </c>
      <c r="AX261" s="684">
        <v>1800</v>
      </c>
      <c r="AY261" s="668">
        <v>1800</v>
      </c>
      <c r="BA261" s="694"/>
      <c r="BC261" s="627"/>
      <c r="BE261" s="603"/>
      <c r="BF261" s="592"/>
      <c r="BG261" s="592"/>
      <c r="BH261" s="593"/>
      <c r="BJ261" s="669"/>
      <c r="BL261" s="609">
        <v>0.02</v>
      </c>
      <c r="BM261" s="610">
        <v>0.03</v>
      </c>
      <c r="BN261" s="610">
        <v>0.05</v>
      </c>
      <c r="BO261" s="611">
        <v>0.06</v>
      </c>
      <c r="BQ261" s="603"/>
      <c r="BR261" s="601"/>
      <c r="BS261" s="601"/>
      <c r="BT261" s="670"/>
      <c r="BV261" s="603"/>
      <c r="BW261" s="601"/>
      <c r="BX261" s="601"/>
      <c r="BY261" s="601"/>
      <c r="BZ261" s="670"/>
      <c r="CB261" s="603"/>
      <c r="CC261" s="601"/>
      <c r="CD261" s="601"/>
      <c r="CE261" s="601"/>
      <c r="CF261" s="670"/>
      <c r="CH261" s="669">
        <v>0.96</v>
      </c>
    </row>
    <row r="262" spans="1:86">
      <c r="A262" s="1367"/>
      <c r="B262" s="686"/>
      <c r="C262" s="687"/>
      <c r="D262" s="600" t="s">
        <v>3579</v>
      </c>
      <c r="F262" s="673">
        <v>177670</v>
      </c>
      <c r="G262" s="674"/>
      <c r="H262" s="673">
        <v>172750</v>
      </c>
      <c r="I262" s="674"/>
      <c r="J262" s="595" t="s">
        <v>12</v>
      </c>
      <c r="K262" s="675">
        <v>1660</v>
      </c>
      <c r="L262" s="676"/>
      <c r="M262" s="677" t="s">
        <v>3709</v>
      </c>
      <c r="N262" s="675">
        <v>1610</v>
      </c>
      <c r="O262" s="676"/>
      <c r="P262" s="677" t="s">
        <v>3709</v>
      </c>
      <c r="R262" s="599"/>
      <c r="S262" s="688"/>
      <c r="T262" s="600"/>
      <c r="V262" s="697"/>
      <c r="W262" s="696" t="s">
        <v>3718</v>
      </c>
      <c r="X262" s="592"/>
      <c r="Y262" s="696" t="s">
        <v>3718</v>
      </c>
      <c r="Z262" s="696"/>
      <c r="AA262" s="592"/>
      <c r="AB262" s="593"/>
      <c r="AD262" s="698"/>
      <c r="AE262" s="698"/>
      <c r="AF262" s="592"/>
      <c r="AG262" s="592"/>
      <c r="AH262" s="593"/>
      <c r="AJ262" s="603"/>
      <c r="AK262" s="601"/>
      <c r="AL262" s="592"/>
      <c r="AM262" s="592"/>
      <c r="AN262" s="593"/>
      <c r="AP262" s="1352"/>
      <c r="AQ262" s="1355"/>
      <c r="AR262" s="1352"/>
      <c r="AS262" s="1355"/>
      <c r="AT262" s="1349"/>
      <c r="AU262" s="679" t="s">
        <v>3733</v>
      </c>
      <c r="AV262" s="680">
        <v>2400</v>
      </c>
      <c r="AW262" s="681">
        <v>2600</v>
      </c>
      <c r="AX262" s="682">
        <v>1600</v>
      </c>
      <c r="AY262" s="683">
        <v>1600</v>
      </c>
      <c r="BA262" s="651" t="s">
        <v>3692</v>
      </c>
      <c r="BC262" s="627"/>
      <c r="BE262" s="602"/>
      <c r="BF262" s="688"/>
      <c r="BG262" s="688"/>
      <c r="BH262" s="600"/>
      <c r="BJ262" s="669"/>
      <c r="BL262" s="689"/>
      <c r="BM262" s="690"/>
      <c r="BN262" s="690"/>
      <c r="BO262" s="691"/>
      <c r="BQ262" s="602"/>
      <c r="BR262" s="612"/>
      <c r="BS262" s="612"/>
      <c r="BT262" s="613"/>
      <c r="BV262" s="602"/>
      <c r="BW262" s="612"/>
      <c r="BX262" s="612"/>
      <c r="BY262" s="612"/>
      <c r="BZ262" s="613"/>
      <c r="CB262" s="602"/>
      <c r="CC262" s="612"/>
      <c r="CD262" s="612"/>
      <c r="CE262" s="612"/>
      <c r="CF262" s="613"/>
      <c r="CH262" s="614"/>
    </row>
    <row r="263" spans="1:86" ht="45">
      <c r="A263" s="1367"/>
      <c r="B263" s="584" t="s">
        <v>3593</v>
      </c>
      <c r="C263" s="657" t="s">
        <v>3573</v>
      </c>
      <c r="D263" s="593" t="s">
        <v>3574</v>
      </c>
      <c r="F263" s="634">
        <v>36800</v>
      </c>
      <c r="G263" s="635">
        <v>44070</v>
      </c>
      <c r="H263" s="634">
        <v>32330</v>
      </c>
      <c r="I263" s="635">
        <v>39600</v>
      </c>
      <c r="J263" s="595" t="s">
        <v>12</v>
      </c>
      <c r="K263" s="636">
        <v>340</v>
      </c>
      <c r="L263" s="637">
        <v>410</v>
      </c>
      <c r="M263" s="638" t="s">
        <v>3709</v>
      </c>
      <c r="N263" s="636">
        <v>300</v>
      </c>
      <c r="O263" s="637">
        <v>370</v>
      </c>
      <c r="P263" s="638" t="s">
        <v>3709</v>
      </c>
      <c r="Q263" s="576" t="s">
        <v>1</v>
      </c>
      <c r="R263" s="692">
        <v>7270</v>
      </c>
      <c r="S263" s="693">
        <v>70</v>
      </c>
      <c r="T263" s="663" t="s">
        <v>3618</v>
      </c>
      <c r="V263" s="603"/>
      <c r="W263" s="601">
        <v>518600</v>
      </c>
      <c r="X263" s="592"/>
      <c r="Y263" s="601">
        <v>5180</v>
      </c>
      <c r="Z263" s="592" t="s">
        <v>3618</v>
      </c>
      <c r="AA263" s="592"/>
      <c r="AB263" s="593"/>
      <c r="AD263" s="698"/>
      <c r="AE263" s="698"/>
      <c r="AF263" s="592"/>
      <c r="AG263" s="592"/>
      <c r="AH263" s="593"/>
      <c r="AJ263" s="603" t="s">
        <v>3244</v>
      </c>
      <c r="AK263" s="601"/>
      <c r="AL263" s="592" t="s">
        <v>1</v>
      </c>
      <c r="AM263" s="592">
        <v>20</v>
      </c>
      <c r="AN263" s="593" t="s">
        <v>3633</v>
      </c>
      <c r="AO263" s="576" t="s">
        <v>1</v>
      </c>
      <c r="AP263" s="1350">
        <v>2900</v>
      </c>
      <c r="AQ263" s="1353">
        <v>3100</v>
      </c>
      <c r="AR263" s="1350">
        <v>2000</v>
      </c>
      <c r="AS263" s="1353">
        <v>2000</v>
      </c>
      <c r="AT263" s="1349" t="s">
        <v>12</v>
      </c>
      <c r="AU263" s="646" t="s">
        <v>3730</v>
      </c>
      <c r="AV263" s="647">
        <v>6100</v>
      </c>
      <c r="AW263" s="648">
        <v>6800</v>
      </c>
      <c r="AX263" s="684">
        <v>4200</v>
      </c>
      <c r="AY263" s="668">
        <v>4200</v>
      </c>
      <c r="BA263" s="651">
        <v>3920</v>
      </c>
      <c r="BB263" s="576" t="s">
        <v>1</v>
      </c>
      <c r="BC263" s="1344">
        <v>4500</v>
      </c>
      <c r="BD263" s="576" t="s">
        <v>1</v>
      </c>
      <c r="BE263" s="603">
        <v>1960</v>
      </c>
      <c r="BF263" s="592" t="s">
        <v>1</v>
      </c>
      <c r="BG263" s="592">
        <v>10</v>
      </c>
      <c r="BH263" s="593" t="s">
        <v>3618</v>
      </c>
      <c r="BJ263" s="669"/>
      <c r="BK263" s="576" t="s">
        <v>11</v>
      </c>
      <c r="BL263" s="609" t="s">
        <v>3307</v>
      </c>
      <c r="BM263" s="610" t="s">
        <v>3307</v>
      </c>
      <c r="BN263" s="610" t="s">
        <v>3307</v>
      </c>
      <c r="BO263" s="611" t="s">
        <v>3307</v>
      </c>
      <c r="BP263" s="576" t="s">
        <v>11</v>
      </c>
      <c r="BQ263" s="603"/>
      <c r="BR263" s="601"/>
      <c r="BS263" s="601"/>
      <c r="BT263" s="670"/>
      <c r="BU263" s="576" t="s">
        <v>11</v>
      </c>
      <c r="BV263" s="603"/>
      <c r="BW263" s="601"/>
      <c r="BX263" s="601"/>
      <c r="BY263" s="601"/>
      <c r="BZ263" s="670"/>
      <c r="CA263" s="576" t="s">
        <v>11</v>
      </c>
      <c r="CB263" s="603"/>
      <c r="CC263" s="601"/>
      <c r="CD263" s="601"/>
      <c r="CE263" s="601"/>
      <c r="CF263" s="670"/>
      <c r="CH263" s="669" t="s">
        <v>3257</v>
      </c>
    </row>
    <row r="264" spans="1:86">
      <c r="A264" s="1367"/>
      <c r="B264" s="584"/>
      <c r="C264" s="657"/>
      <c r="D264" s="593" t="s">
        <v>3576</v>
      </c>
      <c r="F264" s="658">
        <v>44070</v>
      </c>
      <c r="G264" s="659">
        <v>103030</v>
      </c>
      <c r="H264" s="658">
        <v>39600</v>
      </c>
      <c r="I264" s="659">
        <v>98560</v>
      </c>
      <c r="J264" s="595" t="s">
        <v>12</v>
      </c>
      <c r="K264" s="660">
        <v>410</v>
      </c>
      <c r="L264" s="661">
        <v>920</v>
      </c>
      <c r="M264" s="662" t="s">
        <v>3709</v>
      </c>
      <c r="N264" s="660">
        <v>370</v>
      </c>
      <c r="O264" s="661">
        <v>870</v>
      </c>
      <c r="P264" s="662" t="s">
        <v>3709</v>
      </c>
      <c r="Q264" s="576" t="s">
        <v>1</v>
      </c>
      <c r="R264" s="603">
        <v>7270</v>
      </c>
      <c r="S264" s="601">
        <v>70</v>
      </c>
      <c r="T264" s="663" t="s">
        <v>3618</v>
      </c>
      <c r="V264" s="603"/>
      <c r="W264" s="601"/>
      <c r="X264" s="592"/>
      <c r="Y264" s="601"/>
      <c r="Z264" s="592"/>
      <c r="AA264" s="592"/>
      <c r="AB264" s="593"/>
      <c r="AD264" s="698"/>
      <c r="AE264" s="698"/>
      <c r="AF264" s="592"/>
      <c r="AG264" s="592"/>
      <c r="AH264" s="593"/>
      <c r="AJ264" s="603"/>
      <c r="AK264" s="601"/>
      <c r="AL264" s="592"/>
      <c r="AM264" s="592"/>
      <c r="AN264" s="593"/>
      <c r="AP264" s="1351"/>
      <c r="AQ264" s="1354"/>
      <c r="AR264" s="1351"/>
      <c r="AS264" s="1354"/>
      <c r="AT264" s="1349"/>
      <c r="AU264" s="588" t="s">
        <v>3731</v>
      </c>
      <c r="AV264" s="665">
        <v>3300</v>
      </c>
      <c r="AW264" s="666">
        <v>3700</v>
      </c>
      <c r="AX264" s="684">
        <v>2300</v>
      </c>
      <c r="AY264" s="668">
        <v>2300</v>
      </c>
      <c r="BA264" s="694"/>
      <c r="BC264" s="1345"/>
      <c r="BE264" s="603"/>
      <c r="BF264" s="592"/>
      <c r="BG264" s="592"/>
      <c r="BH264" s="593"/>
      <c r="BJ264" s="669"/>
      <c r="BL264" s="609"/>
      <c r="BM264" s="610"/>
      <c r="BN264" s="610"/>
      <c r="BO264" s="611"/>
      <c r="BQ264" s="603">
        <v>1140</v>
      </c>
      <c r="BR264" s="601" t="s">
        <v>3630</v>
      </c>
      <c r="BS264" s="601">
        <v>10</v>
      </c>
      <c r="BT264" s="670" t="s">
        <v>3618</v>
      </c>
      <c r="BV264" s="603">
        <v>3960</v>
      </c>
      <c r="BW264" s="601" t="s">
        <v>3630</v>
      </c>
      <c r="BX264" s="601">
        <v>40</v>
      </c>
      <c r="BY264" s="601" t="s">
        <v>3618</v>
      </c>
      <c r="BZ264" s="670" t="s">
        <v>3631</v>
      </c>
      <c r="CB264" s="603">
        <v>2500</v>
      </c>
      <c r="CC264" s="601" t="s">
        <v>3630</v>
      </c>
      <c r="CD264" s="601">
        <v>20</v>
      </c>
      <c r="CE264" s="601" t="s">
        <v>3618</v>
      </c>
      <c r="CF264" s="670" t="s">
        <v>3631</v>
      </c>
      <c r="CH264" s="669"/>
    </row>
    <row r="265" spans="1:86">
      <c r="A265" s="1367"/>
      <c r="B265" s="584"/>
      <c r="C265" s="657" t="s">
        <v>3577</v>
      </c>
      <c r="D265" s="593" t="s">
        <v>3578</v>
      </c>
      <c r="F265" s="658">
        <v>103030</v>
      </c>
      <c r="G265" s="659">
        <v>175740</v>
      </c>
      <c r="H265" s="658">
        <v>98560</v>
      </c>
      <c r="I265" s="659">
        <v>171270</v>
      </c>
      <c r="J265" s="595" t="s">
        <v>12</v>
      </c>
      <c r="K265" s="660">
        <v>920</v>
      </c>
      <c r="L265" s="661">
        <v>1640</v>
      </c>
      <c r="M265" s="662" t="s">
        <v>3709</v>
      </c>
      <c r="N265" s="660">
        <v>870</v>
      </c>
      <c r="O265" s="661">
        <v>1590</v>
      </c>
      <c r="P265" s="662" t="s">
        <v>3709</v>
      </c>
      <c r="R265" s="598"/>
      <c r="S265" s="592"/>
      <c r="T265" s="593"/>
      <c r="V265" s="697"/>
      <c r="W265" s="696" t="s">
        <v>3719</v>
      </c>
      <c r="X265" s="592"/>
      <c r="Y265" s="696" t="s">
        <v>3719</v>
      </c>
      <c r="Z265" s="696"/>
      <c r="AA265" s="592"/>
      <c r="AB265" s="593"/>
      <c r="AD265" s="698"/>
      <c r="AE265" s="698"/>
      <c r="AF265" s="592"/>
      <c r="AG265" s="592"/>
      <c r="AH265" s="593"/>
      <c r="AJ265" s="603">
        <v>2980</v>
      </c>
      <c r="AK265" s="601" t="s">
        <v>3632</v>
      </c>
      <c r="AL265" s="592"/>
      <c r="AM265" s="592"/>
      <c r="AN265" s="593"/>
      <c r="AP265" s="1351"/>
      <c r="AQ265" s="1354"/>
      <c r="AR265" s="1351"/>
      <c r="AS265" s="1354"/>
      <c r="AT265" s="1349"/>
      <c r="AU265" s="588" t="s">
        <v>3732</v>
      </c>
      <c r="AV265" s="665">
        <v>2900</v>
      </c>
      <c r="AW265" s="666">
        <v>3200</v>
      </c>
      <c r="AX265" s="684">
        <v>2000</v>
      </c>
      <c r="AY265" s="668">
        <v>2000</v>
      </c>
      <c r="BA265" s="651" t="s">
        <v>3693</v>
      </c>
      <c r="BC265" s="672"/>
      <c r="BE265" s="603"/>
      <c r="BF265" s="592"/>
      <c r="BG265" s="592"/>
      <c r="BH265" s="593"/>
      <c r="BJ265" s="669"/>
      <c r="BL265" s="609">
        <v>0.02</v>
      </c>
      <c r="BM265" s="610">
        <v>0.03</v>
      </c>
      <c r="BN265" s="610">
        <v>0.05</v>
      </c>
      <c r="BO265" s="611">
        <v>0.06</v>
      </c>
      <c r="BQ265" s="603"/>
      <c r="BR265" s="601"/>
      <c r="BS265" s="601"/>
      <c r="BT265" s="670"/>
      <c r="BV265" s="603"/>
      <c r="BW265" s="601"/>
      <c r="BX265" s="601"/>
      <c r="BY265" s="601"/>
      <c r="BZ265" s="670"/>
      <c r="CB265" s="603"/>
      <c r="CC265" s="601"/>
      <c r="CD265" s="601"/>
      <c r="CE265" s="601"/>
      <c r="CF265" s="670"/>
      <c r="CH265" s="669">
        <v>0.95</v>
      </c>
    </row>
    <row r="266" spans="1:86">
      <c r="A266" s="1367"/>
      <c r="B266" s="584"/>
      <c r="C266" s="657"/>
      <c r="D266" s="593" t="s">
        <v>3579</v>
      </c>
      <c r="F266" s="673">
        <v>175740</v>
      </c>
      <c r="G266" s="674"/>
      <c r="H266" s="673">
        <v>171270</v>
      </c>
      <c r="I266" s="674"/>
      <c r="J266" s="595" t="s">
        <v>12</v>
      </c>
      <c r="K266" s="675">
        <v>1640</v>
      </c>
      <c r="L266" s="676"/>
      <c r="M266" s="677" t="s">
        <v>3709</v>
      </c>
      <c r="N266" s="675">
        <v>1590</v>
      </c>
      <c r="O266" s="676"/>
      <c r="P266" s="677" t="s">
        <v>3709</v>
      </c>
      <c r="R266" s="598"/>
      <c r="S266" s="592"/>
      <c r="T266" s="593"/>
      <c r="V266" s="603"/>
      <c r="W266" s="601">
        <v>554200</v>
      </c>
      <c r="X266" s="592"/>
      <c r="Y266" s="601">
        <v>5540</v>
      </c>
      <c r="Z266" s="592" t="s">
        <v>3618</v>
      </c>
      <c r="AA266" s="592"/>
      <c r="AB266" s="593"/>
      <c r="AD266" s="698"/>
      <c r="AE266" s="698"/>
      <c r="AF266" s="592"/>
      <c r="AG266" s="592"/>
      <c r="AH266" s="593"/>
      <c r="AJ266" s="603"/>
      <c r="AK266" s="601"/>
      <c r="AL266" s="592"/>
      <c r="AM266" s="592"/>
      <c r="AN266" s="593"/>
      <c r="AP266" s="1352"/>
      <c r="AQ266" s="1355"/>
      <c r="AR266" s="1352"/>
      <c r="AS266" s="1355"/>
      <c r="AT266" s="1349"/>
      <c r="AU266" s="679" t="s">
        <v>3733</v>
      </c>
      <c r="AV266" s="680">
        <v>2600</v>
      </c>
      <c r="AW266" s="681">
        <v>2900</v>
      </c>
      <c r="AX266" s="682">
        <v>1800</v>
      </c>
      <c r="AY266" s="683">
        <v>1800</v>
      </c>
      <c r="BA266" s="651">
        <v>3660</v>
      </c>
      <c r="BC266" s="627"/>
      <c r="BE266" s="603"/>
      <c r="BF266" s="592"/>
      <c r="BG266" s="592"/>
      <c r="BH266" s="593"/>
      <c r="BJ266" s="669"/>
      <c r="BL266" s="609"/>
      <c r="BM266" s="610"/>
      <c r="BN266" s="610"/>
      <c r="BO266" s="611"/>
      <c r="BQ266" s="603"/>
      <c r="BR266" s="601"/>
      <c r="BS266" s="601"/>
      <c r="BT266" s="670"/>
      <c r="BV266" s="603"/>
      <c r="BW266" s="601"/>
      <c r="BX266" s="601"/>
      <c r="BY266" s="601"/>
      <c r="BZ266" s="670"/>
      <c r="CB266" s="603"/>
      <c r="CC266" s="601"/>
      <c r="CD266" s="601"/>
      <c r="CE266" s="601"/>
      <c r="CF266" s="670"/>
      <c r="CH266" s="669"/>
    </row>
    <row r="267" spans="1:86" ht="45">
      <c r="A267" s="1367"/>
      <c r="B267" s="631" t="s">
        <v>3594</v>
      </c>
      <c r="C267" s="632" t="s">
        <v>3573</v>
      </c>
      <c r="D267" s="633" t="s">
        <v>3574</v>
      </c>
      <c r="F267" s="634">
        <v>35160</v>
      </c>
      <c r="G267" s="635">
        <v>42430</v>
      </c>
      <c r="H267" s="634">
        <v>31060</v>
      </c>
      <c r="I267" s="635">
        <v>38330</v>
      </c>
      <c r="J267" s="595" t="s">
        <v>12</v>
      </c>
      <c r="K267" s="636">
        <v>330</v>
      </c>
      <c r="L267" s="637">
        <v>400</v>
      </c>
      <c r="M267" s="638" t="s">
        <v>3709</v>
      </c>
      <c r="N267" s="636">
        <v>290</v>
      </c>
      <c r="O267" s="637">
        <v>360</v>
      </c>
      <c r="P267" s="638" t="s">
        <v>3709</v>
      </c>
      <c r="Q267" s="576" t="s">
        <v>1</v>
      </c>
      <c r="R267" s="639">
        <v>7270</v>
      </c>
      <c r="S267" s="640">
        <v>70</v>
      </c>
      <c r="T267" s="641" t="s">
        <v>3618</v>
      </c>
      <c r="V267" s="603"/>
      <c r="W267" s="601"/>
      <c r="X267" s="592"/>
      <c r="Y267" s="601"/>
      <c r="Z267" s="592"/>
      <c r="AA267" s="592"/>
      <c r="AB267" s="593"/>
      <c r="AD267" s="698"/>
      <c r="AE267" s="698"/>
      <c r="AF267" s="592"/>
      <c r="AG267" s="592"/>
      <c r="AH267" s="593"/>
      <c r="AJ267" s="603" t="s">
        <v>3245</v>
      </c>
      <c r="AK267" s="601"/>
      <c r="AL267" s="592" t="s">
        <v>1</v>
      </c>
      <c r="AM267" s="592">
        <v>20</v>
      </c>
      <c r="AN267" s="593" t="s">
        <v>3633</v>
      </c>
      <c r="AO267" s="576" t="s">
        <v>1</v>
      </c>
      <c r="AP267" s="1350">
        <v>2600</v>
      </c>
      <c r="AQ267" s="1353">
        <v>2900</v>
      </c>
      <c r="AR267" s="1350">
        <v>1800</v>
      </c>
      <c r="AS267" s="1353">
        <v>1800</v>
      </c>
      <c r="AT267" s="1349" t="s">
        <v>12</v>
      </c>
      <c r="AU267" s="646" t="s">
        <v>3730</v>
      </c>
      <c r="AV267" s="647">
        <v>5500</v>
      </c>
      <c r="AW267" s="648">
        <v>6200</v>
      </c>
      <c r="AX267" s="684">
        <v>3900</v>
      </c>
      <c r="AY267" s="668">
        <v>3900</v>
      </c>
      <c r="BA267" s="694"/>
      <c r="BB267" s="576" t="s">
        <v>1</v>
      </c>
      <c r="BC267" s="1344">
        <v>4500</v>
      </c>
      <c r="BD267" s="576" t="s">
        <v>1</v>
      </c>
      <c r="BE267" s="644">
        <v>1800</v>
      </c>
      <c r="BF267" s="642" t="s">
        <v>1</v>
      </c>
      <c r="BG267" s="642">
        <v>10</v>
      </c>
      <c r="BH267" s="633" t="s">
        <v>3618</v>
      </c>
      <c r="BJ267" s="669"/>
      <c r="BK267" s="576" t="s">
        <v>11</v>
      </c>
      <c r="BL267" s="653" t="s">
        <v>3307</v>
      </c>
      <c r="BM267" s="654" t="s">
        <v>3307</v>
      </c>
      <c r="BN267" s="654" t="s">
        <v>3307</v>
      </c>
      <c r="BO267" s="655" t="s">
        <v>3307</v>
      </c>
      <c r="BP267" s="576" t="s">
        <v>11</v>
      </c>
      <c r="BQ267" s="644"/>
      <c r="BR267" s="645"/>
      <c r="BS267" s="645"/>
      <c r="BT267" s="656"/>
      <c r="BU267" s="576" t="s">
        <v>11</v>
      </c>
      <c r="BV267" s="644"/>
      <c r="BW267" s="645"/>
      <c r="BX267" s="645"/>
      <c r="BY267" s="645"/>
      <c r="BZ267" s="656"/>
      <c r="CA267" s="576" t="s">
        <v>11</v>
      </c>
      <c r="CB267" s="644"/>
      <c r="CC267" s="645"/>
      <c r="CD267" s="645"/>
      <c r="CE267" s="645"/>
      <c r="CF267" s="656"/>
      <c r="CH267" s="652" t="s">
        <v>3257</v>
      </c>
    </row>
    <row r="268" spans="1:86">
      <c r="A268" s="1367"/>
      <c r="B268" s="584"/>
      <c r="C268" s="657"/>
      <c r="D268" s="593" t="s">
        <v>3576</v>
      </c>
      <c r="F268" s="658">
        <v>42430</v>
      </c>
      <c r="G268" s="659">
        <v>101390</v>
      </c>
      <c r="H268" s="658">
        <v>38330</v>
      </c>
      <c r="I268" s="659">
        <v>97290</v>
      </c>
      <c r="J268" s="595" t="s">
        <v>12</v>
      </c>
      <c r="K268" s="660">
        <v>400</v>
      </c>
      <c r="L268" s="661">
        <v>900</v>
      </c>
      <c r="M268" s="662" t="s">
        <v>3709</v>
      </c>
      <c r="N268" s="660">
        <v>360</v>
      </c>
      <c r="O268" s="661">
        <v>860</v>
      </c>
      <c r="P268" s="662" t="s">
        <v>3709</v>
      </c>
      <c r="Q268" s="576" t="s">
        <v>1</v>
      </c>
      <c r="R268" s="603">
        <v>7270</v>
      </c>
      <c r="S268" s="601">
        <v>70</v>
      </c>
      <c r="T268" s="663" t="s">
        <v>3618</v>
      </c>
      <c r="V268" s="697"/>
      <c r="W268" s="696" t="s">
        <v>3720</v>
      </c>
      <c r="X268" s="592"/>
      <c r="Y268" s="696" t="s">
        <v>3720</v>
      </c>
      <c r="Z268" s="696"/>
      <c r="AA268" s="592"/>
      <c r="AB268" s="593"/>
      <c r="AD268" s="698"/>
      <c r="AE268" s="698"/>
      <c r="AF268" s="592"/>
      <c r="AG268" s="592"/>
      <c r="AH268" s="593"/>
      <c r="AJ268" s="603"/>
      <c r="AK268" s="601"/>
      <c r="AL268" s="592"/>
      <c r="AM268" s="592"/>
      <c r="AN268" s="593"/>
      <c r="AP268" s="1351"/>
      <c r="AQ268" s="1354"/>
      <c r="AR268" s="1351"/>
      <c r="AS268" s="1354"/>
      <c r="AT268" s="1349"/>
      <c r="AU268" s="588" t="s">
        <v>3731</v>
      </c>
      <c r="AV268" s="665">
        <v>3000</v>
      </c>
      <c r="AW268" s="666">
        <v>3400</v>
      </c>
      <c r="AX268" s="684">
        <v>2100</v>
      </c>
      <c r="AY268" s="668">
        <v>2100</v>
      </c>
      <c r="BA268" s="651" t="s">
        <v>3694</v>
      </c>
      <c r="BC268" s="1345"/>
      <c r="BE268" s="603"/>
      <c r="BF268" s="592"/>
      <c r="BG268" s="592"/>
      <c r="BH268" s="593"/>
      <c r="BJ268" s="669"/>
      <c r="BL268" s="609"/>
      <c r="BM268" s="610"/>
      <c r="BN268" s="610"/>
      <c r="BO268" s="611"/>
      <c r="BQ268" s="603">
        <v>1050</v>
      </c>
      <c r="BR268" s="601" t="s">
        <v>3630</v>
      </c>
      <c r="BS268" s="601">
        <v>10</v>
      </c>
      <c r="BT268" s="670" t="s">
        <v>3618</v>
      </c>
      <c r="BV268" s="603">
        <v>3630</v>
      </c>
      <c r="BW268" s="601" t="s">
        <v>3630</v>
      </c>
      <c r="BX268" s="601">
        <v>30</v>
      </c>
      <c r="BY268" s="601" t="s">
        <v>3618</v>
      </c>
      <c r="BZ268" s="670" t="s">
        <v>3631</v>
      </c>
      <c r="CB268" s="603">
        <v>2290</v>
      </c>
      <c r="CC268" s="601" t="s">
        <v>3630</v>
      </c>
      <c r="CD268" s="601">
        <v>20</v>
      </c>
      <c r="CE268" s="601" t="s">
        <v>3618</v>
      </c>
      <c r="CF268" s="670" t="s">
        <v>3631</v>
      </c>
      <c r="CH268" s="669"/>
    </row>
    <row r="269" spans="1:86">
      <c r="A269" s="1367"/>
      <c r="B269" s="584"/>
      <c r="C269" s="657" t="s">
        <v>3577</v>
      </c>
      <c r="D269" s="593" t="s">
        <v>3578</v>
      </c>
      <c r="F269" s="658">
        <v>101390</v>
      </c>
      <c r="G269" s="659">
        <v>174100</v>
      </c>
      <c r="H269" s="658">
        <v>97290</v>
      </c>
      <c r="I269" s="659">
        <v>170000</v>
      </c>
      <c r="J269" s="595" t="s">
        <v>12</v>
      </c>
      <c r="K269" s="660">
        <v>900</v>
      </c>
      <c r="L269" s="661">
        <v>1620</v>
      </c>
      <c r="M269" s="662" t="s">
        <v>3709</v>
      </c>
      <c r="N269" s="660">
        <v>860</v>
      </c>
      <c r="O269" s="661">
        <v>1580</v>
      </c>
      <c r="P269" s="662" t="s">
        <v>3709</v>
      </c>
      <c r="R269" s="598"/>
      <c r="S269" s="592"/>
      <c r="T269" s="593"/>
      <c r="V269" s="603"/>
      <c r="W269" s="601">
        <v>589800</v>
      </c>
      <c r="X269" s="592"/>
      <c r="Y269" s="601">
        <v>5890</v>
      </c>
      <c r="Z269" s="592" t="s">
        <v>3618</v>
      </c>
      <c r="AA269" s="592"/>
      <c r="AB269" s="593"/>
      <c r="AD269" s="698"/>
      <c r="AE269" s="698"/>
      <c r="AF269" s="592"/>
      <c r="AG269" s="592"/>
      <c r="AH269" s="593"/>
      <c r="AJ269" s="603">
        <v>2480</v>
      </c>
      <c r="AK269" s="601" t="s">
        <v>3632</v>
      </c>
      <c r="AL269" s="592"/>
      <c r="AM269" s="592"/>
      <c r="AN269" s="593"/>
      <c r="AP269" s="1351"/>
      <c r="AQ269" s="1354"/>
      <c r="AR269" s="1351"/>
      <c r="AS269" s="1354"/>
      <c r="AT269" s="1349"/>
      <c r="AU269" s="588" t="s">
        <v>3732</v>
      </c>
      <c r="AV269" s="665">
        <v>2600</v>
      </c>
      <c r="AW269" s="666">
        <v>2900</v>
      </c>
      <c r="AX269" s="684">
        <v>1800</v>
      </c>
      <c r="AY269" s="668">
        <v>1800</v>
      </c>
      <c r="BA269" s="651">
        <v>3160</v>
      </c>
      <c r="BC269" s="627"/>
      <c r="BE269" s="603"/>
      <c r="BF269" s="592"/>
      <c r="BG269" s="592"/>
      <c r="BH269" s="593"/>
      <c r="BJ269" s="669"/>
      <c r="BL269" s="609">
        <v>0.02</v>
      </c>
      <c r="BM269" s="610">
        <v>0.03</v>
      </c>
      <c r="BN269" s="610">
        <v>0.05</v>
      </c>
      <c r="BO269" s="611">
        <v>0.06</v>
      </c>
      <c r="BQ269" s="603"/>
      <c r="BR269" s="601"/>
      <c r="BS269" s="601"/>
      <c r="BT269" s="670"/>
      <c r="BV269" s="603"/>
      <c r="BW269" s="601"/>
      <c r="BX269" s="601"/>
      <c r="BY269" s="601"/>
      <c r="BZ269" s="670"/>
      <c r="CB269" s="603"/>
      <c r="CC269" s="601"/>
      <c r="CD269" s="601"/>
      <c r="CE269" s="601"/>
      <c r="CF269" s="670"/>
      <c r="CH269" s="669">
        <v>0.95</v>
      </c>
    </row>
    <row r="270" spans="1:86">
      <c r="A270" s="1367"/>
      <c r="B270" s="686"/>
      <c r="C270" s="687"/>
      <c r="D270" s="600" t="s">
        <v>3579</v>
      </c>
      <c r="F270" s="673">
        <v>174100</v>
      </c>
      <c r="G270" s="674"/>
      <c r="H270" s="673">
        <v>170000</v>
      </c>
      <c r="I270" s="674"/>
      <c r="J270" s="595" t="s">
        <v>12</v>
      </c>
      <c r="K270" s="675">
        <v>1620</v>
      </c>
      <c r="L270" s="676"/>
      <c r="M270" s="677" t="s">
        <v>3709</v>
      </c>
      <c r="N270" s="675">
        <v>1580</v>
      </c>
      <c r="O270" s="676"/>
      <c r="P270" s="677" t="s">
        <v>3709</v>
      </c>
      <c r="R270" s="599"/>
      <c r="S270" s="688"/>
      <c r="T270" s="600"/>
      <c r="V270" s="603"/>
      <c r="W270" s="601"/>
      <c r="X270" s="592"/>
      <c r="Y270" s="601"/>
      <c r="Z270" s="592"/>
      <c r="AA270" s="592"/>
      <c r="AB270" s="593"/>
      <c r="AD270" s="698"/>
      <c r="AE270" s="698"/>
      <c r="AF270" s="592"/>
      <c r="AG270" s="592"/>
      <c r="AH270" s="593"/>
      <c r="AJ270" s="603"/>
      <c r="AK270" s="601"/>
      <c r="AL270" s="592"/>
      <c r="AM270" s="592"/>
      <c r="AN270" s="593"/>
      <c r="AP270" s="1352"/>
      <c r="AQ270" s="1355"/>
      <c r="AR270" s="1352"/>
      <c r="AS270" s="1355"/>
      <c r="AT270" s="1349"/>
      <c r="AU270" s="679" t="s">
        <v>3733</v>
      </c>
      <c r="AV270" s="680">
        <v>2400</v>
      </c>
      <c r="AW270" s="681">
        <v>2600</v>
      </c>
      <c r="AX270" s="682">
        <v>1600</v>
      </c>
      <c r="AY270" s="683">
        <v>1600</v>
      </c>
      <c r="BA270" s="694"/>
      <c r="BC270" s="627"/>
      <c r="BE270" s="602"/>
      <c r="BF270" s="688"/>
      <c r="BG270" s="688"/>
      <c r="BH270" s="600"/>
      <c r="BJ270" s="669"/>
      <c r="BL270" s="689"/>
      <c r="BM270" s="690"/>
      <c r="BN270" s="690"/>
      <c r="BO270" s="691"/>
      <c r="BQ270" s="602"/>
      <c r="BR270" s="612"/>
      <c r="BS270" s="612"/>
      <c r="BT270" s="613"/>
      <c r="BV270" s="602"/>
      <c r="BW270" s="612"/>
      <c r="BX270" s="612"/>
      <c r="BY270" s="612"/>
      <c r="BZ270" s="613"/>
      <c r="CB270" s="602"/>
      <c r="CC270" s="612"/>
      <c r="CD270" s="612"/>
      <c r="CE270" s="612"/>
      <c r="CF270" s="613"/>
      <c r="CH270" s="614"/>
    </row>
    <row r="271" spans="1:86" ht="45">
      <c r="A271" s="1367"/>
      <c r="B271" s="584" t="s">
        <v>3595</v>
      </c>
      <c r="C271" s="657" t="s">
        <v>3573</v>
      </c>
      <c r="D271" s="593" t="s">
        <v>3574</v>
      </c>
      <c r="F271" s="634">
        <v>33760</v>
      </c>
      <c r="G271" s="635">
        <v>41030</v>
      </c>
      <c r="H271" s="634">
        <v>29980</v>
      </c>
      <c r="I271" s="635">
        <v>37250</v>
      </c>
      <c r="J271" s="595" t="s">
        <v>12</v>
      </c>
      <c r="K271" s="636">
        <v>310</v>
      </c>
      <c r="L271" s="637">
        <v>380</v>
      </c>
      <c r="M271" s="638" t="s">
        <v>3709</v>
      </c>
      <c r="N271" s="636">
        <v>280</v>
      </c>
      <c r="O271" s="637">
        <v>350</v>
      </c>
      <c r="P271" s="638" t="s">
        <v>3709</v>
      </c>
      <c r="Q271" s="576" t="s">
        <v>1</v>
      </c>
      <c r="R271" s="692">
        <v>7270</v>
      </c>
      <c r="S271" s="693">
        <v>70</v>
      </c>
      <c r="T271" s="663" t="s">
        <v>3618</v>
      </c>
      <c r="V271" s="697"/>
      <c r="W271" s="696" t="s">
        <v>3721</v>
      </c>
      <c r="X271" s="592"/>
      <c r="Y271" s="696" t="s">
        <v>3721</v>
      </c>
      <c r="Z271" s="696"/>
      <c r="AA271" s="592"/>
      <c r="AB271" s="593"/>
      <c r="AD271" s="698"/>
      <c r="AE271" s="698"/>
      <c r="AF271" s="592"/>
      <c r="AG271" s="592"/>
      <c r="AH271" s="593"/>
      <c r="AJ271" s="603" t="s">
        <v>3246</v>
      </c>
      <c r="AK271" s="601"/>
      <c r="AL271" s="592" t="s">
        <v>1</v>
      </c>
      <c r="AM271" s="592">
        <v>20</v>
      </c>
      <c r="AN271" s="593" t="s">
        <v>3633</v>
      </c>
      <c r="AO271" s="576" t="s">
        <v>1</v>
      </c>
      <c r="AP271" s="1350">
        <v>2400</v>
      </c>
      <c r="AQ271" s="1353">
        <v>2700</v>
      </c>
      <c r="AR271" s="1350">
        <v>1700</v>
      </c>
      <c r="AS271" s="1353">
        <v>1700</v>
      </c>
      <c r="AT271" s="1349" t="s">
        <v>12</v>
      </c>
      <c r="AU271" s="646" t="s">
        <v>3730</v>
      </c>
      <c r="AV271" s="647">
        <v>5100</v>
      </c>
      <c r="AW271" s="648">
        <v>5700</v>
      </c>
      <c r="AX271" s="684">
        <v>3500</v>
      </c>
      <c r="AY271" s="668">
        <v>3500</v>
      </c>
      <c r="BA271" s="651" t="s">
        <v>3695</v>
      </c>
      <c r="BB271" s="576" t="s">
        <v>1</v>
      </c>
      <c r="BC271" s="1344">
        <v>4500</v>
      </c>
      <c r="BD271" s="576" t="s">
        <v>1</v>
      </c>
      <c r="BE271" s="603">
        <v>1660</v>
      </c>
      <c r="BF271" s="592" t="s">
        <v>1</v>
      </c>
      <c r="BG271" s="592">
        <v>10</v>
      </c>
      <c r="BH271" s="593" t="s">
        <v>3618</v>
      </c>
      <c r="BJ271" s="669"/>
      <c r="BK271" s="576" t="s">
        <v>11</v>
      </c>
      <c r="BL271" s="609" t="s">
        <v>3307</v>
      </c>
      <c r="BM271" s="610" t="s">
        <v>3307</v>
      </c>
      <c r="BN271" s="610" t="s">
        <v>3307</v>
      </c>
      <c r="BO271" s="611" t="s">
        <v>3307</v>
      </c>
      <c r="BP271" s="576" t="s">
        <v>11</v>
      </c>
      <c r="BQ271" s="603"/>
      <c r="BR271" s="601"/>
      <c r="BS271" s="601"/>
      <c r="BT271" s="670"/>
      <c r="BU271" s="576" t="s">
        <v>11</v>
      </c>
      <c r="BV271" s="603"/>
      <c r="BW271" s="601"/>
      <c r="BX271" s="601"/>
      <c r="BY271" s="601"/>
      <c r="BZ271" s="670"/>
      <c r="CA271" s="576" t="s">
        <v>11</v>
      </c>
      <c r="CB271" s="603"/>
      <c r="CC271" s="601"/>
      <c r="CD271" s="601"/>
      <c r="CE271" s="601"/>
      <c r="CF271" s="670"/>
      <c r="CH271" s="669" t="s">
        <v>3257</v>
      </c>
    </row>
    <row r="272" spans="1:86">
      <c r="A272" s="1367"/>
      <c r="B272" s="584"/>
      <c r="C272" s="657"/>
      <c r="D272" s="593" t="s">
        <v>3576</v>
      </c>
      <c r="F272" s="658">
        <v>41030</v>
      </c>
      <c r="G272" s="659">
        <v>99990</v>
      </c>
      <c r="H272" s="658">
        <v>37250</v>
      </c>
      <c r="I272" s="659">
        <v>96210</v>
      </c>
      <c r="J272" s="595" t="s">
        <v>12</v>
      </c>
      <c r="K272" s="660">
        <v>380</v>
      </c>
      <c r="L272" s="661">
        <v>890</v>
      </c>
      <c r="M272" s="662" t="s">
        <v>3709</v>
      </c>
      <c r="N272" s="660">
        <v>350</v>
      </c>
      <c r="O272" s="661">
        <v>850</v>
      </c>
      <c r="P272" s="662" t="s">
        <v>3709</v>
      </c>
      <c r="Q272" s="576" t="s">
        <v>1</v>
      </c>
      <c r="R272" s="603">
        <v>7270</v>
      </c>
      <c r="S272" s="601">
        <v>70</v>
      </c>
      <c r="T272" s="663" t="s">
        <v>3618</v>
      </c>
      <c r="V272" s="603"/>
      <c r="W272" s="601">
        <v>625400</v>
      </c>
      <c r="X272" s="592"/>
      <c r="Y272" s="601">
        <v>6250</v>
      </c>
      <c r="Z272" s="592" t="s">
        <v>3618</v>
      </c>
      <c r="AA272" s="592"/>
      <c r="AB272" s="593"/>
      <c r="AD272" s="698"/>
      <c r="AE272" s="698"/>
      <c r="AF272" s="592"/>
      <c r="AG272" s="592"/>
      <c r="AH272" s="593"/>
      <c r="AJ272" s="603"/>
      <c r="AK272" s="601"/>
      <c r="AL272" s="592"/>
      <c r="AM272" s="592"/>
      <c r="AN272" s="593"/>
      <c r="AP272" s="1351"/>
      <c r="AQ272" s="1354"/>
      <c r="AR272" s="1351"/>
      <c r="AS272" s="1354"/>
      <c r="AT272" s="1349"/>
      <c r="AU272" s="588" t="s">
        <v>3731</v>
      </c>
      <c r="AV272" s="665">
        <v>2800</v>
      </c>
      <c r="AW272" s="666">
        <v>3100</v>
      </c>
      <c r="AX272" s="684">
        <v>1900</v>
      </c>
      <c r="AY272" s="668">
        <v>1900</v>
      </c>
      <c r="BA272" s="651">
        <v>2810</v>
      </c>
      <c r="BC272" s="1345"/>
      <c r="BE272" s="603"/>
      <c r="BF272" s="592"/>
      <c r="BG272" s="592"/>
      <c r="BH272" s="593"/>
      <c r="BJ272" s="669"/>
      <c r="BL272" s="609"/>
      <c r="BM272" s="610"/>
      <c r="BN272" s="610"/>
      <c r="BO272" s="611"/>
      <c r="BQ272" s="603">
        <v>970</v>
      </c>
      <c r="BR272" s="601" t="s">
        <v>3630</v>
      </c>
      <c r="BS272" s="601">
        <v>10</v>
      </c>
      <c r="BT272" s="670" t="s">
        <v>3618</v>
      </c>
      <c r="BV272" s="603">
        <v>3350</v>
      </c>
      <c r="BW272" s="601" t="s">
        <v>3630</v>
      </c>
      <c r="BX272" s="601">
        <v>30</v>
      </c>
      <c r="BY272" s="601" t="s">
        <v>3618</v>
      </c>
      <c r="BZ272" s="670" t="s">
        <v>3631</v>
      </c>
      <c r="CB272" s="603">
        <v>2110</v>
      </c>
      <c r="CC272" s="601" t="s">
        <v>3630</v>
      </c>
      <c r="CD272" s="601">
        <v>20</v>
      </c>
      <c r="CE272" s="601" t="s">
        <v>3618</v>
      </c>
      <c r="CF272" s="670" t="s">
        <v>3631</v>
      </c>
      <c r="CH272" s="669"/>
    </row>
    <row r="273" spans="1:86">
      <c r="A273" s="1367"/>
      <c r="B273" s="584"/>
      <c r="C273" s="657" t="s">
        <v>3577</v>
      </c>
      <c r="D273" s="593" t="s">
        <v>3578</v>
      </c>
      <c r="F273" s="658">
        <v>99990</v>
      </c>
      <c r="G273" s="659">
        <v>172700</v>
      </c>
      <c r="H273" s="658">
        <v>96210</v>
      </c>
      <c r="I273" s="659">
        <v>168920</v>
      </c>
      <c r="J273" s="595" t="s">
        <v>12</v>
      </c>
      <c r="K273" s="660">
        <v>890</v>
      </c>
      <c r="L273" s="661">
        <v>1610</v>
      </c>
      <c r="M273" s="662" t="s">
        <v>3709</v>
      </c>
      <c r="N273" s="660">
        <v>850</v>
      </c>
      <c r="O273" s="661">
        <v>1570</v>
      </c>
      <c r="P273" s="662" t="s">
        <v>3709</v>
      </c>
      <c r="R273" s="598"/>
      <c r="S273" s="592"/>
      <c r="T273" s="593"/>
      <c r="V273" s="603"/>
      <c r="W273" s="601"/>
      <c r="X273" s="592"/>
      <c r="Y273" s="601"/>
      <c r="Z273" s="592"/>
      <c r="AA273" s="592"/>
      <c r="AB273" s="593"/>
      <c r="AD273" s="698"/>
      <c r="AE273" s="698"/>
      <c r="AF273" s="592"/>
      <c r="AG273" s="592"/>
      <c r="AH273" s="593"/>
      <c r="AJ273" s="603">
        <v>2130</v>
      </c>
      <c r="AK273" s="601" t="s">
        <v>3632</v>
      </c>
      <c r="AL273" s="592"/>
      <c r="AM273" s="592"/>
      <c r="AN273" s="593"/>
      <c r="AP273" s="1351"/>
      <c r="AQ273" s="1354"/>
      <c r="AR273" s="1351"/>
      <c r="AS273" s="1354"/>
      <c r="AT273" s="1349"/>
      <c r="AU273" s="588" t="s">
        <v>3732</v>
      </c>
      <c r="AV273" s="665">
        <v>2400</v>
      </c>
      <c r="AW273" s="666">
        <v>2700</v>
      </c>
      <c r="AX273" s="684">
        <v>1700</v>
      </c>
      <c r="AY273" s="668">
        <v>1700</v>
      </c>
      <c r="BA273" s="694"/>
      <c r="BC273" s="627"/>
      <c r="BE273" s="603"/>
      <c r="BF273" s="592"/>
      <c r="BG273" s="592"/>
      <c r="BH273" s="593"/>
      <c r="BJ273" s="669"/>
      <c r="BL273" s="609">
        <v>0.02</v>
      </c>
      <c r="BM273" s="610">
        <v>0.03</v>
      </c>
      <c r="BN273" s="610">
        <v>0.05</v>
      </c>
      <c r="BO273" s="611">
        <v>0.06</v>
      </c>
      <c r="BQ273" s="603"/>
      <c r="BR273" s="601"/>
      <c r="BS273" s="601"/>
      <c r="BT273" s="670"/>
      <c r="BV273" s="603"/>
      <c r="BW273" s="601"/>
      <c r="BX273" s="601"/>
      <c r="BY273" s="601"/>
      <c r="BZ273" s="670"/>
      <c r="CB273" s="603"/>
      <c r="CC273" s="601"/>
      <c r="CD273" s="601"/>
      <c r="CE273" s="601"/>
      <c r="CF273" s="670"/>
      <c r="CH273" s="669">
        <v>0.97</v>
      </c>
    </row>
    <row r="274" spans="1:86">
      <c r="A274" s="1367"/>
      <c r="B274" s="584"/>
      <c r="C274" s="657"/>
      <c r="D274" s="593" t="s">
        <v>3579</v>
      </c>
      <c r="F274" s="673">
        <v>172700</v>
      </c>
      <c r="G274" s="674"/>
      <c r="H274" s="673">
        <v>168920</v>
      </c>
      <c r="I274" s="674"/>
      <c r="J274" s="595" t="s">
        <v>12</v>
      </c>
      <c r="K274" s="675">
        <v>1610</v>
      </c>
      <c r="L274" s="676"/>
      <c r="M274" s="677" t="s">
        <v>3709</v>
      </c>
      <c r="N274" s="675">
        <v>1570</v>
      </c>
      <c r="O274" s="676"/>
      <c r="P274" s="677" t="s">
        <v>3709</v>
      </c>
      <c r="R274" s="598"/>
      <c r="S274" s="592"/>
      <c r="T274" s="593"/>
      <c r="V274" s="697"/>
      <c r="W274" s="696" t="s">
        <v>3722</v>
      </c>
      <c r="X274" s="592"/>
      <c r="Y274" s="696" t="s">
        <v>3722</v>
      </c>
      <c r="Z274" s="696"/>
      <c r="AA274" s="592"/>
      <c r="AB274" s="593"/>
      <c r="AD274" s="698"/>
      <c r="AE274" s="698"/>
      <c r="AF274" s="592"/>
      <c r="AG274" s="592"/>
      <c r="AH274" s="593"/>
      <c r="AJ274" s="603"/>
      <c r="AK274" s="601"/>
      <c r="AL274" s="592"/>
      <c r="AM274" s="592"/>
      <c r="AN274" s="593"/>
      <c r="AP274" s="1352"/>
      <c r="AQ274" s="1355"/>
      <c r="AR274" s="1352"/>
      <c r="AS274" s="1355"/>
      <c r="AT274" s="1349"/>
      <c r="AU274" s="679" t="s">
        <v>3733</v>
      </c>
      <c r="AV274" s="680">
        <v>2200</v>
      </c>
      <c r="AW274" s="681">
        <v>2400</v>
      </c>
      <c r="AX274" s="682">
        <v>1500</v>
      </c>
      <c r="AY274" s="683">
        <v>1500</v>
      </c>
      <c r="BA274" s="651" t="s">
        <v>3696</v>
      </c>
      <c r="BC274" s="627"/>
      <c r="BE274" s="603"/>
      <c r="BF274" s="592"/>
      <c r="BG274" s="592"/>
      <c r="BH274" s="593"/>
      <c r="BJ274" s="669"/>
      <c r="BL274" s="609"/>
      <c r="BM274" s="610"/>
      <c r="BN274" s="610"/>
      <c r="BO274" s="611"/>
      <c r="BQ274" s="603"/>
      <c r="BR274" s="601"/>
      <c r="BS274" s="601"/>
      <c r="BT274" s="670"/>
      <c r="BV274" s="603"/>
      <c r="BW274" s="601"/>
      <c r="BX274" s="601"/>
      <c r="BY274" s="601"/>
      <c r="BZ274" s="670"/>
      <c r="CB274" s="603"/>
      <c r="CC274" s="601"/>
      <c r="CD274" s="601"/>
      <c r="CE274" s="601"/>
      <c r="CF274" s="670"/>
      <c r="CH274" s="669"/>
    </row>
    <row r="275" spans="1:86" ht="45">
      <c r="A275" s="1367"/>
      <c r="B275" s="631" t="s">
        <v>3596</v>
      </c>
      <c r="C275" s="632" t="s">
        <v>3573</v>
      </c>
      <c r="D275" s="633" t="s">
        <v>3574</v>
      </c>
      <c r="F275" s="634">
        <v>32600</v>
      </c>
      <c r="G275" s="635">
        <v>39870</v>
      </c>
      <c r="H275" s="634">
        <v>29090</v>
      </c>
      <c r="I275" s="635">
        <v>36360</v>
      </c>
      <c r="J275" s="595" t="s">
        <v>12</v>
      </c>
      <c r="K275" s="636">
        <v>300</v>
      </c>
      <c r="L275" s="637">
        <v>370</v>
      </c>
      <c r="M275" s="638" t="s">
        <v>3709</v>
      </c>
      <c r="N275" s="636">
        <v>270</v>
      </c>
      <c r="O275" s="637">
        <v>340</v>
      </c>
      <c r="P275" s="638" t="s">
        <v>3709</v>
      </c>
      <c r="Q275" s="576" t="s">
        <v>1</v>
      </c>
      <c r="R275" s="639">
        <v>7270</v>
      </c>
      <c r="S275" s="640">
        <v>70</v>
      </c>
      <c r="T275" s="641" t="s">
        <v>3618</v>
      </c>
      <c r="V275" s="603"/>
      <c r="W275" s="601">
        <v>661000</v>
      </c>
      <c r="X275" s="592"/>
      <c r="Y275" s="601">
        <v>6610</v>
      </c>
      <c r="Z275" s="592" t="s">
        <v>3618</v>
      </c>
      <c r="AA275" s="592"/>
      <c r="AB275" s="593"/>
      <c r="AD275" s="698"/>
      <c r="AE275" s="698"/>
      <c r="AF275" s="592"/>
      <c r="AG275" s="592"/>
      <c r="AH275" s="593"/>
      <c r="AJ275" s="603" t="s">
        <v>3247</v>
      </c>
      <c r="AK275" s="601"/>
      <c r="AL275" s="592" t="s">
        <v>1</v>
      </c>
      <c r="AM275" s="592">
        <v>10</v>
      </c>
      <c r="AN275" s="593" t="s">
        <v>3633</v>
      </c>
      <c r="AO275" s="576" t="s">
        <v>1</v>
      </c>
      <c r="AP275" s="1350">
        <v>2600</v>
      </c>
      <c r="AQ275" s="1353">
        <v>2900</v>
      </c>
      <c r="AR275" s="1350">
        <v>1800</v>
      </c>
      <c r="AS275" s="1353">
        <v>1800</v>
      </c>
      <c r="AT275" s="1349" t="s">
        <v>12</v>
      </c>
      <c r="AU275" s="646" t="s">
        <v>3730</v>
      </c>
      <c r="AV275" s="647">
        <v>5500</v>
      </c>
      <c r="AW275" s="648">
        <v>6200</v>
      </c>
      <c r="AX275" s="684">
        <v>3900</v>
      </c>
      <c r="AY275" s="668">
        <v>3900</v>
      </c>
      <c r="BA275" s="651">
        <v>2540</v>
      </c>
      <c r="BB275" s="576" t="s">
        <v>1</v>
      </c>
      <c r="BC275" s="1344">
        <v>4500</v>
      </c>
      <c r="BD275" s="576" t="s">
        <v>1</v>
      </c>
      <c r="BE275" s="644">
        <v>1540</v>
      </c>
      <c r="BF275" s="642" t="s">
        <v>1</v>
      </c>
      <c r="BG275" s="642">
        <v>10</v>
      </c>
      <c r="BH275" s="633" t="s">
        <v>3618</v>
      </c>
      <c r="BJ275" s="669"/>
      <c r="BK275" s="576" t="s">
        <v>11</v>
      </c>
      <c r="BL275" s="653" t="s">
        <v>3307</v>
      </c>
      <c r="BM275" s="654" t="s">
        <v>3307</v>
      </c>
      <c r="BN275" s="654" t="s">
        <v>3307</v>
      </c>
      <c r="BO275" s="655" t="s">
        <v>3307</v>
      </c>
      <c r="BP275" s="576" t="s">
        <v>11</v>
      </c>
      <c r="BQ275" s="644"/>
      <c r="BR275" s="645"/>
      <c r="BS275" s="645"/>
      <c r="BT275" s="656"/>
      <c r="BU275" s="576" t="s">
        <v>11</v>
      </c>
      <c r="BV275" s="644"/>
      <c r="BW275" s="645"/>
      <c r="BX275" s="645"/>
      <c r="BY275" s="645"/>
      <c r="BZ275" s="656"/>
      <c r="CA275" s="576" t="s">
        <v>11</v>
      </c>
      <c r="CB275" s="644"/>
      <c r="CC275" s="645"/>
      <c r="CD275" s="645"/>
      <c r="CE275" s="645"/>
      <c r="CF275" s="656"/>
      <c r="CH275" s="652" t="s">
        <v>3257</v>
      </c>
    </row>
    <row r="276" spans="1:86">
      <c r="A276" s="1367"/>
      <c r="B276" s="584"/>
      <c r="C276" s="657"/>
      <c r="D276" s="593" t="s">
        <v>3576</v>
      </c>
      <c r="F276" s="658">
        <v>39870</v>
      </c>
      <c r="G276" s="659">
        <v>98830</v>
      </c>
      <c r="H276" s="658">
        <v>36360</v>
      </c>
      <c r="I276" s="659">
        <v>95320</v>
      </c>
      <c r="J276" s="595" t="s">
        <v>12</v>
      </c>
      <c r="K276" s="660">
        <v>370</v>
      </c>
      <c r="L276" s="661">
        <v>880</v>
      </c>
      <c r="M276" s="662" t="s">
        <v>3709</v>
      </c>
      <c r="N276" s="660">
        <v>340</v>
      </c>
      <c r="O276" s="661">
        <v>840</v>
      </c>
      <c r="P276" s="662" t="s">
        <v>3709</v>
      </c>
      <c r="Q276" s="576" t="s">
        <v>1</v>
      </c>
      <c r="R276" s="603">
        <v>7270</v>
      </c>
      <c r="S276" s="601">
        <v>70</v>
      </c>
      <c r="T276" s="663" t="s">
        <v>3618</v>
      </c>
      <c r="V276" s="603"/>
      <c r="W276" s="601"/>
      <c r="X276" s="592"/>
      <c r="Y276" s="601"/>
      <c r="Z276" s="592"/>
      <c r="AA276" s="592"/>
      <c r="AB276" s="593"/>
      <c r="AD276" s="698"/>
      <c r="AE276" s="698"/>
      <c r="AF276" s="592"/>
      <c r="AG276" s="592"/>
      <c r="AH276" s="593"/>
      <c r="AJ276" s="603"/>
      <c r="AK276" s="601"/>
      <c r="AL276" s="592"/>
      <c r="AM276" s="592"/>
      <c r="AN276" s="593"/>
      <c r="AP276" s="1351"/>
      <c r="AQ276" s="1354"/>
      <c r="AR276" s="1351"/>
      <c r="AS276" s="1354"/>
      <c r="AT276" s="1349"/>
      <c r="AU276" s="588" t="s">
        <v>3731</v>
      </c>
      <c r="AV276" s="665">
        <v>3000</v>
      </c>
      <c r="AW276" s="666">
        <v>3400</v>
      </c>
      <c r="AX276" s="684">
        <v>2100</v>
      </c>
      <c r="AY276" s="668">
        <v>2100</v>
      </c>
      <c r="BA276" s="694"/>
      <c r="BC276" s="1345"/>
      <c r="BE276" s="603"/>
      <c r="BF276" s="592"/>
      <c r="BG276" s="592"/>
      <c r="BH276" s="593"/>
      <c r="BJ276" s="669"/>
      <c r="BL276" s="609"/>
      <c r="BM276" s="610"/>
      <c r="BN276" s="610"/>
      <c r="BO276" s="611"/>
      <c r="BQ276" s="603">
        <v>900</v>
      </c>
      <c r="BR276" s="601" t="s">
        <v>3630</v>
      </c>
      <c r="BS276" s="601">
        <v>9</v>
      </c>
      <c r="BT276" s="670" t="s">
        <v>3618</v>
      </c>
      <c r="BV276" s="603">
        <v>3110</v>
      </c>
      <c r="BW276" s="601" t="s">
        <v>3630</v>
      </c>
      <c r="BX276" s="601">
        <v>30</v>
      </c>
      <c r="BY276" s="601" t="s">
        <v>3618</v>
      </c>
      <c r="BZ276" s="670" t="s">
        <v>3631</v>
      </c>
      <c r="CB276" s="603">
        <v>1960</v>
      </c>
      <c r="CC276" s="601" t="s">
        <v>3630</v>
      </c>
      <c r="CD276" s="601">
        <v>20</v>
      </c>
      <c r="CE276" s="601" t="s">
        <v>3618</v>
      </c>
      <c r="CF276" s="670" t="s">
        <v>3631</v>
      </c>
      <c r="CH276" s="669"/>
    </row>
    <row r="277" spans="1:86">
      <c r="A277" s="1367"/>
      <c r="B277" s="584"/>
      <c r="C277" s="657" t="s">
        <v>3577</v>
      </c>
      <c r="D277" s="593" t="s">
        <v>3578</v>
      </c>
      <c r="F277" s="658">
        <v>98830</v>
      </c>
      <c r="G277" s="659">
        <v>171540</v>
      </c>
      <c r="H277" s="658">
        <v>95320</v>
      </c>
      <c r="I277" s="659">
        <v>168030</v>
      </c>
      <c r="J277" s="595" t="s">
        <v>12</v>
      </c>
      <c r="K277" s="660">
        <v>880</v>
      </c>
      <c r="L277" s="661">
        <v>1600</v>
      </c>
      <c r="M277" s="662" t="s">
        <v>3709</v>
      </c>
      <c r="N277" s="660">
        <v>840</v>
      </c>
      <c r="O277" s="661">
        <v>1560</v>
      </c>
      <c r="P277" s="662" t="s">
        <v>3709</v>
      </c>
      <c r="R277" s="598"/>
      <c r="S277" s="592"/>
      <c r="T277" s="593"/>
      <c r="V277" s="697"/>
      <c r="W277" s="696" t="s">
        <v>3723</v>
      </c>
      <c r="X277" s="592"/>
      <c r="Y277" s="696" t="s">
        <v>3723</v>
      </c>
      <c r="Z277" s="696"/>
      <c r="AA277" s="592"/>
      <c r="AB277" s="593"/>
      <c r="AD277" s="698"/>
      <c r="AE277" s="698"/>
      <c r="AF277" s="592"/>
      <c r="AG277" s="592"/>
      <c r="AH277" s="593"/>
      <c r="AJ277" s="603">
        <v>1860</v>
      </c>
      <c r="AK277" s="601" t="s">
        <v>3632</v>
      </c>
      <c r="AL277" s="592"/>
      <c r="AM277" s="592"/>
      <c r="AN277" s="593"/>
      <c r="AP277" s="1351"/>
      <c r="AQ277" s="1354"/>
      <c r="AR277" s="1351"/>
      <c r="AS277" s="1354"/>
      <c r="AT277" s="1349"/>
      <c r="AU277" s="588" t="s">
        <v>3732</v>
      </c>
      <c r="AV277" s="665">
        <v>2600</v>
      </c>
      <c r="AW277" s="666">
        <v>2900</v>
      </c>
      <c r="AX277" s="684">
        <v>1800</v>
      </c>
      <c r="AY277" s="668">
        <v>1800</v>
      </c>
      <c r="BA277" s="651" t="s">
        <v>3697</v>
      </c>
      <c r="BC277" s="627"/>
      <c r="BE277" s="603"/>
      <c r="BF277" s="592"/>
      <c r="BG277" s="592"/>
      <c r="BH277" s="593"/>
      <c r="BJ277" s="669"/>
      <c r="BL277" s="609">
        <v>0.02</v>
      </c>
      <c r="BM277" s="610">
        <v>0.03</v>
      </c>
      <c r="BN277" s="610">
        <v>0.05</v>
      </c>
      <c r="BO277" s="611">
        <v>0.06</v>
      </c>
      <c r="BQ277" s="603"/>
      <c r="BR277" s="601"/>
      <c r="BS277" s="601"/>
      <c r="BT277" s="670"/>
      <c r="BV277" s="603"/>
      <c r="BW277" s="601"/>
      <c r="BX277" s="601"/>
      <c r="BY277" s="601"/>
      <c r="BZ277" s="670"/>
      <c r="CB277" s="603"/>
      <c r="CC277" s="601"/>
      <c r="CD277" s="601"/>
      <c r="CE277" s="601"/>
      <c r="CF277" s="670"/>
      <c r="CH277" s="669">
        <v>0.97</v>
      </c>
    </row>
    <row r="278" spans="1:86">
      <c r="A278" s="1367"/>
      <c r="B278" s="686"/>
      <c r="C278" s="687"/>
      <c r="D278" s="600" t="s">
        <v>3579</v>
      </c>
      <c r="F278" s="673">
        <v>171540</v>
      </c>
      <c r="G278" s="674"/>
      <c r="H278" s="673">
        <v>168030</v>
      </c>
      <c r="I278" s="674"/>
      <c r="J278" s="595" t="s">
        <v>12</v>
      </c>
      <c r="K278" s="675">
        <v>1600</v>
      </c>
      <c r="L278" s="676"/>
      <c r="M278" s="677" t="s">
        <v>3709</v>
      </c>
      <c r="N278" s="675">
        <v>1560</v>
      </c>
      <c r="O278" s="676"/>
      <c r="P278" s="677" t="s">
        <v>3709</v>
      </c>
      <c r="R278" s="599"/>
      <c r="S278" s="688"/>
      <c r="T278" s="600"/>
      <c r="V278" s="603"/>
      <c r="W278" s="601">
        <v>696500</v>
      </c>
      <c r="X278" s="592"/>
      <c r="Y278" s="601">
        <v>6960</v>
      </c>
      <c r="Z278" s="592" t="s">
        <v>3618</v>
      </c>
      <c r="AA278" s="592"/>
      <c r="AB278" s="593"/>
      <c r="AD278" s="698"/>
      <c r="AE278" s="698"/>
      <c r="AF278" s="592"/>
      <c r="AG278" s="592"/>
      <c r="AH278" s="593"/>
      <c r="AJ278" s="603"/>
      <c r="AK278" s="601"/>
      <c r="AL278" s="592"/>
      <c r="AM278" s="592"/>
      <c r="AN278" s="593"/>
      <c r="AP278" s="1352"/>
      <c r="AQ278" s="1355"/>
      <c r="AR278" s="1352"/>
      <c r="AS278" s="1355"/>
      <c r="AT278" s="1349"/>
      <c r="AU278" s="679" t="s">
        <v>3733</v>
      </c>
      <c r="AV278" s="680">
        <v>2400</v>
      </c>
      <c r="AW278" s="681">
        <v>2600</v>
      </c>
      <c r="AX278" s="682">
        <v>1600</v>
      </c>
      <c r="AY278" s="683">
        <v>1600</v>
      </c>
      <c r="BA278" s="651">
        <v>2440</v>
      </c>
      <c r="BC278" s="627"/>
      <c r="BE278" s="602"/>
      <c r="BF278" s="688"/>
      <c r="BG278" s="688"/>
      <c r="BH278" s="600"/>
      <c r="BJ278" s="669"/>
      <c r="BL278" s="689"/>
      <c r="BM278" s="690"/>
      <c r="BN278" s="690"/>
      <c r="BO278" s="691"/>
      <c r="BQ278" s="602"/>
      <c r="BR278" s="612"/>
      <c r="BS278" s="612"/>
      <c r="BT278" s="613"/>
      <c r="BV278" s="602"/>
      <c r="BW278" s="612"/>
      <c r="BX278" s="612"/>
      <c r="BY278" s="612"/>
      <c r="BZ278" s="613"/>
      <c r="CB278" s="602"/>
      <c r="CC278" s="612"/>
      <c r="CD278" s="612"/>
      <c r="CE278" s="612"/>
      <c r="CF278" s="613"/>
      <c r="CH278" s="614"/>
    </row>
    <row r="279" spans="1:86" ht="45">
      <c r="A279" s="1367"/>
      <c r="B279" s="584" t="s">
        <v>3597</v>
      </c>
      <c r="C279" s="657" t="s">
        <v>3573</v>
      </c>
      <c r="D279" s="593" t="s">
        <v>3574</v>
      </c>
      <c r="F279" s="634">
        <v>31570</v>
      </c>
      <c r="G279" s="635">
        <v>38840</v>
      </c>
      <c r="H279" s="634">
        <v>28300</v>
      </c>
      <c r="I279" s="635">
        <v>35570</v>
      </c>
      <c r="J279" s="595" t="s">
        <v>12</v>
      </c>
      <c r="K279" s="636">
        <v>290</v>
      </c>
      <c r="L279" s="637">
        <v>360</v>
      </c>
      <c r="M279" s="638" t="s">
        <v>3709</v>
      </c>
      <c r="N279" s="636">
        <v>260</v>
      </c>
      <c r="O279" s="637">
        <v>330</v>
      </c>
      <c r="P279" s="638" t="s">
        <v>3709</v>
      </c>
      <c r="Q279" s="576" t="s">
        <v>1</v>
      </c>
      <c r="R279" s="692">
        <v>7270</v>
      </c>
      <c r="S279" s="693">
        <v>70</v>
      </c>
      <c r="T279" s="663" t="s">
        <v>3618</v>
      </c>
      <c r="V279" s="598"/>
      <c r="W279" s="601"/>
      <c r="X279" s="592"/>
      <c r="Y279" s="601"/>
      <c r="Z279" s="592"/>
      <c r="AA279" s="592"/>
      <c r="AB279" s="593"/>
      <c r="AD279" s="698"/>
      <c r="AE279" s="698"/>
      <c r="AF279" s="592"/>
      <c r="AG279" s="592"/>
      <c r="AH279" s="593"/>
      <c r="AJ279" s="603" t="s">
        <v>3248</v>
      </c>
      <c r="AK279" s="601"/>
      <c r="AL279" s="592" t="s">
        <v>1</v>
      </c>
      <c r="AM279" s="592">
        <v>10</v>
      </c>
      <c r="AN279" s="593" t="s">
        <v>3633</v>
      </c>
      <c r="AO279" s="576" t="s">
        <v>1</v>
      </c>
      <c r="AP279" s="1350">
        <v>2400</v>
      </c>
      <c r="AQ279" s="1353">
        <v>2700</v>
      </c>
      <c r="AR279" s="1350">
        <v>1700</v>
      </c>
      <c r="AS279" s="1353">
        <v>1700</v>
      </c>
      <c r="AT279" s="1349" t="s">
        <v>12</v>
      </c>
      <c r="AU279" s="646" t="s">
        <v>3730</v>
      </c>
      <c r="AV279" s="647">
        <v>5400</v>
      </c>
      <c r="AW279" s="648">
        <v>6000</v>
      </c>
      <c r="AX279" s="684">
        <v>3700</v>
      </c>
      <c r="AY279" s="668">
        <v>3700</v>
      </c>
      <c r="BA279" s="651"/>
      <c r="BB279" s="576" t="s">
        <v>1</v>
      </c>
      <c r="BC279" s="1344">
        <v>4500</v>
      </c>
      <c r="BD279" s="576" t="s">
        <v>1</v>
      </c>
      <c r="BE279" s="603">
        <v>1440</v>
      </c>
      <c r="BF279" s="592" t="s">
        <v>1</v>
      </c>
      <c r="BG279" s="592">
        <v>10</v>
      </c>
      <c r="BH279" s="593" t="s">
        <v>3618</v>
      </c>
      <c r="BJ279" s="669"/>
      <c r="BK279" s="576" t="s">
        <v>11</v>
      </c>
      <c r="BL279" s="609" t="s">
        <v>3307</v>
      </c>
      <c r="BM279" s="610" t="s">
        <v>3307</v>
      </c>
      <c r="BN279" s="610" t="s">
        <v>3307</v>
      </c>
      <c r="BO279" s="611" t="s">
        <v>3307</v>
      </c>
      <c r="BP279" s="576" t="s">
        <v>11</v>
      </c>
      <c r="BQ279" s="603"/>
      <c r="BR279" s="601"/>
      <c r="BS279" s="601"/>
      <c r="BT279" s="670"/>
      <c r="BU279" s="576" t="s">
        <v>11</v>
      </c>
      <c r="BV279" s="603"/>
      <c r="BW279" s="601"/>
      <c r="BX279" s="601"/>
      <c r="BY279" s="601"/>
      <c r="BZ279" s="670"/>
      <c r="CA279" s="576" t="s">
        <v>11</v>
      </c>
      <c r="CB279" s="603"/>
      <c r="CC279" s="601"/>
      <c r="CD279" s="601"/>
      <c r="CE279" s="601"/>
      <c r="CF279" s="670"/>
      <c r="CH279" s="669" t="s">
        <v>3257</v>
      </c>
    </row>
    <row r="280" spans="1:86">
      <c r="A280" s="1367"/>
      <c r="B280" s="584"/>
      <c r="C280" s="657"/>
      <c r="D280" s="593" t="s">
        <v>3576</v>
      </c>
      <c r="F280" s="658">
        <v>38840</v>
      </c>
      <c r="G280" s="659">
        <v>97800</v>
      </c>
      <c r="H280" s="658">
        <v>35570</v>
      </c>
      <c r="I280" s="659">
        <v>94530</v>
      </c>
      <c r="J280" s="595" t="s">
        <v>12</v>
      </c>
      <c r="K280" s="660">
        <v>360</v>
      </c>
      <c r="L280" s="661">
        <v>870</v>
      </c>
      <c r="M280" s="662" t="s">
        <v>3709</v>
      </c>
      <c r="N280" s="660">
        <v>330</v>
      </c>
      <c r="O280" s="661">
        <v>830</v>
      </c>
      <c r="P280" s="662" t="s">
        <v>3709</v>
      </c>
      <c r="Q280" s="576" t="s">
        <v>1</v>
      </c>
      <c r="R280" s="603">
        <v>7270</v>
      </c>
      <c r="S280" s="601">
        <v>70</v>
      </c>
      <c r="T280" s="663" t="s">
        <v>3618</v>
      </c>
      <c r="V280" s="598"/>
      <c r="W280" s="601"/>
      <c r="X280" s="592"/>
      <c r="Y280" s="601"/>
      <c r="Z280" s="592"/>
      <c r="AA280" s="592"/>
      <c r="AB280" s="593"/>
      <c r="AD280" s="698"/>
      <c r="AE280" s="698"/>
      <c r="AF280" s="592"/>
      <c r="AG280" s="592"/>
      <c r="AH280" s="593"/>
      <c r="AJ280" s="603"/>
      <c r="AK280" s="601"/>
      <c r="AL280" s="592"/>
      <c r="AM280" s="592"/>
      <c r="AN280" s="593"/>
      <c r="AP280" s="1351"/>
      <c r="AQ280" s="1354"/>
      <c r="AR280" s="1351"/>
      <c r="AS280" s="1354"/>
      <c r="AT280" s="1349"/>
      <c r="AU280" s="588" t="s">
        <v>3731</v>
      </c>
      <c r="AV280" s="665">
        <v>2900</v>
      </c>
      <c r="AW280" s="666">
        <v>3300</v>
      </c>
      <c r="AX280" s="684">
        <v>2000</v>
      </c>
      <c r="AY280" s="668">
        <v>2000</v>
      </c>
      <c r="BA280" s="651" t="s">
        <v>3698</v>
      </c>
      <c r="BC280" s="1345"/>
      <c r="BE280" s="603"/>
      <c r="BF280" s="592"/>
      <c r="BG280" s="592"/>
      <c r="BH280" s="593"/>
      <c r="BJ280" s="669"/>
      <c r="BL280" s="609"/>
      <c r="BM280" s="610"/>
      <c r="BN280" s="610"/>
      <c r="BO280" s="611"/>
      <c r="BQ280" s="603">
        <v>840</v>
      </c>
      <c r="BR280" s="601" t="s">
        <v>3630</v>
      </c>
      <c r="BS280" s="601">
        <v>8</v>
      </c>
      <c r="BT280" s="670" t="s">
        <v>3618</v>
      </c>
      <c r="BV280" s="603">
        <v>2900</v>
      </c>
      <c r="BW280" s="601" t="s">
        <v>3630</v>
      </c>
      <c r="BX280" s="601">
        <v>20</v>
      </c>
      <c r="BY280" s="601" t="s">
        <v>3618</v>
      </c>
      <c r="BZ280" s="670" t="s">
        <v>3631</v>
      </c>
      <c r="CB280" s="603">
        <v>1830</v>
      </c>
      <c r="CC280" s="601" t="s">
        <v>3630</v>
      </c>
      <c r="CD280" s="601">
        <v>10</v>
      </c>
      <c r="CE280" s="601" t="s">
        <v>3618</v>
      </c>
      <c r="CF280" s="670" t="s">
        <v>3631</v>
      </c>
      <c r="CH280" s="669"/>
    </row>
    <row r="281" spans="1:86">
      <c r="A281" s="1367"/>
      <c r="B281" s="584"/>
      <c r="C281" s="657" t="s">
        <v>3577</v>
      </c>
      <c r="D281" s="593" t="s">
        <v>3578</v>
      </c>
      <c r="F281" s="658">
        <v>97800</v>
      </c>
      <c r="G281" s="659">
        <v>170510</v>
      </c>
      <c r="H281" s="658">
        <v>94530</v>
      </c>
      <c r="I281" s="659">
        <v>167240</v>
      </c>
      <c r="J281" s="595" t="s">
        <v>12</v>
      </c>
      <c r="K281" s="660">
        <v>870</v>
      </c>
      <c r="L281" s="661">
        <v>1590</v>
      </c>
      <c r="M281" s="662" t="s">
        <v>3709</v>
      </c>
      <c r="N281" s="660">
        <v>830</v>
      </c>
      <c r="O281" s="661">
        <v>1550</v>
      </c>
      <c r="P281" s="662" t="s">
        <v>3709</v>
      </c>
      <c r="R281" s="598"/>
      <c r="S281" s="592"/>
      <c r="T281" s="593"/>
      <c r="V281" s="598"/>
      <c r="W281" s="601"/>
      <c r="X281" s="592"/>
      <c r="Y281" s="601"/>
      <c r="Z281" s="592"/>
      <c r="AA281" s="592"/>
      <c r="AB281" s="593"/>
      <c r="AD281" s="698"/>
      <c r="AE281" s="698"/>
      <c r="AF281" s="592"/>
      <c r="AG281" s="592"/>
      <c r="AH281" s="593"/>
      <c r="AJ281" s="603">
        <v>1650</v>
      </c>
      <c r="AK281" s="601" t="s">
        <v>3632</v>
      </c>
      <c r="AL281" s="592"/>
      <c r="AM281" s="592"/>
      <c r="AN281" s="593"/>
      <c r="AP281" s="1351"/>
      <c r="AQ281" s="1354"/>
      <c r="AR281" s="1351"/>
      <c r="AS281" s="1354"/>
      <c r="AT281" s="1349"/>
      <c r="AU281" s="588" t="s">
        <v>3732</v>
      </c>
      <c r="AV281" s="665">
        <v>2500</v>
      </c>
      <c r="AW281" s="666">
        <v>2800</v>
      </c>
      <c r="AX281" s="684">
        <v>1800</v>
      </c>
      <c r="AY281" s="668">
        <v>1800</v>
      </c>
      <c r="BA281" s="651">
        <v>2360</v>
      </c>
      <c r="BC281" s="672"/>
      <c r="BE281" s="603"/>
      <c r="BF281" s="592"/>
      <c r="BG281" s="592"/>
      <c r="BH281" s="593"/>
      <c r="BJ281" s="669"/>
      <c r="BL281" s="609">
        <v>0.02</v>
      </c>
      <c r="BM281" s="610">
        <v>0.03</v>
      </c>
      <c r="BN281" s="610">
        <v>0.05</v>
      </c>
      <c r="BO281" s="611">
        <v>0.06</v>
      </c>
      <c r="BQ281" s="603"/>
      <c r="BR281" s="601"/>
      <c r="BS281" s="601"/>
      <c r="BT281" s="670"/>
      <c r="BV281" s="603"/>
      <c r="BW281" s="601"/>
      <c r="BX281" s="601"/>
      <c r="BY281" s="601"/>
      <c r="BZ281" s="670"/>
      <c r="CB281" s="603"/>
      <c r="CC281" s="601"/>
      <c r="CD281" s="601"/>
      <c r="CE281" s="601"/>
      <c r="CF281" s="670"/>
      <c r="CH281" s="669">
        <v>0.98</v>
      </c>
    </row>
    <row r="282" spans="1:86">
      <c r="A282" s="1367"/>
      <c r="B282" s="584"/>
      <c r="C282" s="657"/>
      <c r="D282" s="593" t="s">
        <v>3579</v>
      </c>
      <c r="F282" s="673">
        <v>170510</v>
      </c>
      <c r="G282" s="674"/>
      <c r="H282" s="673">
        <v>167240</v>
      </c>
      <c r="I282" s="674"/>
      <c r="J282" s="595" t="s">
        <v>12</v>
      </c>
      <c r="K282" s="675">
        <v>1590</v>
      </c>
      <c r="L282" s="676"/>
      <c r="M282" s="677" t="s">
        <v>3709</v>
      </c>
      <c r="N282" s="675">
        <v>1550</v>
      </c>
      <c r="O282" s="676"/>
      <c r="P282" s="677" t="s">
        <v>3709</v>
      </c>
      <c r="R282" s="598"/>
      <c r="S282" s="592"/>
      <c r="T282" s="593"/>
      <c r="V282" s="598"/>
      <c r="W282" s="601"/>
      <c r="X282" s="592"/>
      <c r="Y282" s="601"/>
      <c r="Z282" s="592"/>
      <c r="AA282" s="592"/>
      <c r="AB282" s="593"/>
      <c r="AD282" s="698"/>
      <c r="AE282" s="698"/>
      <c r="AF282" s="592"/>
      <c r="AG282" s="592"/>
      <c r="AH282" s="593"/>
      <c r="AJ282" s="603"/>
      <c r="AK282" s="601"/>
      <c r="AL282" s="592"/>
      <c r="AM282" s="592"/>
      <c r="AN282" s="593"/>
      <c r="AP282" s="1352"/>
      <c r="AQ282" s="1355"/>
      <c r="AR282" s="1352"/>
      <c r="AS282" s="1355"/>
      <c r="AT282" s="1349"/>
      <c r="AU282" s="679" t="s">
        <v>3733</v>
      </c>
      <c r="AV282" s="680">
        <v>2300</v>
      </c>
      <c r="AW282" s="681">
        <v>2500</v>
      </c>
      <c r="AX282" s="682">
        <v>1600</v>
      </c>
      <c r="AY282" s="683">
        <v>1600</v>
      </c>
      <c r="BA282" s="651"/>
      <c r="BC282" s="627"/>
      <c r="BE282" s="603"/>
      <c r="BF282" s="592"/>
      <c r="BG282" s="592"/>
      <c r="BH282" s="593"/>
      <c r="BJ282" s="669"/>
      <c r="BL282" s="609"/>
      <c r="BM282" s="610"/>
      <c r="BN282" s="610"/>
      <c r="BO282" s="611"/>
      <c r="BQ282" s="603"/>
      <c r="BR282" s="601"/>
      <c r="BS282" s="601"/>
      <c r="BT282" s="670"/>
      <c r="BV282" s="603"/>
      <c r="BW282" s="601"/>
      <c r="BX282" s="601"/>
      <c r="BY282" s="601"/>
      <c r="BZ282" s="670"/>
      <c r="CB282" s="603"/>
      <c r="CC282" s="601"/>
      <c r="CD282" s="601"/>
      <c r="CE282" s="601"/>
      <c r="CF282" s="670"/>
      <c r="CH282" s="669"/>
    </row>
    <row r="283" spans="1:86" ht="45">
      <c r="A283" s="1367"/>
      <c r="B283" s="631" t="s">
        <v>3598</v>
      </c>
      <c r="C283" s="632" t="s">
        <v>3573</v>
      </c>
      <c r="D283" s="633" t="s">
        <v>3574</v>
      </c>
      <c r="F283" s="634">
        <v>31540</v>
      </c>
      <c r="G283" s="635">
        <v>38810</v>
      </c>
      <c r="H283" s="634">
        <v>28460</v>
      </c>
      <c r="I283" s="635">
        <v>35730</v>
      </c>
      <c r="J283" s="595" t="s">
        <v>12</v>
      </c>
      <c r="K283" s="636">
        <v>290</v>
      </c>
      <c r="L283" s="637">
        <v>360</v>
      </c>
      <c r="M283" s="638" t="s">
        <v>3709</v>
      </c>
      <c r="N283" s="636">
        <v>260</v>
      </c>
      <c r="O283" s="637">
        <v>330</v>
      </c>
      <c r="P283" s="638" t="s">
        <v>3709</v>
      </c>
      <c r="Q283" s="576" t="s">
        <v>1</v>
      </c>
      <c r="R283" s="639">
        <v>7270</v>
      </c>
      <c r="S283" s="640">
        <v>70</v>
      </c>
      <c r="T283" s="641" t="s">
        <v>3618</v>
      </c>
      <c r="V283" s="598"/>
      <c r="W283" s="601"/>
      <c r="X283" s="592"/>
      <c r="Y283" s="601"/>
      <c r="Z283" s="592"/>
      <c r="AA283" s="592"/>
      <c r="AB283" s="593"/>
      <c r="AD283" s="698"/>
      <c r="AE283" s="698"/>
      <c r="AF283" s="592"/>
      <c r="AG283" s="592"/>
      <c r="AH283" s="593"/>
      <c r="AJ283" s="603" t="s">
        <v>3249</v>
      </c>
      <c r="AK283" s="601"/>
      <c r="AL283" s="592" t="s">
        <v>1</v>
      </c>
      <c r="AM283" s="592">
        <v>10</v>
      </c>
      <c r="AN283" s="593" t="s">
        <v>3633</v>
      </c>
      <c r="AO283" s="576" t="s">
        <v>1</v>
      </c>
      <c r="AP283" s="1350">
        <v>2300</v>
      </c>
      <c r="AQ283" s="1353">
        <v>2500</v>
      </c>
      <c r="AR283" s="1350">
        <v>1600</v>
      </c>
      <c r="AS283" s="1353">
        <v>1600</v>
      </c>
      <c r="AT283" s="1349" t="s">
        <v>12</v>
      </c>
      <c r="AU283" s="646" t="s">
        <v>3730</v>
      </c>
      <c r="AV283" s="647">
        <v>4800</v>
      </c>
      <c r="AW283" s="648">
        <v>5400</v>
      </c>
      <c r="AX283" s="684">
        <v>3400</v>
      </c>
      <c r="AY283" s="668">
        <v>3400</v>
      </c>
      <c r="BA283" s="651" t="s">
        <v>3699</v>
      </c>
      <c r="BB283" s="576" t="s">
        <v>1</v>
      </c>
      <c r="BC283" s="1344">
        <v>4500</v>
      </c>
      <c r="BD283" s="576" t="s">
        <v>1</v>
      </c>
      <c r="BE283" s="644">
        <v>1350</v>
      </c>
      <c r="BF283" s="642" t="s">
        <v>1</v>
      </c>
      <c r="BG283" s="642">
        <v>10</v>
      </c>
      <c r="BH283" s="633" t="s">
        <v>3618</v>
      </c>
      <c r="BJ283" s="669"/>
      <c r="BK283" s="576" t="s">
        <v>11</v>
      </c>
      <c r="BL283" s="653" t="s">
        <v>3307</v>
      </c>
      <c r="BM283" s="654" t="s">
        <v>3307</v>
      </c>
      <c r="BN283" s="654" t="s">
        <v>3307</v>
      </c>
      <c r="BO283" s="655" t="s">
        <v>3307</v>
      </c>
      <c r="BP283" s="576" t="s">
        <v>11</v>
      </c>
      <c r="BQ283" s="644"/>
      <c r="BR283" s="645"/>
      <c r="BS283" s="645"/>
      <c r="BT283" s="656"/>
      <c r="BU283" s="576" t="s">
        <v>11</v>
      </c>
      <c r="BV283" s="644"/>
      <c r="BW283" s="645"/>
      <c r="BX283" s="645"/>
      <c r="BY283" s="645"/>
      <c r="BZ283" s="656"/>
      <c r="CA283" s="576" t="s">
        <v>11</v>
      </c>
      <c r="CB283" s="644"/>
      <c r="CC283" s="645"/>
      <c r="CD283" s="645"/>
      <c r="CE283" s="645"/>
      <c r="CF283" s="656"/>
      <c r="CH283" s="652" t="s">
        <v>3257</v>
      </c>
    </row>
    <row r="284" spans="1:86">
      <c r="A284" s="1367"/>
      <c r="B284" s="584"/>
      <c r="C284" s="657"/>
      <c r="D284" s="593" t="s">
        <v>3576</v>
      </c>
      <c r="F284" s="658">
        <v>38810</v>
      </c>
      <c r="G284" s="659">
        <v>97770</v>
      </c>
      <c r="H284" s="658">
        <v>35730</v>
      </c>
      <c r="I284" s="659">
        <v>94690</v>
      </c>
      <c r="J284" s="595" t="s">
        <v>12</v>
      </c>
      <c r="K284" s="660">
        <v>360</v>
      </c>
      <c r="L284" s="661">
        <v>870</v>
      </c>
      <c r="M284" s="662" t="s">
        <v>3709</v>
      </c>
      <c r="N284" s="660">
        <v>330</v>
      </c>
      <c r="O284" s="661">
        <v>830</v>
      </c>
      <c r="P284" s="662" t="s">
        <v>3709</v>
      </c>
      <c r="Q284" s="576" t="s">
        <v>1</v>
      </c>
      <c r="R284" s="603">
        <v>7270</v>
      </c>
      <c r="S284" s="601">
        <v>70</v>
      </c>
      <c r="T284" s="663" t="s">
        <v>3618</v>
      </c>
      <c r="V284" s="598"/>
      <c r="W284" s="601"/>
      <c r="X284" s="592"/>
      <c r="Y284" s="601"/>
      <c r="Z284" s="592"/>
      <c r="AA284" s="592"/>
      <c r="AB284" s="593"/>
      <c r="AD284" s="698"/>
      <c r="AE284" s="698"/>
      <c r="AF284" s="592"/>
      <c r="AG284" s="592"/>
      <c r="AH284" s="593"/>
      <c r="AJ284" s="603"/>
      <c r="AK284" s="601"/>
      <c r="AL284" s="592"/>
      <c r="AM284" s="592"/>
      <c r="AN284" s="593"/>
      <c r="AP284" s="1351"/>
      <c r="AQ284" s="1354"/>
      <c r="AR284" s="1351"/>
      <c r="AS284" s="1354"/>
      <c r="AT284" s="1349"/>
      <c r="AU284" s="588" t="s">
        <v>3731</v>
      </c>
      <c r="AV284" s="665">
        <v>2600</v>
      </c>
      <c r="AW284" s="666">
        <v>2900</v>
      </c>
      <c r="AX284" s="684">
        <v>1800</v>
      </c>
      <c r="AY284" s="668">
        <v>1800</v>
      </c>
      <c r="BA284" s="651">
        <v>2150</v>
      </c>
      <c r="BC284" s="1345"/>
      <c r="BE284" s="603"/>
      <c r="BF284" s="592"/>
      <c r="BG284" s="592"/>
      <c r="BH284" s="593"/>
      <c r="BJ284" s="669"/>
      <c r="BL284" s="609"/>
      <c r="BM284" s="610"/>
      <c r="BN284" s="610"/>
      <c r="BO284" s="611"/>
      <c r="BQ284" s="603">
        <v>790</v>
      </c>
      <c r="BR284" s="601" t="s">
        <v>3630</v>
      </c>
      <c r="BS284" s="601">
        <v>8</v>
      </c>
      <c r="BT284" s="670" t="s">
        <v>3618</v>
      </c>
      <c r="BV284" s="603">
        <v>2720</v>
      </c>
      <c r="BW284" s="601" t="s">
        <v>3630</v>
      </c>
      <c r="BX284" s="601">
        <v>20</v>
      </c>
      <c r="BY284" s="601" t="s">
        <v>3618</v>
      </c>
      <c r="BZ284" s="670" t="s">
        <v>3631</v>
      </c>
      <c r="CB284" s="603">
        <v>1710</v>
      </c>
      <c r="CC284" s="601" t="s">
        <v>3630</v>
      </c>
      <c r="CD284" s="601">
        <v>10</v>
      </c>
      <c r="CE284" s="601" t="s">
        <v>3618</v>
      </c>
      <c r="CF284" s="670" t="s">
        <v>3631</v>
      </c>
      <c r="CH284" s="669"/>
    </row>
    <row r="285" spans="1:86">
      <c r="A285" s="1367"/>
      <c r="B285" s="584"/>
      <c r="C285" s="657" t="s">
        <v>3577</v>
      </c>
      <c r="D285" s="593" t="s">
        <v>3578</v>
      </c>
      <c r="F285" s="658">
        <v>97770</v>
      </c>
      <c r="G285" s="659">
        <v>170480</v>
      </c>
      <c r="H285" s="658">
        <v>94690</v>
      </c>
      <c r="I285" s="659">
        <v>167400</v>
      </c>
      <c r="J285" s="595" t="s">
        <v>12</v>
      </c>
      <c r="K285" s="660">
        <v>870</v>
      </c>
      <c r="L285" s="661">
        <v>1590</v>
      </c>
      <c r="M285" s="662" t="s">
        <v>3709</v>
      </c>
      <c r="N285" s="660">
        <v>830</v>
      </c>
      <c r="O285" s="661">
        <v>1550</v>
      </c>
      <c r="P285" s="662" t="s">
        <v>3709</v>
      </c>
      <c r="R285" s="598"/>
      <c r="S285" s="592"/>
      <c r="T285" s="593"/>
      <c r="V285" s="598"/>
      <c r="W285" s="601"/>
      <c r="X285" s="592"/>
      <c r="Y285" s="601"/>
      <c r="Z285" s="592"/>
      <c r="AA285" s="592"/>
      <c r="AB285" s="593"/>
      <c r="AD285" s="698"/>
      <c r="AE285" s="698"/>
      <c r="AF285" s="592"/>
      <c r="AG285" s="592"/>
      <c r="AH285" s="593"/>
      <c r="AJ285" s="603">
        <v>1490</v>
      </c>
      <c r="AK285" s="601" t="s">
        <v>3632</v>
      </c>
      <c r="AL285" s="592"/>
      <c r="AM285" s="592"/>
      <c r="AN285" s="593"/>
      <c r="AP285" s="1351"/>
      <c r="AQ285" s="1354"/>
      <c r="AR285" s="1351"/>
      <c r="AS285" s="1354"/>
      <c r="AT285" s="1349"/>
      <c r="AU285" s="588" t="s">
        <v>3732</v>
      </c>
      <c r="AV285" s="665">
        <v>2300</v>
      </c>
      <c r="AW285" s="666">
        <v>2500</v>
      </c>
      <c r="AX285" s="684">
        <v>1600</v>
      </c>
      <c r="AY285" s="668">
        <v>1600</v>
      </c>
      <c r="BA285" s="651"/>
      <c r="BC285" s="627"/>
      <c r="BE285" s="603"/>
      <c r="BF285" s="592"/>
      <c r="BG285" s="592"/>
      <c r="BH285" s="593"/>
      <c r="BJ285" s="669"/>
      <c r="BL285" s="609">
        <v>0.02</v>
      </c>
      <c r="BM285" s="610">
        <v>0.03</v>
      </c>
      <c r="BN285" s="610">
        <v>0.05</v>
      </c>
      <c r="BO285" s="611">
        <v>0.06</v>
      </c>
      <c r="BQ285" s="603"/>
      <c r="BR285" s="601"/>
      <c r="BS285" s="601"/>
      <c r="BT285" s="670"/>
      <c r="BV285" s="603"/>
      <c r="BW285" s="601"/>
      <c r="BX285" s="601"/>
      <c r="BY285" s="601"/>
      <c r="BZ285" s="670"/>
      <c r="CB285" s="603"/>
      <c r="CC285" s="601"/>
      <c r="CD285" s="601"/>
      <c r="CE285" s="601"/>
      <c r="CF285" s="670"/>
      <c r="CH285" s="669">
        <v>0.98</v>
      </c>
    </row>
    <row r="286" spans="1:86">
      <c r="A286" s="1367"/>
      <c r="B286" s="686"/>
      <c r="C286" s="687"/>
      <c r="D286" s="600" t="s">
        <v>3579</v>
      </c>
      <c r="F286" s="673">
        <v>170480</v>
      </c>
      <c r="G286" s="674"/>
      <c r="H286" s="673">
        <v>167400</v>
      </c>
      <c r="I286" s="674"/>
      <c r="J286" s="595" t="s">
        <v>12</v>
      </c>
      <c r="K286" s="675">
        <v>1590</v>
      </c>
      <c r="L286" s="676"/>
      <c r="M286" s="677" t="s">
        <v>3709</v>
      </c>
      <c r="N286" s="675">
        <v>1550</v>
      </c>
      <c r="O286" s="676"/>
      <c r="P286" s="677" t="s">
        <v>3709</v>
      </c>
      <c r="R286" s="599"/>
      <c r="S286" s="688"/>
      <c r="T286" s="600"/>
      <c r="V286" s="598"/>
      <c r="W286" s="601"/>
      <c r="X286" s="592"/>
      <c r="Y286" s="601"/>
      <c r="Z286" s="592"/>
      <c r="AA286" s="592"/>
      <c r="AB286" s="593"/>
      <c r="AD286" s="698"/>
      <c r="AE286" s="698"/>
      <c r="AF286" s="592"/>
      <c r="AG286" s="592"/>
      <c r="AH286" s="593"/>
      <c r="AJ286" s="603"/>
      <c r="AK286" s="601"/>
      <c r="AL286" s="592"/>
      <c r="AM286" s="592"/>
      <c r="AN286" s="593"/>
      <c r="AP286" s="1352"/>
      <c r="AQ286" s="1355"/>
      <c r="AR286" s="1352"/>
      <c r="AS286" s="1355"/>
      <c r="AT286" s="1349"/>
      <c r="AU286" s="679" t="s">
        <v>3733</v>
      </c>
      <c r="AV286" s="680">
        <v>2000</v>
      </c>
      <c r="AW286" s="681">
        <v>2300</v>
      </c>
      <c r="AX286" s="682">
        <v>1400</v>
      </c>
      <c r="AY286" s="683">
        <v>1400</v>
      </c>
      <c r="BA286" s="651"/>
      <c r="BC286" s="627"/>
      <c r="BE286" s="602"/>
      <c r="BF286" s="688"/>
      <c r="BG286" s="688"/>
      <c r="BH286" s="600"/>
      <c r="BJ286" s="669"/>
      <c r="BL286" s="689"/>
      <c r="BM286" s="690"/>
      <c r="BN286" s="690"/>
      <c r="BO286" s="691"/>
      <c r="BQ286" s="602"/>
      <c r="BR286" s="612"/>
      <c r="BS286" s="612"/>
      <c r="BT286" s="613"/>
      <c r="BV286" s="602"/>
      <c r="BW286" s="612"/>
      <c r="BX286" s="612"/>
      <c r="BY286" s="612"/>
      <c r="BZ286" s="613"/>
      <c r="CB286" s="602"/>
      <c r="CC286" s="612"/>
      <c r="CD286" s="612"/>
      <c r="CE286" s="612"/>
      <c r="CF286" s="613"/>
      <c r="CH286" s="614"/>
    </row>
    <row r="287" spans="1:86" ht="45">
      <c r="A287" s="1367"/>
      <c r="B287" s="584" t="s">
        <v>3599</v>
      </c>
      <c r="C287" s="657" t="s">
        <v>3573</v>
      </c>
      <c r="D287" s="593" t="s">
        <v>3574</v>
      </c>
      <c r="F287" s="634">
        <v>30710</v>
      </c>
      <c r="G287" s="635">
        <v>37980</v>
      </c>
      <c r="H287" s="634">
        <v>27820</v>
      </c>
      <c r="I287" s="635">
        <v>35090</v>
      </c>
      <c r="J287" s="595" t="s">
        <v>12</v>
      </c>
      <c r="K287" s="636">
        <v>280</v>
      </c>
      <c r="L287" s="637">
        <v>350</v>
      </c>
      <c r="M287" s="638" t="s">
        <v>3709</v>
      </c>
      <c r="N287" s="636">
        <v>250</v>
      </c>
      <c r="O287" s="637">
        <v>320</v>
      </c>
      <c r="P287" s="638" t="s">
        <v>3709</v>
      </c>
      <c r="Q287" s="576" t="s">
        <v>1</v>
      </c>
      <c r="R287" s="692">
        <v>7270</v>
      </c>
      <c r="S287" s="693">
        <v>70</v>
      </c>
      <c r="T287" s="663" t="s">
        <v>3618</v>
      </c>
      <c r="V287" s="598"/>
      <c r="W287" s="601"/>
      <c r="X287" s="592"/>
      <c r="Y287" s="601"/>
      <c r="Z287" s="592"/>
      <c r="AA287" s="592"/>
      <c r="AB287" s="593"/>
      <c r="AD287" s="698"/>
      <c r="AE287" s="698"/>
      <c r="AF287" s="592"/>
      <c r="AG287" s="592"/>
      <c r="AH287" s="593"/>
      <c r="AJ287" s="603" t="s">
        <v>3250</v>
      </c>
      <c r="AK287" s="601"/>
      <c r="AL287" s="592" t="s">
        <v>1</v>
      </c>
      <c r="AM287" s="592">
        <v>10</v>
      </c>
      <c r="AN287" s="593" t="s">
        <v>3633</v>
      </c>
      <c r="AO287" s="576" t="s">
        <v>1</v>
      </c>
      <c r="AP287" s="1350">
        <v>2400</v>
      </c>
      <c r="AQ287" s="1353">
        <v>2700</v>
      </c>
      <c r="AR287" s="1350">
        <v>1700</v>
      </c>
      <c r="AS287" s="1353">
        <v>1700</v>
      </c>
      <c r="AT287" s="1349" t="s">
        <v>12</v>
      </c>
      <c r="AU287" s="646" t="s">
        <v>3730</v>
      </c>
      <c r="AV287" s="647">
        <v>5400</v>
      </c>
      <c r="AW287" s="648">
        <v>6000</v>
      </c>
      <c r="AX287" s="684">
        <v>3700</v>
      </c>
      <c r="AY287" s="668">
        <v>3700</v>
      </c>
      <c r="BA287" s="1346" t="s">
        <v>3736</v>
      </c>
      <c r="BB287" s="576" t="s">
        <v>1</v>
      </c>
      <c r="BC287" s="1344">
        <v>4500</v>
      </c>
      <c r="BD287" s="576" t="s">
        <v>1</v>
      </c>
      <c r="BE287" s="603">
        <v>1270</v>
      </c>
      <c r="BF287" s="592" t="s">
        <v>1</v>
      </c>
      <c r="BG287" s="592">
        <v>10</v>
      </c>
      <c r="BH287" s="593" t="s">
        <v>3618</v>
      </c>
      <c r="BJ287" s="669"/>
      <c r="BK287" s="576" t="s">
        <v>11</v>
      </c>
      <c r="BL287" s="609" t="s">
        <v>3307</v>
      </c>
      <c r="BM287" s="610" t="s">
        <v>3307</v>
      </c>
      <c r="BN287" s="610" t="s">
        <v>3307</v>
      </c>
      <c r="BO287" s="611" t="s">
        <v>3307</v>
      </c>
      <c r="BP287" s="576" t="s">
        <v>11</v>
      </c>
      <c r="BQ287" s="603"/>
      <c r="BR287" s="601"/>
      <c r="BS287" s="601"/>
      <c r="BT287" s="670"/>
      <c r="BU287" s="576" t="s">
        <v>11</v>
      </c>
      <c r="BV287" s="603"/>
      <c r="BW287" s="601"/>
      <c r="BX287" s="601"/>
      <c r="BY287" s="601"/>
      <c r="BZ287" s="670"/>
      <c r="CA287" s="576" t="s">
        <v>11</v>
      </c>
      <c r="CB287" s="603"/>
      <c r="CC287" s="601"/>
      <c r="CD287" s="601"/>
      <c r="CE287" s="601"/>
      <c r="CF287" s="670"/>
      <c r="CH287" s="669" t="s">
        <v>3257</v>
      </c>
    </row>
    <row r="288" spans="1:86">
      <c r="A288" s="1367"/>
      <c r="B288" s="584"/>
      <c r="C288" s="657"/>
      <c r="D288" s="593" t="s">
        <v>3576</v>
      </c>
      <c r="F288" s="658">
        <v>37980</v>
      </c>
      <c r="G288" s="659">
        <v>96940</v>
      </c>
      <c r="H288" s="658">
        <v>35090</v>
      </c>
      <c r="I288" s="659">
        <v>94050</v>
      </c>
      <c r="J288" s="595" t="s">
        <v>12</v>
      </c>
      <c r="K288" s="660">
        <v>350</v>
      </c>
      <c r="L288" s="661">
        <v>860</v>
      </c>
      <c r="M288" s="662" t="s">
        <v>3709</v>
      </c>
      <c r="N288" s="660">
        <v>320</v>
      </c>
      <c r="O288" s="661">
        <v>830</v>
      </c>
      <c r="P288" s="662" t="s">
        <v>3709</v>
      </c>
      <c r="Q288" s="576" t="s">
        <v>1</v>
      </c>
      <c r="R288" s="603">
        <v>7270</v>
      </c>
      <c r="S288" s="601">
        <v>70</v>
      </c>
      <c r="T288" s="663" t="s">
        <v>3618</v>
      </c>
      <c r="V288" s="598"/>
      <c r="W288" s="601"/>
      <c r="X288" s="592"/>
      <c r="Y288" s="601"/>
      <c r="Z288" s="592"/>
      <c r="AA288" s="592"/>
      <c r="AB288" s="593"/>
      <c r="AD288" s="698"/>
      <c r="AE288" s="698"/>
      <c r="AF288" s="592"/>
      <c r="AG288" s="592"/>
      <c r="AH288" s="593"/>
      <c r="AJ288" s="603"/>
      <c r="AK288" s="601"/>
      <c r="AL288" s="592"/>
      <c r="AM288" s="592"/>
      <c r="AN288" s="593"/>
      <c r="AP288" s="1351"/>
      <c r="AQ288" s="1354"/>
      <c r="AR288" s="1351"/>
      <c r="AS288" s="1354"/>
      <c r="AT288" s="1349"/>
      <c r="AU288" s="588" t="s">
        <v>3731</v>
      </c>
      <c r="AV288" s="665">
        <v>2900</v>
      </c>
      <c r="AW288" s="666">
        <v>3300</v>
      </c>
      <c r="AX288" s="684">
        <v>2000</v>
      </c>
      <c r="AY288" s="668">
        <v>2000</v>
      </c>
      <c r="BA288" s="1346"/>
      <c r="BC288" s="1345"/>
      <c r="BE288" s="603"/>
      <c r="BF288" s="592"/>
      <c r="BG288" s="592"/>
      <c r="BH288" s="593"/>
      <c r="BJ288" s="669"/>
      <c r="BL288" s="609"/>
      <c r="BM288" s="610"/>
      <c r="BN288" s="610"/>
      <c r="BO288" s="611"/>
      <c r="BQ288" s="603">
        <v>740</v>
      </c>
      <c r="BR288" s="601" t="s">
        <v>3630</v>
      </c>
      <c r="BS288" s="601">
        <v>7</v>
      </c>
      <c r="BT288" s="670" t="s">
        <v>3618</v>
      </c>
      <c r="BV288" s="603">
        <v>2560</v>
      </c>
      <c r="BW288" s="601" t="s">
        <v>3630</v>
      </c>
      <c r="BX288" s="601">
        <v>20</v>
      </c>
      <c r="BY288" s="601" t="s">
        <v>3618</v>
      </c>
      <c r="BZ288" s="670" t="s">
        <v>3631</v>
      </c>
      <c r="CB288" s="603">
        <v>1610</v>
      </c>
      <c r="CC288" s="601" t="s">
        <v>3630</v>
      </c>
      <c r="CD288" s="601">
        <v>10</v>
      </c>
      <c r="CE288" s="601" t="s">
        <v>3618</v>
      </c>
      <c r="CF288" s="670" t="s">
        <v>3631</v>
      </c>
      <c r="CH288" s="669"/>
    </row>
    <row r="289" spans="1:86">
      <c r="A289" s="1367"/>
      <c r="B289" s="584"/>
      <c r="C289" s="657" t="s">
        <v>3577</v>
      </c>
      <c r="D289" s="593" t="s">
        <v>3578</v>
      </c>
      <c r="F289" s="658">
        <v>96940</v>
      </c>
      <c r="G289" s="659">
        <v>169650</v>
      </c>
      <c r="H289" s="658">
        <v>94050</v>
      </c>
      <c r="I289" s="659">
        <v>166760</v>
      </c>
      <c r="J289" s="595" t="s">
        <v>12</v>
      </c>
      <c r="K289" s="660">
        <v>860</v>
      </c>
      <c r="L289" s="661">
        <v>1580</v>
      </c>
      <c r="M289" s="662" t="s">
        <v>3709</v>
      </c>
      <c r="N289" s="660">
        <v>830</v>
      </c>
      <c r="O289" s="661">
        <v>1550</v>
      </c>
      <c r="P289" s="662" t="s">
        <v>3709</v>
      </c>
      <c r="R289" s="598"/>
      <c r="S289" s="592"/>
      <c r="T289" s="593"/>
      <c r="V289" s="598"/>
      <c r="W289" s="601"/>
      <c r="X289" s="592"/>
      <c r="Y289" s="601"/>
      <c r="Z289" s="592"/>
      <c r="AA289" s="592"/>
      <c r="AB289" s="593"/>
      <c r="AD289" s="698"/>
      <c r="AE289" s="698"/>
      <c r="AF289" s="592"/>
      <c r="AG289" s="592"/>
      <c r="AH289" s="593"/>
      <c r="AJ289" s="603">
        <v>1350</v>
      </c>
      <c r="AK289" s="601" t="s">
        <v>3632</v>
      </c>
      <c r="AL289" s="592"/>
      <c r="AM289" s="592"/>
      <c r="AN289" s="593"/>
      <c r="AP289" s="1351"/>
      <c r="AQ289" s="1354"/>
      <c r="AR289" s="1351"/>
      <c r="AS289" s="1354"/>
      <c r="AT289" s="1349"/>
      <c r="AU289" s="588" t="s">
        <v>3732</v>
      </c>
      <c r="AV289" s="665">
        <v>2500</v>
      </c>
      <c r="AW289" s="666">
        <v>2800</v>
      </c>
      <c r="AX289" s="684">
        <v>1800</v>
      </c>
      <c r="AY289" s="668">
        <v>1800</v>
      </c>
      <c r="BA289" s="651"/>
      <c r="BC289" s="627"/>
      <c r="BE289" s="603"/>
      <c r="BF289" s="592"/>
      <c r="BG289" s="592"/>
      <c r="BH289" s="593"/>
      <c r="BJ289" s="669"/>
      <c r="BL289" s="609">
        <v>0.02</v>
      </c>
      <c r="BM289" s="610">
        <v>0.03</v>
      </c>
      <c r="BN289" s="610">
        <v>0.05</v>
      </c>
      <c r="BO289" s="611">
        <v>0.06</v>
      </c>
      <c r="BQ289" s="603"/>
      <c r="BR289" s="601"/>
      <c r="BS289" s="601"/>
      <c r="BT289" s="670"/>
      <c r="BV289" s="603"/>
      <c r="BW289" s="601"/>
      <c r="BX289" s="601"/>
      <c r="BY289" s="601"/>
      <c r="BZ289" s="670"/>
      <c r="CB289" s="603"/>
      <c r="CC289" s="601"/>
      <c r="CD289" s="601"/>
      <c r="CE289" s="601"/>
      <c r="CF289" s="670"/>
      <c r="CH289" s="669">
        <v>0.99</v>
      </c>
    </row>
    <row r="290" spans="1:86">
      <c r="A290" s="1367"/>
      <c r="B290" s="584"/>
      <c r="C290" s="657"/>
      <c r="D290" s="593" t="s">
        <v>3579</v>
      </c>
      <c r="F290" s="673">
        <v>169650</v>
      </c>
      <c r="G290" s="674"/>
      <c r="H290" s="673">
        <v>166760</v>
      </c>
      <c r="I290" s="674"/>
      <c r="J290" s="595" t="s">
        <v>12</v>
      </c>
      <c r="K290" s="675">
        <v>1580</v>
      </c>
      <c r="L290" s="676"/>
      <c r="M290" s="677" t="s">
        <v>3709</v>
      </c>
      <c r="N290" s="675">
        <v>1550</v>
      </c>
      <c r="O290" s="676"/>
      <c r="P290" s="677" t="s">
        <v>3709</v>
      </c>
      <c r="R290" s="598"/>
      <c r="S290" s="592"/>
      <c r="T290" s="593"/>
      <c r="V290" s="598"/>
      <c r="W290" s="601"/>
      <c r="X290" s="592"/>
      <c r="Y290" s="601"/>
      <c r="Z290" s="592"/>
      <c r="AA290" s="592"/>
      <c r="AB290" s="593"/>
      <c r="AD290" s="698"/>
      <c r="AE290" s="698"/>
      <c r="AF290" s="592"/>
      <c r="AG290" s="592"/>
      <c r="AH290" s="593"/>
      <c r="AJ290" s="603"/>
      <c r="AK290" s="601"/>
      <c r="AL290" s="592"/>
      <c r="AM290" s="592"/>
      <c r="AN290" s="593"/>
      <c r="AP290" s="1352"/>
      <c r="AQ290" s="1355"/>
      <c r="AR290" s="1352"/>
      <c r="AS290" s="1355"/>
      <c r="AT290" s="1349"/>
      <c r="AU290" s="679" t="s">
        <v>3733</v>
      </c>
      <c r="AV290" s="680">
        <v>2300</v>
      </c>
      <c r="AW290" s="681">
        <v>2500</v>
      </c>
      <c r="AX290" s="682">
        <v>1600</v>
      </c>
      <c r="AY290" s="683">
        <v>1600</v>
      </c>
      <c r="BA290" s="651"/>
      <c r="BC290" s="627"/>
      <c r="BE290" s="603"/>
      <c r="BF290" s="592"/>
      <c r="BG290" s="592"/>
      <c r="BH290" s="593"/>
      <c r="BJ290" s="669"/>
      <c r="BL290" s="609"/>
      <c r="BM290" s="610"/>
      <c r="BN290" s="610"/>
      <c r="BO290" s="611"/>
      <c r="BQ290" s="603"/>
      <c r="BR290" s="601"/>
      <c r="BS290" s="601"/>
      <c r="BT290" s="670"/>
      <c r="BV290" s="603"/>
      <c r="BW290" s="601"/>
      <c r="BX290" s="601"/>
      <c r="BY290" s="601"/>
      <c r="BZ290" s="670"/>
      <c r="CB290" s="603"/>
      <c r="CC290" s="601"/>
      <c r="CD290" s="601"/>
      <c r="CE290" s="601"/>
      <c r="CF290" s="670"/>
      <c r="CH290" s="669"/>
    </row>
    <row r="291" spans="1:86" ht="22.5">
      <c r="A291" s="1367"/>
      <c r="B291" s="631" t="s">
        <v>3600</v>
      </c>
      <c r="C291" s="632" t="s">
        <v>3573</v>
      </c>
      <c r="D291" s="633" t="s">
        <v>3574</v>
      </c>
      <c r="F291" s="634">
        <v>29960</v>
      </c>
      <c r="G291" s="635">
        <v>37230</v>
      </c>
      <c r="H291" s="634">
        <v>27230</v>
      </c>
      <c r="I291" s="635">
        <v>34500</v>
      </c>
      <c r="J291" s="595" t="s">
        <v>12</v>
      </c>
      <c r="K291" s="636">
        <v>280</v>
      </c>
      <c r="L291" s="637">
        <v>350</v>
      </c>
      <c r="M291" s="638" t="s">
        <v>3709</v>
      </c>
      <c r="N291" s="636">
        <v>250</v>
      </c>
      <c r="O291" s="637">
        <v>320</v>
      </c>
      <c r="P291" s="638" t="s">
        <v>3709</v>
      </c>
      <c r="Q291" s="576" t="s">
        <v>1</v>
      </c>
      <c r="R291" s="639">
        <v>7270</v>
      </c>
      <c r="S291" s="640">
        <v>70</v>
      </c>
      <c r="T291" s="641" t="s">
        <v>3618</v>
      </c>
      <c r="V291" s="598"/>
      <c r="W291" s="601"/>
      <c r="X291" s="592"/>
      <c r="Y291" s="601"/>
      <c r="Z291" s="592"/>
      <c r="AA291" s="592"/>
      <c r="AB291" s="593"/>
      <c r="AD291" s="698"/>
      <c r="AE291" s="698"/>
      <c r="AF291" s="592"/>
      <c r="AG291" s="592"/>
      <c r="AH291" s="593"/>
      <c r="AJ291" s="603"/>
      <c r="AK291" s="601"/>
      <c r="AL291" s="592"/>
      <c r="AM291" s="592"/>
      <c r="AN291" s="593"/>
      <c r="AO291" s="576" t="s">
        <v>1</v>
      </c>
      <c r="AP291" s="1350">
        <v>2300</v>
      </c>
      <c r="AQ291" s="1353">
        <v>2500</v>
      </c>
      <c r="AR291" s="1350">
        <v>1600</v>
      </c>
      <c r="AS291" s="1353">
        <v>1600</v>
      </c>
      <c r="AT291" s="1349" t="s">
        <v>12</v>
      </c>
      <c r="AU291" s="646" t="s">
        <v>3730</v>
      </c>
      <c r="AV291" s="647">
        <v>4800</v>
      </c>
      <c r="AW291" s="648">
        <v>5400</v>
      </c>
      <c r="AX291" s="684">
        <v>3400</v>
      </c>
      <c r="AY291" s="668">
        <v>3400</v>
      </c>
      <c r="BA291" s="651"/>
      <c r="BB291" s="576" t="s">
        <v>1</v>
      </c>
      <c r="BC291" s="1344">
        <v>4500</v>
      </c>
      <c r="BD291" s="576" t="s">
        <v>1</v>
      </c>
      <c r="BE291" s="644">
        <v>1200</v>
      </c>
      <c r="BF291" s="642" t="s">
        <v>1</v>
      </c>
      <c r="BG291" s="642">
        <v>10</v>
      </c>
      <c r="BH291" s="633" t="s">
        <v>3618</v>
      </c>
      <c r="BJ291" s="669"/>
      <c r="BK291" s="576" t="s">
        <v>11</v>
      </c>
      <c r="BL291" s="653" t="s">
        <v>3307</v>
      </c>
      <c r="BM291" s="654" t="s">
        <v>3307</v>
      </c>
      <c r="BN291" s="654" t="s">
        <v>3307</v>
      </c>
      <c r="BO291" s="655" t="s">
        <v>3307</v>
      </c>
      <c r="BP291" s="576" t="s">
        <v>11</v>
      </c>
      <c r="BQ291" s="644"/>
      <c r="BR291" s="645"/>
      <c r="BS291" s="645"/>
      <c r="BT291" s="656"/>
      <c r="BU291" s="576" t="s">
        <v>11</v>
      </c>
      <c r="BV291" s="644"/>
      <c r="BW291" s="645"/>
      <c r="BX291" s="645"/>
      <c r="BY291" s="645"/>
      <c r="BZ291" s="656"/>
      <c r="CA291" s="576" t="s">
        <v>11</v>
      </c>
      <c r="CB291" s="644"/>
      <c r="CC291" s="645"/>
      <c r="CD291" s="645"/>
      <c r="CE291" s="645"/>
      <c r="CF291" s="656"/>
      <c r="CH291" s="652" t="s">
        <v>3257</v>
      </c>
    </row>
    <row r="292" spans="1:86">
      <c r="A292" s="1367"/>
      <c r="B292" s="584"/>
      <c r="C292" s="657"/>
      <c r="D292" s="593" t="s">
        <v>3576</v>
      </c>
      <c r="F292" s="658">
        <v>37230</v>
      </c>
      <c r="G292" s="659">
        <v>96190</v>
      </c>
      <c r="H292" s="658">
        <v>34500</v>
      </c>
      <c r="I292" s="659">
        <v>93460</v>
      </c>
      <c r="J292" s="595" t="s">
        <v>12</v>
      </c>
      <c r="K292" s="660">
        <v>350</v>
      </c>
      <c r="L292" s="661">
        <v>850</v>
      </c>
      <c r="M292" s="662" t="s">
        <v>3709</v>
      </c>
      <c r="N292" s="660">
        <v>320</v>
      </c>
      <c r="O292" s="661">
        <v>820</v>
      </c>
      <c r="P292" s="662" t="s">
        <v>3709</v>
      </c>
      <c r="Q292" s="576" t="s">
        <v>1</v>
      </c>
      <c r="R292" s="603">
        <v>7270</v>
      </c>
      <c r="S292" s="601">
        <v>70</v>
      </c>
      <c r="T292" s="663" t="s">
        <v>3618</v>
      </c>
      <c r="V292" s="598"/>
      <c r="W292" s="601"/>
      <c r="X292" s="592"/>
      <c r="Y292" s="601"/>
      <c r="Z292" s="592"/>
      <c r="AA292" s="592"/>
      <c r="AB292" s="593"/>
      <c r="AD292" s="698"/>
      <c r="AE292" s="698"/>
      <c r="AF292" s="592"/>
      <c r="AG292" s="592"/>
      <c r="AH292" s="593"/>
      <c r="AJ292" s="603"/>
      <c r="AK292" s="601"/>
      <c r="AL292" s="592"/>
      <c r="AM292" s="592"/>
      <c r="AN292" s="593"/>
      <c r="AP292" s="1351"/>
      <c r="AQ292" s="1354"/>
      <c r="AR292" s="1351"/>
      <c r="AS292" s="1354"/>
      <c r="AT292" s="1349"/>
      <c r="AU292" s="588" t="s">
        <v>3731</v>
      </c>
      <c r="AV292" s="665">
        <v>2600</v>
      </c>
      <c r="AW292" s="666">
        <v>2900</v>
      </c>
      <c r="AX292" s="684">
        <v>1800</v>
      </c>
      <c r="AY292" s="668">
        <v>1800</v>
      </c>
      <c r="BA292" s="651"/>
      <c r="BC292" s="1345"/>
      <c r="BE292" s="603"/>
      <c r="BF292" s="592"/>
      <c r="BG292" s="592"/>
      <c r="BH292" s="593"/>
      <c r="BJ292" s="669"/>
      <c r="BL292" s="609"/>
      <c r="BM292" s="610"/>
      <c r="BN292" s="610"/>
      <c r="BO292" s="611"/>
      <c r="BQ292" s="603">
        <v>700</v>
      </c>
      <c r="BR292" s="601" t="s">
        <v>3630</v>
      </c>
      <c r="BS292" s="601">
        <v>7</v>
      </c>
      <c r="BT292" s="670" t="s">
        <v>3618</v>
      </c>
      <c r="BV292" s="603">
        <v>2420</v>
      </c>
      <c r="BW292" s="601" t="s">
        <v>3630</v>
      </c>
      <c r="BX292" s="601">
        <v>20</v>
      </c>
      <c r="BY292" s="601" t="s">
        <v>3618</v>
      </c>
      <c r="BZ292" s="670" t="s">
        <v>3631</v>
      </c>
      <c r="CB292" s="603">
        <v>1520</v>
      </c>
      <c r="CC292" s="601" t="s">
        <v>3630</v>
      </c>
      <c r="CD292" s="601">
        <v>10</v>
      </c>
      <c r="CE292" s="601" t="s">
        <v>3618</v>
      </c>
      <c r="CF292" s="670" t="s">
        <v>3631</v>
      </c>
      <c r="CH292" s="669"/>
    </row>
    <row r="293" spans="1:86">
      <c r="A293" s="1367"/>
      <c r="B293" s="584"/>
      <c r="C293" s="657" t="s">
        <v>3577</v>
      </c>
      <c r="D293" s="593" t="s">
        <v>3578</v>
      </c>
      <c r="F293" s="658">
        <v>96190</v>
      </c>
      <c r="G293" s="659">
        <v>168900</v>
      </c>
      <c r="H293" s="658">
        <v>93460</v>
      </c>
      <c r="I293" s="659">
        <v>166170</v>
      </c>
      <c r="J293" s="595" t="s">
        <v>12</v>
      </c>
      <c r="K293" s="660">
        <v>850</v>
      </c>
      <c r="L293" s="661">
        <v>1570</v>
      </c>
      <c r="M293" s="662" t="s">
        <v>3709</v>
      </c>
      <c r="N293" s="660">
        <v>820</v>
      </c>
      <c r="O293" s="661">
        <v>1540</v>
      </c>
      <c r="P293" s="662" t="s">
        <v>3709</v>
      </c>
      <c r="R293" s="598"/>
      <c r="S293" s="592"/>
      <c r="T293" s="593"/>
      <c r="V293" s="598"/>
      <c r="W293" s="601"/>
      <c r="X293" s="592"/>
      <c r="Y293" s="601"/>
      <c r="Z293" s="592"/>
      <c r="AA293" s="592"/>
      <c r="AB293" s="593"/>
      <c r="AD293" s="698"/>
      <c r="AE293" s="698"/>
      <c r="AF293" s="592"/>
      <c r="AG293" s="592"/>
      <c r="AH293" s="593"/>
      <c r="AJ293" s="603"/>
      <c r="AK293" s="601"/>
      <c r="AL293" s="592"/>
      <c r="AM293" s="592"/>
      <c r="AN293" s="593"/>
      <c r="AP293" s="1351"/>
      <c r="AQ293" s="1354"/>
      <c r="AR293" s="1351"/>
      <c r="AS293" s="1354"/>
      <c r="AT293" s="1349"/>
      <c r="AU293" s="588" t="s">
        <v>3732</v>
      </c>
      <c r="AV293" s="665">
        <v>2300</v>
      </c>
      <c r="AW293" s="666">
        <v>2500</v>
      </c>
      <c r="AX293" s="684">
        <v>1600</v>
      </c>
      <c r="AY293" s="668">
        <v>1600</v>
      </c>
      <c r="BA293" s="651"/>
      <c r="BC293" s="627"/>
      <c r="BE293" s="603"/>
      <c r="BF293" s="592"/>
      <c r="BG293" s="592"/>
      <c r="BH293" s="593"/>
      <c r="BJ293" s="669"/>
      <c r="BL293" s="609">
        <v>0.02</v>
      </c>
      <c r="BM293" s="610">
        <v>0.03</v>
      </c>
      <c r="BN293" s="610">
        <v>0.05</v>
      </c>
      <c r="BO293" s="611">
        <v>0.06</v>
      </c>
      <c r="BQ293" s="603"/>
      <c r="BR293" s="601"/>
      <c r="BS293" s="601"/>
      <c r="BT293" s="670"/>
      <c r="BV293" s="603"/>
      <c r="BW293" s="601"/>
      <c r="BX293" s="601"/>
      <c r="BY293" s="601"/>
      <c r="BZ293" s="670"/>
      <c r="CB293" s="603"/>
      <c r="CC293" s="601"/>
      <c r="CD293" s="601"/>
      <c r="CE293" s="601"/>
      <c r="CF293" s="670"/>
      <c r="CH293" s="669">
        <v>0.99</v>
      </c>
    </row>
    <row r="294" spans="1:86">
      <c r="A294" s="1367"/>
      <c r="B294" s="686"/>
      <c r="C294" s="687"/>
      <c r="D294" s="600" t="s">
        <v>3579</v>
      </c>
      <c r="F294" s="673">
        <v>168900</v>
      </c>
      <c r="G294" s="674"/>
      <c r="H294" s="673">
        <v>166170</v>
      </c>
      <c r="I294" s="674"/>
      <c r="J294" s="595" t="s">
        <v>12</v>
      </c>
      <c r="K294" s="675">
        <v>1570</v>
      </c>
      <c r="L294" s="676"/>
      <c r="M294" s="677" t="s">
        <v>3709</v>
      </c>
      <c r="N294" s="675">
        <v>1540</v>
      </c>
      <c r="O294" s="676"/>
      <c r="P294" s="677" t="s">
        <v>3709</v>
      </c>
      <c r="R294" s="599"/>
      <c r="S294" s="688"/>
      <c r="T294" s="600"/>
      <c r="V294" s="599"/>
      <c r="W294" s="612"/>
      <c r="X294" s="688"/>
      <c r="Y294" s="612"/>
      <c r="Z294" s="688"/>
      <c r="AA294" s="688"/>
      <c r="AB294" s="600"/>
      <c r="AD294" s="698"/>
      <c r="AE294" s="698"/>
      <c r="AF294" s="592"/>
      <c r="AG294" s="592"/>
      <c r="AH294" s="593"/>
      <c r="AJ294" s="603"/>
      <c r="AK294" s="601"/>
      <c r="AL294" s="592"/>
      <c r="AM294" s="592"/>
      <c r="AN294" s="593"/>
      <c r="AP294" s="1352"/>
      <c r="AQ294" s="1355"/>
      <c r="AR294" s="1352"/>
      <c r="AS294" s="1355"/>
      <c r="AT294" s="1349"/>
      <c r="AU294" s="679" t="s">
        <v>3733</v>
      </c>
      <c r="AV294" s="680">
        <v>2000</v>
      </c>
      <c r="AW294" s="681">
        <v>2300</v>
      </c>
      <c r="AX294" s="700">
        <v>1400</v>
      </c>
      <c r="AY294" s="683">
        <v>1400</v>
      </c>
      <c r="BA294" s="699"/>
      <c r="BC294" s="627"/>
      <c r="BE294" s="602"/>
      <c r="BF294" s="688"/>
      <c r="BG294" s="688"/>
      <c r="BH294" s="600"/>
      <c r="BJ294" s="614"/>
      <c r="BL294" s="689"/>
      <c r="BM294" s="690"/>
      <c r="BN294" s="690"/>
      <c r="BO294" s="691"/>
      <c r="BQ294" s="602"/>
      <c r="BR294" s="612"/>
      <c r="BS294" s="612"/>
      <c r="BT294" s="613"/>
      <c r="BV294" s="602"/>
      <c r="BW294" s="612"/>
      <c r="BX294" s="612"/>
      <c r="BY294" s="612"/>
      <c r="BZ294" s="613"/>
      <c r="CB294" s="602"/>
      <c r="CC294" s="612"/>
      <c r="CD294" s="612"/>
      <c r="CE294" s="612"/>
      <c r="CF294" s="613"/>
      <c r="CH294" s="614"/>
    </row>
    <row r="295" spans="1:86" ht="45">
      <c r="A295" s="1367" t="s">
        <v>3533</v>
      </c>
      <c r="B295" s="584" t="s">
        <v>3601</v>
      </c>
      <c r="C295" s="657" t="s">
        <v>3573</v>
      </c>
      <c r="D295" s="593" t="s">
        <v>3574</v>
      </c>
      <c r="F295" s="634">
        <v>225650</v>
      </c>
      <c r="G295" s="635">
        <v>232800</v>
      </c>
      <c r="H295" s="634">
        <v>177170</v>
      </c>
      <c r="I295" s="635">
        <v>184320</v>
      </c>
      <c r="J295" s="595" t="s">
        <v>12</v>
      </c>
      <c r="K295" s="636">
        <v>2230</v>
      </c>
      <c r="L295" s="637">
        <v>2300</v>
      </c>
      <c r="M295" s="638" t="s">
        <v>3709</v>
      </c>
      <c r="N295" s="636">
        <v>1750</v>
      </c>
      <c r="O295" s="637">
        <v>1820</v>
      </c>
      <c r="P295" s="638" t="s">
        <v>3709</v>
      </c>
      <c r="Q295" s="576" t="s">
        <v>1</v>
      </c>
      <c r="R295" s="692">
        <v>7150</v>
      </c>
      <c r="S295" s="693">
        <v>70</v>
      </c>
      <c r="T295" s="663" t="s">
        <v>3618</v>
      </c>
      <c r="U295" s="576" t="s">
        <v>1</v>
      </c>
      <c r="V295" s="1365" t="s">
        <v>3583</v>
      </c>
      <c r="W295" s="1366"/>
      <c r="X295" s="592" t="s">
        <v>1</v>
      </c>
      <c r="Y295" s="1366" t="s">
        <v>3583</v>
      </c>
      <c r="Z295" s="1366"/>
      <c r="AA295" s="592"/>
      <c r="AB295" s="593"/>
      <c r="AC295" s="576" t="s">
        <v>1</v>
      </c>
      <c r="AD295" s="1361">
        <v>54290</v>
      </c>
      <c r="AE295" s="643"/>
      <c r="AF295" s="642" t="s">
        <v>1</v>
      </c>
      <c r="AG295" s="642">
        <v>470</v>
      </c>
      <c r="AH295" s="633" t="s">
        <v>3618</v>
      </c>
      <c r="AI295" s="576" t="s">
        <v>1</v>
      </c>
      <c r="AJ295" s="644" t="s">
        <v>3234</v>
      </c>
      <c r="AK295" s="645"/>
      <c r="AL295" s="642" t="s">
        <v>1</v>
      </c>
      <c r="AM295" s="642">
        <v>290</v>
      </c>
      <c r="AN295" s="633" t="s">
        <v>3633</v>
      </c>
      <c r="AO295" s="576" t="s">
        <v>1</v>
      </c>
      <c r="AP295" s="1350">
        <v>14700</v>
      </c>
      <c r="AQ295" s="1353">
        <v>16100</v>
      </c>
      <c r="AR295" s="1350">
        <v>10200</v>
      </c>
      <c r="AS295" s="1353">
        <v>10200</v>
      </c>
      <c r="AT295" s="1349" t="s">
        <v>12</v>
      </c>
      <c r="AU295" s="646" t="s">
        <v>3730</v>
      </c>
      <c r="AV295" s="647">
        <v>31600</v>
      </c>
      <c r="AW295" s="648">
        <v>35200</v>
      </c>
      <c r="AX295" s="649">
        <v>22100</v>
      </c>
      <c r="AY295" s="650">
        <v>22100</v>
      </c>
      <c r="AZ295" s="576" t="s">
        <v>1</v>
      </c>
      <c r="BA295" s="651"/>
      <c r="BB295" s="576" t="s">
        <v>1</v>
      </c>
      <c r="BC295" s="1344">
        <v>4500</v>
      </c>
      <c r="BD295" s="576" t="s">
        <v>1</v>
      </c>
      <c r="BE295" s="603">
        <v>21500</v>
      </c>
      <c r="BF295" s="592" t="s">
        <v>1</v>
      </c>
      <c r="BG295" s="592">
        <v>210</v>
      </c>
      <c r="BH295" s="593" t="s">
        <v>3618</v>
      </c>
      <c r="BI295" s="576" t="s">
        <v>11</v>
      </c>
      <c r="BJ295" s="669"/>
      <c r="BK295" s="576" t="s">
        <v>11</v>
      </c>
      <c r="BL295" s="609" t="s">
        <v>3307</v>
      </c>
      <c r="BM295" s="610" t="s">
        <v>3307</v>
      </c>
      <c r="BN295" s="610" t="s">
        <v>3307</v>
      </c>
      <c r="BO295" s="611" t="s">
        <v>3307</v>
      </c>
      <c r="BP295" s="576" t="s">
        <v>11</v>
      </c>
      <c r="BQ295" s="603"/>
      <c r="BR295" s="601"/>
      <c r="BS295" s="601"/>
      <c r="BT295" s="670"/>
      <c r="BU295" s="576" t="s">
        <v>11</v>
      </c>
      <c r="BV295" s="603"/>
      <c r="BW295" s="601"/>
      <c r="BX295" s="601"/>
      <c r="BY295" s="601"/>
      <c r="BZ295" s="670"/>
      <c r="CA295" s="576" t="s">
        <v>11</v>
      </c>
      <c r="CB295" s="603"/>
      <c r="CC295" s="601"/>
      <c r="CD295" s="601"/>
      <c r="CE295" s="601"/>
      <c r="CF295" s="670"/>
      <c r="CH295" s="669" t="s">
        <v>3257</v>
      </c>
    </row>
    <row r="296" spans="1:86">
      <c r="A296" s="1367"/>
      <c r="B296" s="584"/>
      <c r="C296" s="657"/>
      <c r="D296" s="593" t="s">
        <v>3576</v>
      </c>
      <c r="F296" s="658">
        <v>232800</v>
      </c>
      <c r="G296" s="659">
        <v>290950</v>
      </c>
      <c r="H296" s="658">
        <v>184320</v>
      </c>
      <c r="I296" s="659">
        <v>242470</v>
      </c>
      <c r="J296" s="595" t="s">
        <v>12</v>
      </c>
      <c r="K296" s="660">
        <v>2300</v>
      </c>
      <c r="L296" s="661">
        <v>2800</v>
      </c>
      <c r="M296" s="662" t="s">
        <v>3709</v>
      </c>
      <c r="N296" s="660">
        <v>1820</v>
      </c>
      <c r="O296" s="661">
        <v>2310</v>
      </c>
      <c r="P296" s="662" t="s">
        <v>3709</v>
      </c>
      <c r="Q296" s="576" t="s">
        <v>1</v>
      </c>
      <c r="R296" s="603">
        <v>7150</v>
      </c>
      <c r="S296" s="601">
        <v>70</v>
      </c>
      <c r="T296" s="663" t="s">
        <v>3618</v>
      </c>
      <c r="V296" s="1365"/>
      <c r="W296" s="1366"/>
      <c r="X296" s="592"/>
      <c r="Y296" s="1366"/>
      <c r="Z296" s="1366"/>
      <c r="AA296" s="592"/>
      <c r="AB296" s="593"/>
      <c r="AD296" s="1362"/>
      <c r="AE296" s="664">
        <v>52560</v>
      </c>
      <c r="AF296" s="592"/>
      <c r="AG296" s="592"/>
      <c r="AH296" s="593"/>
      <c r="AJ296" s="603"/>
      <c r="AK296" s="601"/>
      <c r="AL296" s="592"/>
      <c r="AM296" s="592"/>
      <c r="AN296" s="593"/>
      <c r="AP296" s="1351"/>
      <c r="AQ296" s="1354"/>
      <c r="AR296" s="1351"/>
      <c r="AS296" s="1354"/>
      <c r="AT296" s="1349"/>
      <c r="AU296" s="588" t="s">
        <v>3731</v>
      </c>
      <c r="AV296" s="665">
        <v>17400</v>
      </c>
      <c r="AW296" s="666">
        <v>19400</v>
      </c>
      <c r="AX296" s="667">
        <v>12200</v>
      </c>
      <c r="AY296" s="668">
        <v>12200</v>
      </c>
      <c r="BA296" s="651"/>
      <c r="BC296" s="1345"/>
      <c r="BE296" s="603"/>
      <c r="BF296" s="592"/>
      <c r="BG296" s="592"/>
      <c r="BH296" s="593"/>
      <c r="BJ296" s="669"/>
      <c r="BL296" s="609"/>
      <c r="BM296" s="610"/>
      <c r="BN296" s="610"/>
      <c r="BO296" s="611"/>
      <c r="BQ296" s="603">
        <v>12630</v>
      </c>
      <c r="BR296" s="601" t="s">
        <v>3639</v>
      </c>
      <c r="BS296" s="601">
        <v>120</v>
      </c>
      <c r="BT296" s="670" t="s">
        <v>3618</v>
      </c>
      <c r="BV296" s="603">
        <v>42930</v>
      </c>
      <c r="BW296" s="601" t="s">
        <v>3630</v>
      </c>
      <c r="BX296" s="601">
        <v>420</v>
      </c>
      <c r="BY296" s="601" t="s">
        <v>3618</v>
      </c>
      <c r="BZ296" s="670" t="s">
        <v>3631</v>
      </c>
      <c r="CB296" s="603">
        <v>26800</v>
      </c>
      <c r="CC296" s="601" t="s">
        <v>3630</v>
      </c>
      <c r="CD296" s="601">
        <v>260</v>
      </c>
      <c r="CE296" s="601" t="s">
        <v>3618</v>
      </c>
      <c r="CF296" s="670" t="s">
        <v>3631</v>
      </c>
      <c r="CH296" s="669"/>
    </row>
    <row r="297" spans="1:86">
      <c r="A297" s="1367"/>
      <c r="B297" s="584"/>
      <c r="C297" s="657" t="s">
        <v>3577</v>
      </c>
      <c r="D297" s="593" t="s">
        <v>3578</v>
      </c>
      <c r="F297" s="658">
        <v>290950</v>
      </c>
      <c r="G297" s="659">
        <v>362500</v>
      </c>
      <c r="H297" s="658">
        <v>242470</v>
      </c>
      <c r="I297" s="659">
        <v>314020</v>
      </c>
      <c r="J297" s="595" t="s">
        <v>12</v>
      </c>
      <c r="K297" s="660">
        <v>2800</v>
      </c>
      <c r="L297" s="661">
        <v>3510</v>
      </c>
      <c r="M297" s="662" t="s">
        <v>3709</v>
      </c>
      <c r="N297" s="660">
        <v>2310</v>
      </c>
      <c r="O297" s="661">
        <v>3020</v>
      </c>
      <c r="P297" s="662" t="s">
        <v>3709</v>
      </c>
      <c r="R297" s="598"/>
      <c r="S297" s="592"/>
      <c r="T297" s="593"/>
      <c r="V297" s="1365"/>
      <c r="W297" s="1366"/>
      <c r="X297" s="592"/>
      <c r="Y297" s="1366"/>
      <c r="Z297" s="1366"/>
      <c r="AA297" s="592"/>
      <c r="AB297" s="593"/>
      <c r="AC297" s="576" t="s">
        <v>1</v>
      </c>
      <c r="AD297" s="1359">
        <v>52560</v>
      </c>
      <c r="AE297" s="671"/>
      <c r="AF297" s="592"/>
      <c r="AG297" s="592"/>
      <c r="AH297" s="593"/>
      <c r="AJ297" s="603">
        <v>29380</v>
      </c>
      <c r="AK297" s="601" t="s">
        <v>3632</v>
      </c>
      <c r="AL297" s="592"/>
      <c r="AM297" s="592"/>
      <c r="AN297" s="593"/>
      <c r="AP297" s="1351"/>
      <c r="AQ297" s="1354"/>
      <c r="AR297" s="1351"/>
      <c r="AS297" s="1354"/>
      <c r="AT297" s="1349"/>
      <c r="AU297" s="588" t="s">
        <v>3732</v>
      </c>
      <c r="AV297" s="665">
        <v>15200</v>
      </c>
      <c r="AW297" s="666">
        <v>16900</v>
      </c>
      <c r="AX297" s="667">
        <v>10600</v>
      </c>
      <c r="AY297" s="668">
        <v>10600</v>
      </c>
      <c r="BA297" s="651"/>
      <c r="BC297" s="672"/>
      <c r="BE297" s="603"/>
      <c r="BF297" s="592"/>
      <c r="BG297" s="592"/>
      <c r="BH297" s="593"/>
      <c r="BJ297" s="669"/>
      <c r="BL297" s="609">
        <v>0.01</v>
      </c>
      <c r="BM297" s="610">
        <v>0.02</v>
      </c>
      <c r="BN297" s="610">
        <v>0.04</v>
      </c>
      <c r="BO297" s="611">
        <v>0.05</v>
      </c>
      <c r="BQ297" s="603"/>
      <c r="BR297" s="601"/>
      <c r="BS297" s="601"/>
      <c r="BT297" s="670"/>
      <c r="BV297" s="603"/>
      <c r="BW297" s="601"/>
      <c r="BX297" s="601"/>
      <c r="BY297" s="601"/>
      <c r="BZ297" s="670"/>
      <c r="CB297" s="603"/>
      <c r="CC297" s="601"/>
      <c r="CD297" s="601"/>
      <c r="CE297" s="601"/>
      <c r="CF297" s="670"/>
      <c r="CH297" s="669">
        <v>0.61</v>
      </c>
    </row>
    <row r="298" spans="1:86">
      <c r="A298" s="1367"/>
      <c r="B298" s="584"/>
      <c r="C298" s="657"/>
      <c r="D298" s="593" t="s">
        <v>3579</v>
      </c>
      <c r="F298" s="673">
        <v>362500</v>
      </c>
      <c r="G298" s="674"/>
      <c r="H298" s="673">
        <v>314020</v>
      </c>
      <c r="I298" s="674"/>
      <c r="J298" s="595" t="s">
        <v>12</v>
      </c>
      <c r="K298" s="675">
        <v>3510</v>
      </c>
      <c r="L298" s="676"/>
      <c r="M298" s="677" t="s">
        <v>3709</v>
      </c>
      <c r="N298" s="675">
        <v>3020</v>
      </c>
      <c r="O298" s="676"/>
      <c r="P298" s="677" t="s">
        <v>3709</v>
      </c>
      <c r="R298" s="598"/>
      <c r="S298" s="592"/>
      <c r="T298" s="593"/>
      <c r="V298" s="1365"/>
      <c r="W298" s="1366"/>
      <c r="X298" s="592"/>
      <c r="Y298" s="1366"/>
      <c r="Z298" s="1366"/>
      <c r="AA298" s="592"/>
      <c r="AB298" s="593"/>
      <c r="AD298" s="1360"/>
      <c r="AE298" s="678"/>
      <c r="AF298" s="688"/>
      <c r="AG298" s="688"/>
      <c r="AH298" s="600"/>
      <c r="AJ298" s="603"/>
      <c r="AK298" s="601"/>
      <c r="AL298" s="592"/>
      <c r="AM298" s="592"/>
      <c r="AN298" s="593"/>
      <c r="AP298" s="1352"/>
      <c r="AQ298" s="1355"/>
      <c r="AR298" s="1352"/>
      <c r="AS298" s="1355"/>
      <c r="AT298" s="1349"/>
      <c r="AU298" s="679" t="s">
        <v>3733</v>
      </c>
      <c r="AV298" s="680">
        <v>13600</v>
      </c>
      <c r="AW298" s="681">
        <v>15100</v>
      </c>
      <c r="AX298" s="682">
        <v>9500</v>
      </c>
      <c r="AY298" s="683">
        <v>9500</v>
      </c>
      <c r="BA298" s="651"/>
      <c r="BC298" s="627"/>
      <c r="BE298" s="603"/>
      <c r="BF298" s="592"/>
      <c r="BG298" s="592"/>
      <c r="BH298" s="593"/>
      <c r="BJ298" s="669"/>
      <c r="BL298" s="609"/>
      <c r="BM298" s="610"/>
      <c r="BN298" s="610"/>
      <c r="BO298" s="611"/>
      <c r="BQ298" s="603"/>
      <c r="BR298" s="601"/>
      <c r="BS298" s="601"/>
      <c r="BT298" s="670"/>
      <c r="BV298" s="603"/>
      <c r="BW298" s="601"/>
      <c r="BX298" s="601"/>
      <c r="BY298" s="601"/>
      <c r="BZ298" s="670"/>
      <c r="CB298" s="603"/>
      <c r="CC298" s="601"/>
      <c r="CD298" s="601"/>
      <c r="CE298" s="601"/>
      <c r="CF298" s="670"/>
      <c r="CH298" s="669"/>
    </row>
    <row r="299" spans="1:86" ht="45">
      <c r="A299" s="1367"/>
      <c r="B299" s="631" t="s">
        <v>3580</v>
      </c>
      <c r="C299" s="632" t="s">
        <v>3573</v>
      </c>
      <c r="D299" s="633" t="s">
        <v>3574</v>
      </c>
      <c r="F299" s="634">
        <v>122450</v>
      </c>
      <c r="G299" s="635">
        <v>129600</v>
      </c>
      <c r="H299" s="634">
        <v>98210</v>
      </c>
      <c r="I299" s="635">
        <v>105360</v>
      </c>
      <c r="J299" s="595" t="s">
        <v>12</v>
      </c>
      <c r="K299" s="636">
        <v>1200</v>
      </c>
      <c r="L299" s="637">
        <v>1270</v>
      </c>
      <c r="M299" s="638" t="s">
        <v>3709</v>
      </c>
      <c r="N299" s="636">
        <v>960</v>
      </c>
      <c r="O299" s="637">
        <v>1030</v>
      </c>
      <c r="P299" s="638" t="s">
        <v>3709</v>
      </c>
      <c r="Q299" s="576" t="s">
        <v>1</v>
      </c>
      <c r="R299" s="639">
        <v>7150</v>
      </c>
      <c r="S299" s="640">
        <v>70</v>
      </c>
      <c r="T299" s="641" t="s">
        <v>3618</v>
      </c>
      <c r="V299" s="1365"/>
      <c r="W299" s="1366"/>
      <c r="X299" s="592"/>
      <c r="Y299" s="1366"/>
      <c r="Z299" s="1366"/>
      <c r="AA299" s="592"/>
      <c r="AB299" s="593"/>
      <c r="AC299" s="576" t="s">
        <v>1</v>
      </c>
      <c r="AD299" s="1361">
        <v>30600</v>
      </c>
      <c r="AE299" s="643"/>
      <c r="AF299" s="592" t="s">
        <v>1</v>
      </c>
      <c r="AG299" s="592">
        <v>230</v>
      </c>
      <c r="AH299" s="593" t="s">
        <v>3618</v>
      </c>
      <c r="AJ299" s="603" t="s">
        <v>3235</v>
      </c>
      <c r="AK299" s="601"/>
      <c r="AL299" s="592" t="s">
        <v>1</v>
      </c>
      <c r="AM299" s="592">
        <v>170</v>
      </c>
      <c r="AN299" s="593" t="s">
        <v>3633</v>
      </c>
      <c r="AO299" s="576" t="s">
        <v>1</v>
      </c>
      <c r="AP299" s="1350">
        <v>7300</v>
      </c>
      <c r="AQ299" s="1353">
        <v>8000</v>
      </c>
      <c r="AR299" s="1350">
        <v>5100</v>
      </c>
      <c r="AS299" s="1353">
        <v>5100</v>
      </c>
      <c r="AT299" s="1349" t="s">
        <v>12</v>
      </c>
      <c r="AU299" s="646" t="s">
        <v>3730</v>
      </c>
      <c r="AV299" s="647">
        <v>15800</v>
      </c>
      <c r="AW299" s="648">
        <v>17600</v>
      </c>
      <c r="AX299" s="684">
        <v>11000</v>
      </c>
      <c r="AY299" s="668">
        <v>11000</v>
      </c>
      <c r="BA299" s="651"/>
      <c r="BB299" s="576" t="s">
        <v>1</v>
      </c>
      <c r="BC299" s="1344">
        <v>4500</v>
      </c>
      <c r="BD299" s="576" t="s">
        <v>1</v>
      </c>
      <c r="BE299" s="644">
        <v>10760</v>
      </c>
      <c r="BF299" s="642" t="s">
        <v>1</v>
      </c>
      <c r="BG299" s="642">
        <v>100</v>
      </c>
      <c r="BH299" s="633" t="s">
        <v>3618</v>
      </c>
      <c r="BJ299" s="669"/>
      <c r="BK299" s="576" t="s">
        <v>11</v>
      </c>
      <c r="BL299" s="653" t="s">
        <v>3307</v>
      </c>
      <c r="BM299" s="654" t="s">
        <v>3307</v>
      </c>
      <c r="BN299" s="654" t="s">
        <v>3307</v>
      </c>
      <c r="BO299" s="655" t="s">
        <v>3307</v>
      </c>
      <c r="BP299" s="576" t="s">
        <v>11</v>
      </c>
      <c r="BQ299" s="644"/>
      <c r="BR299" s="645"/>
      <c r="BS299" s="645"/>
      <c r="BT299" s="656"/>
      <c r="BU299" s="576" t="s">
        <v>11</v>
      </c>
      <c r="BV299" s="644"/>
      <c r="BW299" s="645"/>
      <c r="BX299" s="645"/>
      <c r="BY299" s="645"/>
      <c r="BZ299" s="656"/>
      <c r="CA299" s="576" t="s">
        <v>11</v>
      </c>
      <c r="CB299" s="644"/>
      <c r="CC299" s="645"/>
      <c r="CD299" s="645"/>
      <c r="CE299" s="645"/>
      <c r="CF299" s="656"/>
      <c r="CH299" s="652" t="s">
        <v>3257</v>
      </c>
    </row>
    <row r="300" spans="1:86">
      <c r="A300" s="1367"/>
      <c r="B300" s="584"/>
      <c r="C300" s="657"/>
      <c r="D300" s="593" t="s">
        <v>3576</v>
      </c>
      <c r="F300" s="658">
        <v>129600</v>
      </c>
      <c r="G300" s="659">
        <v>187750</v>
      </c>
      <c r="H300" s="658">
        <v>105360</v>
      </c>
      <c r="I300" s="659">
        <v>163510</v>
      </c>
      <c r="J300" s="595" t="s">
        <v>12</v>
      </c>
      <c r="K300" s="660">
        <v>1270</v>
      </c>
      <c r="L300" s="661">
        <v>1760</v>
      </c>
      <c r="M300" s="662" t="s">
        <v>3709</v>
      </c>
      <c r="N300" s="660">
        <v>1030</v>
      </c>
      <c r="O300" s="661">
        <v>1520</v>
      </c>
      <c r="P300" s="662" t="s">
        <v>3709</v>
      </c>
      <c r="Q300" s="576" t="s">
        <v>1</v>
      </c>
      <c r="R300" s="603">
        <v>7150</v>
      </c>
      <c r="S300" s="601">
        <v>70</v>
      </c>
      <c r="T300" s="663" t="s">
        <v>3618</v>
      </c>
      <c r="V300" s="1365"/>
      <c r="W300" s="1366"/>
      <c r="X300" s="592"/>
      <c r="Y300" s="1366"/>
      <c r="Z300" s="1366"/>
      <c r="AA300" s="592"/>
      <c r="AB300" s="593"/>
      <c r="AD300" s="1362"/>
      <c r="AE300" s="664">
        <v>28870</v>
      </c>
      <c r="AF300" s="592"/>
      <c r="AG300" s="592"/>
      <c r="AH300" s="593"/>
      <c r="AJ300" s="603"/>
      <c r="AK300" s="601"/>
      <c r="AL300" s="592"/>
      <c r="AM300" s="592"/>
      <c r="AN300" s="593"/>
      <c r="AP300" s="1351"/>
      <c r="AQ300" s="1354"/>
      <c r="AR300" s="1351"/>
      <c r="AS300" s="1354"/>
      <c r="AT300" s="1349"/>
      <c r="AU300" s="588" t="s">
        <v>3731</v>
      </c>
      <c r="AV300" s="665">
        <v>8700</v>
      </c>
      <c r="AW300" s="666">
        <v>9700</v>
      </c>
      <c r="AX300" s="684">
        <v>6100</v>
      </c>
      <c r="AY300" s="668">
        <v>6100</v>
      </c>
      <c r="BA300" s="651"/>
      <c r="BC300" s="1345"/>
      <c r="BE300" s="603"/>
      <c r="BF300" s="592"/>
      <c r="BG300" s="592"/>
      <c r="BH300" s="593"/>
      <c r="BJ300" s="669"/>
      <c r="BL300" s="609"/>
      <c r="BM300" s="610"/>
      <c r="BN300" s="610"/>
      <c r="BO300" s="611"/>
      <c r="BQ300" s="603">
        <v>6310</v>
      </c>
      <c r="BR300" s="601" t="s">
        <v>3639</v>
      </c>
      <c r="BS300" s="601">
        <v>60</v>
      </c>
      <c r="BT300" s="670" t="s">
        <v>3618</v>
      </c>
      <c r="BV300" s="603">
        <v>21460</v>
      </c>
      <c r="BW300" s="601" t="s">
        <v>3630</v>
      </c>
      <c r="BX300" s="601">
        <v>210</v>
      </c>
      <c r="BY300" s="601" t="s">
        <v>3618</v>
      </c>
      <c r="BZ300" s="670" t="s">
        <v>3631</v>
      </c>
      <c r="CB300" s="603">
        <v>13400</v>
      </c>
      <c r="CC300" s="601" t="s">
        <v>3630</v>
      </c>
      <c r="CD300" s="601">
        <v>130</v>
      </c>
      <c r="CE300" s="601" t="s">
        <v>3618</v>
      </c>
      <c r="CF300" s="670" t="s">
        <v>3631</v>
      </c>
      <c r="CH300" s="669"/>
    </row>
    <row r="301" spans="1:86">
      <c r="A301" s="1367"/>
      <c r="B301" s="584"/>
      <c r="C301" s="657" t="s">
        <v>3577</v>
      </c>
      <c r="D301" s="593" t="s">
        <v>3578</v>
      </c>
      <c r="F301" s="658">
        <v>187750</v>
      </c>
      <c r="G301" s="659">
        <v>259300</v>
      </c>
      <c r="H301" s="658">
        <v>163510</v>
      </c>
      <c r="I301" s="659">
        <v>235060</v>
      </c>
      <c r="J301" s="595" t="s">
        <v>12</v>
      </c>
      <c r="K301" s="660">
        <v>1760</v>
      </c>
      <c r="L301" s="661">
        <v>2470</v>
      </c>
      <c r="M301" s="662" t="s">
        <v>3709</v>
      </c>
      <c r="N301" s="660">
        <v>1520</v>
      </c>
      <c r="O301" s="661">
        <v>2230</v>
      </c>
      <c r="P301" s="662" t="s">
        <v>3709</v>
      </c>
      <c r="R301" s="598"/>
      <c r="S301" s="592"/>
      <c r="T301" s="593"/>
      <c r="V301" s="1365"/>
      <c r="W301" s="1366"/>
      <c r="X301" s="592"/>
      <c r="Y301" s="1366"/>
      <c r="Z301" s="1366"/>
      <c r="AA301" s="592"/>
      <c r="AB301" s="593"/>
      <c r="AC301" s="576" t="s">
        <v>1</v>
      </c>
      <c r="AD301" s="1359">
        <v>28870</v>
      </c>
      <c r="AE301" s="671"/>
      <c r="AF301" s="592"/>
      <c r="AG301" s="592"/>
      <c r="AH301" s="593"/>
      <c r="AJ301" s="603">
        <v>17630</v>
      </c>
      <c r="AK301" s="601" t="s">
        <v>3632</v>
      </c>
      <c r="AL301" s="592"/>
      <c r="AM301" s="592"/>
      <c r="AN301" s="593"/>
      <c r="AP301" s="1351"/>
      <c r="AQ301" s="1354"/>
      <c r="AR301" s="1351"/>
      <c r="AS301" s="1354"/>
      <c r="AT301" s="1349"/>
      <c r="AU301" s="588" t="s">
        <v>3732</v>
      </c>
      <c r="AV301" s="665">
        <v>7600</v>
      </c>
      <c r="AW301" s="666">
        <v>8400</v>
      </c>
      <c r="AX301" s="684">
        <v>5300</v>
      </c>
      <c r="AY301" s="668">
        <v>5300</v>
      </c>
      <c r="BA301" s="685"/>
      <c r="BC301" s="627"/>
      <c r="BE301" s="603"/>
      <c r="BF301" s="592"/>
      <c r="BG301" s="592"/>
      <c r="BH301" s="593"/>
      <c r="BJ301" s="669"/>
      <c r="BL301" s="609">
        <v>0.01</v>
      </c>
      <c r="BM301" s="610">
        <v>0.03</v>
      </c>
      <c r="BN301" s="610">
        <v>0.04</v>
      </c>
      <c r="BO301" s="611">
        <v>0.05</v>
      </c>
      <c r="BQ301" s="603"/>
      <c r="BR301" s="601"/>
      <c r="BS301" s="601"/>
      <c r="BT301" s="670"/>
      <c r="BV301" s="603"/>
      <c r="BW301" s="601"/>
      <c r="BX301" s="601"/>
      <c r="BY301" s="601"/>
      <c r="BZ301" s="670"/>
      <c r="CB301" s="603"/>
      <c r="CC301" s="601"/>
      <c r="CD301" s="601"/>
      <c r="CE301" s="601"/>
      <c r="CF301" s="670"/>
      <c r="CH301" s="669">
        <v>0.79</v>
      </c>
    </row>
    <row r="302" spans="1:86">
      <c r="A302" s="1367"/>
      <c r="B302" s="686"/>
      <c r="C302" s="687"/>
      <c r="D302" s="600" t="s">
        <v>3579</v>
      </c>
      <c r="F302" s="673">
        <v>259300</v>
      </c>
      <c r="G302" s="674"/>
      <c r="H302" s="673">
        <v>235060</v>
      </c>
      <c r="I302" s="674"/>
      <c r="J302" s="595" t="s">
        <v>12</v>
      </c>
      <c r="K302" s="675">
        <v>2470</v>
      </c>
      <c r="L302" s="676"/>
      <c r="M302" s="677" t="s">
        <v>3709</v>
      </c>
      <c r="N302" s="675">
        <v>2230</v>
      </c>
      <c r="O302" s="676"/>
      <c r="P302" s="677" t="s">
        <v>3709</v>
      </c>
      <c r="R302" s="599"/>
      <c r="S302" s="688"/>
      <c r="T302" s="600"/>
      <c r="V302" s="1365"/>
      <c r="W302" s="1366"/>
      <c r="X302" s="592"/>
      <c r="Y302" s="1366"/>
      <c r="Z302" s="1366"/>
      <c r="AA302" s="592"/>
      <c r="AB302" s="593"/>
      <c r="AD302" s="1360"/>
      <c r="AE302" s="678"/>
      <c r="AF302" s="592"/>
      <c r="AG302" s="592"/>
      <c r="AH302" s="593"/>
      <c r="AJ302" s="603"/>
      <c r="AK302" s="601"/>
      <c r="AL302" s="592"/>
      <c r="AM302" s="592"/>
      <c r="AN302" s="593"/>
      <c r="AP302" s="1352"/>
      <c r="AQ302" s="1355"/>
      <c r="AR302" s="1352"/>
      <c r="AS302" s="1355"/>
      <c r="AT302" s="1349"/>
      <c r="AU302" s="679" t="s">
        <v>3733</v>
      </c>
      <c r="AV302" s="680">
        <v>6800</v>
      </c>
      <c r="AW302" s="681">
        <v>7500</v>
      </c>
      <c r="AX302" s="682">
        <v>4700</v>
      </c>
      <c r="AY302" s="683">
        <v>4700</v>
      </c>
      <c r="BA302" s="685"/>
      <c r="BC302" s="627"/>
      <c r="BE302" s="602"/>
      <c r="BF302" s="688"/>
      <c r="BG302" s="688"/>
      <c r="BH302" s="600"/>
      <c r="BJ302" s="669"/>
      <c r="BL302" s="689"/>
      <c r="BM302" s="690"/>
      <c r="BN302" s="690"/>
      <c r="BO302" s="691"/>
      <c r="BQ302" s="602"/>
      <c r="BR302" s="612"/>
      <c r="BS302" s="612"/>
      <c r="BT302" s="613"/>
      <c r="BV302" s="602"/>
      <c r="BW302" s="612"/>
      <c r="BX302" s="612"/>
      <c r="BY302" s="612"/>
      <c r="BZ302" s="613"/>
      <c r="CB302" s="602"/>
      <c r="CC302" s="612"/>
      <c r="CD302" s="612"/>
      <c r="CE302" s="612"/>
      <c r="CF302" s="613"/>
      <c r="CH302" s="614"/>
    </row>
    <row r="303" spans="1:86" ht="45">
      <c r="A303" s="1367"/>
      <c r="B303" s="584" t="s">
        <v>3581</v>
      </c>
      <c r="C303" s="657" t="s">
        <v>3573</v>
      </c>
      <c r="D303" s="593" t="s">
        <v>3574</v>
      </c>
      <c r="F303" s="634">
        <v>87950</v>
      </c>
      <c r="G303" s="635">
        <v>95100</v>
      </c>
      <c r="H303" s="634">
        <v>71790</v>
      </c>
      <c r="I303" s="635">
        <v>78940</v>
      </c>
      <c r="J303" s="595" t="s">
        <v>12</v>
      </c>
      <c r="K303" s="636">
        <v>860</v>
      </c>
      <c r="L303" s="637">
        <v>930</v>
      </c>
      <c r="M303" s="638" t="s">
        <v>3709</v>
      </c>
      <c r="N303" s="636">
        <v>690</v>
      </c>
      <c r="O303" s="637">
        <v>760</v>
      </c>
      <c r="P303" s="638" t="s">
        <v>3709</v>
      </c>
      <c r="Q303" s="576" t="s">
        <v>1</v>
      </c>
      <c r="R303" s="692">
        <v>7150</v>
      </c>
      <c r="S303" s="693">
        <v>70</v>
      </c>
      <c r="T303" s="663" t="s">
        <v>3618</v>
      </c>
      <c r="V303" s="1365"/>
      <c r="W303" s="1366"/>
      <c r="X303" s="592"/>
      <c r="Y303" s="1366"/>
      <c r="Z303" s="1366"/>
      <c r="AA303" s="592"/>
      <c r="AB303" s="593"/>
      <c r="AC303" s="576" t="s">
        <v>1</v>
      </c>
      <c r="AD303" s="1361">
        <v>22700</v>
      </c>
      <c r="AE303" s="643"/>
      <c r="AF303" s="642" t="s">
        <v>1</v>
      </c>
      <c r="AG303" s="642">
        <v>150</v>
      </c>
      <c r="AH303" s="633" t="s">
        <v>3618</v>
      </c>
      <c r="AJ303" s="603" t="s">
        <v>3236</v>
      </c>
      <c r="AK303" s="601"/>
      <c r="AL303" s="592" t="s">
        <v>1</v>
      </c>
      <c r="AM303" s="592">
        <v>120</v>
      </c>
      <c r="AN303" s="593" t="s">
        <v>3633</v>
      </c>
      <c r="AO303" s="576" t="s">
        <v>1</v>
      </c>
      <c r="AP303" s="1350">
        <v>5100</v>
      </c>
      <c r="AQ303" s="1353">
        <v>5600</v>
      </c>
      <c r="AR303" s="1350">
        <v>3500</v>
      </c>
      <c r="AS303" s="1353">
        <v>3500</v>
      </c>
      <c r="AT303" s="1349" t="s">
        <v>12</v>
      </c>
      <c r="AU303" s="646" t="s">
        <v>3730</v>
      </c>
      <c r="AV303" s="647">
        <v>10900</v>
      </c>
      <c r="AW303" s="648">
        <v>12200</v>
      </c>
      <c r="AX303" s="684">
        <v>7600</v>
      </c>
      <c r="AY303" s="668">
        <v>7600</v>
      </c>
      <c r="BA303" s="685"/>
      <c r="BB303" s="576" t="s">
        <v>1</v>
      </c>
      <c r="BC303" s="1344">
        <v>4500</v>
      </c>
      <c r="BD303" s="576" t="s">
        <v>1</v>
      </c>
      <c r="BE303" s="603">
        <v>7170</v>
      </c>
      <c r="BF303" s="592" t="s">
        <v>1</v>
      </c>
      <c r="BG303" s="592">
        <v>70</v>
      </c>
      <c r="BH303" s="593" t="s">
        <v>3618</v>
      </c>
      <c r="BJ303" s="669"/>
      <c r="BK303" s="576" t="s">
        <v>11</v>
      </c>
      <c r="BL303" s="609" t="s">
        <v>3307</v>
      </c>
      <c r="BM303" s="610" t="s">
        <v>3307</v>
      </c>
      <c r="BN303" s="610" t="s">
        <v>3307</v>
      </c>
      <c r="BO303" s="611" t="s">
        <v>3307</v>
      </c>
      <c r="BP303" s="576" t="s">
        <v>11</v>
      </c>
      <c r="BQ303" s="603"/>
      <c r="BR303" s="601"/>
      <c r="BS303" s="601"/>
      <c r="BT303" s="670"/>
      <c r="BU303" s="576" t="s">
        <v>11</v>
      </c>
      <c r="BV303" s="603"/>
      <c r="BW303" s="601"/>
      <c r="BX303" s="601"/>
      <c r="BY303" s="601"/>
      <c r="BZ303" s="670"/>
      <c r="CA303" s="576" t="s">
        <v>11</v>
      </c>
      <c r="CB303" s="603"/>
      <c r="CC303" s="601"/>
      <c r="CD303" s="601"/>
      <c r="CE303" s="601"/>
      <c r="CF303" s="670"/>
      <c r="CH303" s="669" t="s">
        <v>3257</v>
      </c>
    </row>
    <row r="304" spans="1:86">
      <c r="A304" s="1367"/>
      <c r="B304" s="584"/>
      <c r="C304" s="657"/>
      <c r="D304" s="593" t="s">
        <v>3576</v>
      </c>
      <c r="F304" s="658">
        <v>95100</v>
      </c>
      <c r="G304" s="659">
        <v>153250</v>
      </c>
      <c r="H304" s="658">
        <v>78940</v>
      </c>
      <c r="I304" s="659">
        <v>137090</v>
      </c>
      <c r="J304" s="595" t="s">
        <v>12</v>
      </c>
      <c r="K304" s="660">
        <v>930</v>
      </c>
      <c r="L304" s="661">
        <v>1420</v>
      </c>
      <c r="M304" s="662" t="s">
        <v>3709</v>
      </c>
      <c r="N304" s="660">
        <v>760</v>
      </c>
      <c r="O304" s="661">
        <v>1260</v>
      </c>
      <c r="P304" s="662" t="s">
        <v>3709</v>
      </c>
      <c r="Q304" s="576" t="s">
        <v>1</v>
      </c>
      <c r="R304" s="603">
        <v>7150</v>
      </c>
      <c r="S304" s="601">
        <v>70</v>
      </c>
      <c r="T304" s="663" t="s">
        <v>3618</v>
      </c>
      <c r="V304" s="1365"/>
      <c r="W304" s="1366"/>
      <c r="X304" s="592"/>
      <c r="Y304" s="1366"/>
      <c r="Z304" s="1366"/>
      <c r="AA304" s="592"/>
      <c r="AB304" s="593"/>
      <c r="AD304" s="1362"/>
      <c r="AE304" s="664">
        <v>20970</v>
      </c>
      <c r="AF304" s="592"/>
      <c r="AG304" s="592"/>
      <c r="AH304" s="593"/>
      <c r="AJ304" s="603"/>
      <c r="AK304" s="601"/>
      <c r="AL304" s="592"/>
      <c r="AM304" s="592"/>
      <c r="AN304" s="593"/>
      <c r="AP304" s="1351"/>
      <c r="AQ304" s="1354"/>
      <c r="AR304" s="1351"/>
      <c r="AS304" s="1354"/>
      <c r="AT304" s="1349"/>
      <c r="AU304" s="588" t="s">
        <v>3731</v>
      </c>
      <c r="AV304" s="665">
        <v>6000</v>
      </c>
      <c r="AW304" s="666">
        <v>6700</v>
      </c>
      <c r="AX304" s="684">
        <v>4200</v>
      </c>
      <c r="AY304" s="668">
        <v>4200</v>
      </c>
      <c r="BA304" s="1346" t="s">
        <v>3735</v>
      </c>
      <c r="BC304" s="1345"/>
      <c r="BE304" s="603"/>
      <c r="BF304" s="592"/>
      <c r="BG304" s="592"/>
      <c r="BH304" s="593"/>
      <c r="BJ304" s="669"/>
      <c r="BL304" s="609"/>
      <c r="BM304" s="610"/>
      <c r="BN304" s="610"/>
      <c r="BO304" s="611"/>
      <c r="BQ304" s="603">
        <v>4210</v>
      </c>
      <c r="BR304" s="601" t="s">
        <v>3639</v>
      </c>
      <c r="BS304" s="601">
        <v>40</v>
      </c>
      <c r="BT304" s="670" t="s">
        <v>3618</v>
      </c>
      <c r="BV304" s="603">
        <v>14310</v>
      </c>
      <c r="BW304" s="601" t="s">
        <v>3630</v>
      </c>
      <c r="BX304" s="601">
        <v>140</v>
      </c>
      <c r="BY304" s="601" t="s">
        <v>3618</v>
      </c>
      <c r="BZ304" s="670" t="s">
        <v>3631</v>
      </c>
      <c r="CB304" s="603">
        <v>8930</v>
      </c>
      <c r="CC304" s="601" t="s">
        <v>3630</v>
      </c>
      <c r="CD304" s="601">
        <v>80</v>
      </c>
      <c r="CE304" s="601" t="s">
        <v>3618</v>
      </c>
      <c r="CF304" s="670" t="s">
        <v>3631</v>
      </c>
      <c r="CH304" s="669"/>
    </row>
    <row r="305" spans="1:86">
      <c r="A305" s="1367"/>
      <c r="B305" s="584"/>
      <c r="C305" s="657" t="s">
        <v>3577</v>
      </c>
      <c r="D305" s="593" t="s">
        <v>3578</v>
      </c>
      <c r="F305" s="658">
        <v>153250</v>
      </c>
      <c r="G305" s="659">
        <v>224800</v>
      </c>
      <c r="H305" s="658">
        <v>137090</v>
      </c>
      <c r="I305" s="659">
        <v>208640</v>
      </c>
      <c r="J305" s="595" t="s">
        <v>12</v>
      </c>
      <c r="K305" s="660">
        <v>1420</v>
      </c>
      <c r="L305" s="661">
        <v>2130</v>
      </c>
      <c r="M305" s="662" t="s">
        <v>3709</v>
      </c>
      <c r="N305" s="660">
        <v>1260</v>
      </c>
      <c r="O305" s="661">
        <v>1970</v>
      </c>
      <c r="P305" s="662" t="s">
        <v>3709</v>
      </c>
      <c r="R305" s="598"/>
      <c r="S305" s="592"/>
      <c r="T305" s="593"/>
      <c r="V305" s="1365"/>
      <c r="W305" s="1366"/>
      <c r="X305" s="592"/>
      <c r="Y305" s="1366"/>
      <c r="Z305" s="1366"/>
      <c r="AA305" s="592"/>
      <c r="AB305" s="593"/>
      <c r="AC305" s="576" t="s">
        <v>1</v>
      </c>
      <c r="AD305" s="1359">
        <v>20970</v>
      </c>
      <c r="AE305" s="671"/>
      <c r="AF305" s="592"/>
      <c r="AG305" s="592">
        <v>0</v>
      </c>
      <c r="AH305" s="593"/>
      <c r="AJ305" s="603">
        <v>12590</v>
      </c>
      <c r="AK305" s="601" t="s">
        <v>3632</v>
      </c>
      <c r="AL305" s="592"/>
      <c r="AM305" s="592"/>
      <c r="AN305" s="593"/>
      <c r="AP305" s="1351"/>
      <c r="AQ305" s="1354"/>
      <c r="AR305" s="1351"/>
      <c r="AS305" s="1354"/>
      <c r="AT305" s="1349"/>
      <c r="AU305" s="588" t="s">
        <v>3732</v>
      </c>
      <c r="AV305" s="665">
        <v>5200</v>
      </c>
      <c r="AW305" s="666">
        <v>5800</v>
      </c>
      <c r="AX305" s="684">
        <v>3600</v>
      </c>
      <c r="AY305" s="668">
        <v>3600</v>
      </c>
      <c r="BA305" s="1346"/>
      <c r="BC305" s="627"/>
      <c r="BE305" s="603"/>
      <c r="BF305" s="592"/>
      <c r="BG305" s="592"/>
      <c r="BH305" s="593"/>
      <c r="BJ305" s="669"/>
      <c r="BL305" s="609">
        <v>0.01</v>
      </c>
      <c r="BM305" s="610">
        <v>0.03</v>
      </c>
      <c r="BN305" s="610">
        <v>0.04</v>
      </c>
      <c r="BO305" s="611">
        <v>0.05</v>
      </c>
      <c r="BQ305" s="603"/>
      <c r="BR305" s="601"/>
      <c r="BS305" s="601"/>
      <c r="BT305" s="670"/>
      <c r="BV305" s="603"/>
      <c r="BW305" s="601"/>
      <c r="BX305" s="601"/>
      <c r="BY305" s="601"/>
      <c r="BZ305" s="670"/>
      <c r="CB305" s="603"/>
      <c r="CC305" s="601"/>
      <c r="CD305" s="601"/>
      <c r="CE305" s="601"/>
      <c r="CF305" s="670"/>
      <c r="CH305" s="669">
        <v>0.87</v>
      </c>
    </row>
    <row r="306" spans="1:86">
      <c r="A306" s="1367"/>
      <c r="B306" s="584"/>
      <c r="C306" s="657"/>
      <c r="D306" s="593" t="s">
        <v>3579</v>
      </c>
      <c r="F306" s="673">
        <v>224800</v>
      </c>
      <c r="G306" s="674"/>
      <c r="H306" s="673">
        <v>208640</v>
      </c>
      <c r="I306" s="674"/>
      <c r="J306" s="595" t="s">
        <v>12</v>
      </c>
      <c r="K306" s="675">
        <v>2130</v>
      </c>
      <c r="L306" s="676"/>
      <c r="M306" s="677" t="s">
        <v>3709</v>
      </c>
      <c r="N306" s="675">
        <v>1970</v>
      </c>
      <c r="O306" s="676"/>
      <c r="P306" s="677" t="s">
        <v>3709</v>
      </c>
      <c r="R306" s="598"/>
      <c r="S306" s="592"/>
      <c r="T306" s="593"/>
      <c r="V306" s="1365"/>
      <c r="W306" s="1366"/>
      <c r="X306" s="592"/>
      <c r="Y306" s="1366"/>
      <c r="Z306" s="1366"/>
      <c r="AA306" s="592"/>
      <c r="AB306" s="593"/>
      <c r="AD306" s="1360"/>
      <c r="AE306" s="678"/>
      <c r="AF306" s="688"/>
      <c r="AG306" s="688"/>
      <c r="AH306" s="600"/>
      <c r="AJ306" s="603"/>
      <c r="AK306" s="601"/>
      <c r="AL306" s="592"/>
      <c r="AM306" s="592"/>
      <c r="AN306" s="593"/>
      <c r="AP306" s="1352"/>
      <c r="AQ306" s="1355"/>
      <c r="AR306" s="1352"/>
      <c r="AS306" s="1355"/>
      <c r="AT306" s="1349"/>
      <c r="AU306" s="679" t="s">
        <v>3733</v>
      </c>
      <c r="AV306" s="680">
        <v>4700</v>
      </c>
      <c r="AW306" s="681">
        <v>5200</v>
      </c>
      <c r="AX306" s="682">
        <v>3300</v>
      </c>
      <c r="AY306" s="683">
        <v>3300</v>
      </c>
      <c r="BA306" s="1346"/>
      <c r="BC306" s="627"/>
      <c r="BE306" s="603"/>
      <c r="BF306" s="592"/>
      <c r="BG306" s="592"/>
      <c r="BH306" s="593"/>
      <c r="BJ306" s="669"/>
      <c r="BL306" s="609"/>
      <c r="BM306" s="610"/>
      <c r="BN306" s="610"/>
      <c r="BO306" s="611"/>
      <c r="BQ306" s="603"/>
      <c r="BR306" s="601"/>
      <c r="BS306" s="601"/>
      <c r="BT306" s="670"/>
      <c r="BV306" s="603"/>
      <c r="BW306" s="601"/>
      <c r="BX306" s="601"/>
      <c r="BY306" s="601"/>
      <c r="BZ306" s="670"/>
      <c r="CB306" s="603"/>
      <c r="CC306" s="601"/>
      <c r="CD306" s="601"/>
      <c r="CE306" s="601"/>
      <c r="CF306" s="670"/>
      <c r="CH306" s="669"/>
    </row>
    <row r="307" spans="1:86" ht="45">
      <c r="A307" s="1367"/>
      <c r="B307" s="631" t="s">
        <v>3582</v>
      </c>
      <c r="C307" s="632" t="s">
        <v>3573</v>
      </c>
      <c r="D307" s="633" t="s">
        <v>3574</v>
      </c>
      <c r="F307" s="634">
        <v>70880</v>
      </c>
      <c r="G307" s="635">
        <v>78030</v>
      </c>
      <c r="H307" s="634">
        <v>58760</v>
      </c>
      <c r="I307" s="635">
        <v>65910</v>
      </c>
      <c r="J307" s="595" t="s">
        <v>12</v>
      </c>
      <c r="K307" s="636">
        <v>690</v>
      </c>
      <c r="L307" s="637">
        <v>760</v>
      </c>
      <c r="M307" s="638" t="s">
        <v>3709</v>
      </c>
      <c r="N307" s="636">
        <v>560</v>
      </c>
      <c r="O307" s="637">
        <v>630</v>
      </c>
      <c r="P307" s="638" t="s">
        <v>3709</v>
      </c>
      <c r="Q307" s="576" t="s">
        <v>1</v>
      </c>
      <c r="R307" s="639">
        <v>7150</v>
      </c>
      <c r="S307" s="640">
        <v>70</v>
      </c>
      <c r="T307" s="641" t="s">
        <v>3618</v>
      </c>
      <c r="V307" s="1365"/>
      <c r="W307" s="1366"/>
      <c r="X307" s="592"/>
      <c r="Y307" s="1366"/>
      <c r="Z307" s="1366"/>
      <c r="AA307" s="592"/>
      <c r="AB307" s="593"/>
      <c r="AC307" s="576" t="s">
        <v>1</v>
      </c>
      <c r="AD307" s="1361">
        <v>18750</v>
      </c>
      <c r="AE307" s="643"/>
      <c r="AF307" s="592" t="s">
        <v>1</v>
      </c>
      <c r="AG307" s="592">
        <v>110</v>
      </c>
      <c r="AH307" s="593" t="s">
        <v>3618</v>
      </c>
      <c r="AJ307" s="603" t="s">
        <v>3237</v>
      </c>
      <c r="AK307" s="601"/>
      <c r="AL307" s="592" t="s">
        <v>1</v>
      </c>
      <c r="AM307" s="592">
        <v>90</v>
      </c>
      <c r="AN307" s="593" t="s">
        <v>3633</v>
      </c>
      <c r="AO307" s="576" t="s">
        <v>1</v>
      </c>
      <c r="AP307" s="1350">
        <v>4400</v>
      </c>
      <c r="AQ307" s="1353">
        <v>4900</v>
      </c>
      <c r="AR307" s="1350">
        <v>3100</v>
      </c>
      <c r="AS307" s="1353">
        <v>3100</v>
      </c>
      <c r="AT307" s="1349" t="s">
        <v>12</v>
      </c>
      <c r="AU307" s="646" t="s">
        <v>3730</v>
      </c>
      <c r="AV307" s="647">
        <v>9800</v>
      </c>
      <c r="AW307" s="648">
        <v>10900</v>
      </c>
      <c r="AX307" s="684">
        <v>6800</v>
      </c>
      <c r="AY307" s="668">
        <v>6800</v>
      </c>
      <c r="BA307" s="651" t="s">
        <v>3683</v>
      </c>
      <c r="BB307" s="576" t="s">
        <v>1</v>
      </c>
      <c r="BC307" s="1344">
        <v>4500</v>
      </c>
      <c r="BD307" s="576" t="s">
        <v>1</v>
      </c>
      <c r="BE307" s="644">
        <v>5380</v>
      </c>
      <c r="BF307" s="642" t="s">
        <v>1</v>
      </c>
      <c r="BG307" s="642">
        <v>50</v>
      </c>
      <c r="BH307" s="633" t="s">
        <v>3618</v>
      </c>
      <c r="BJ307" s="669"/>
      <c r="BK307" s="576" t="s">
        <v>11</v>
      </c>
      <c r="BL307" s="653" t="s">
        <v>3307</v>
      </c>
      <c r="BM307" s="654" t="s">
        <v>3307</v>
      </c>
      <c r="BN307" s="654" t="s">
        <v>3307</v>
      </c>
      <c r="BO307" s="655" t="s">
        <v>3307</v>
      </c>
      <c r="BP307" s="576" t="s">
        <v>11</v>
      </c>
      <c r="BQ307" s="644"/>
      <c r="BR307" s="645"/>
      <c r="BS307" s="645"/>
      <c r="BT307" s="656"/>
      <c r="BU307" s="576" t="s">
        <v>11</v>
      </c>
      <c r="BV307" s="644"/>
      <c r="BW307" s="645"/>
      <c r="BX307" s="645"/>
      <c r="BY307" s="645"/>
      <c r="BZ307" s="656"/>
      <c r="CA307" s="576" t="s">
        <v>11</v>
      </c>
      <c r="CB307" s="644"/>
      <c r="CC307" s="645"/>
      <c r="CD307" s="645"/>
      <c r="CE307" s="645"/>
      <c r="CF307" s="656"/>
      <c r="CH307" s="652" t="s">
        <v>3257</v>
      </c>
    </row>
    <row r="308" spans="1:86">
      <c r="A308" s="1367"/>
      <c r="B308" s="584"/>
      <c r="C308" s="657"/>
      <c r="D308" s="593" t="s">
        <v>3576</v>
      </c>
      <c r="F308" s="658">
        <v>78030</v>
      </c>
      <c r="G308" s="659">
        <v>136180</v>
      </c>
      <c r="H308" s="658">
        <v>65910</v>
      </c>
      <c r="I308" s="659">
        <v>124060</v>
      </c>
      <c r="J308" s="595" t="s">
        <v>12</v>
      </c>
      <c r="K308" s="660">
        <v>760</v>
      </c>
      <c r="L308" s="661">
        <v>1250</v>
      </c>
      <c r="M308" s="662" t="s">
        <v>3709</v>
      </c>
      <c r="N308" s="660">
        <v>630</v>
      </c>
      <c r="O308" s="661">
        <v>1130</v>
      </c>
      <c r="P308" s="662" t="s">
        <v>3709</v>
      </c>
      <c r="Q308" s="576" t="s">
        <v>1</v>
      </c>
      <c r="R308" s="603">
        <v>7150</v>
      </c>
      <c r="S308" s="601">
        <v>70</v>
      </c>
      <c r="T308" s="663" t="s">
        <v>3618</v>
      </c>
      <c r="V308" s="598"/>
      <c r="W308" s="601"/>
      <c r="X308" s="592"/>
      <c r="Y308" s="601"/>
      <c r="Z308" s="592"/>
      <c r="AA308" s="592"/>
      <c r="AB308" s="593"/>
      <c r="AD308" s="1362"/>
      <c r="AE308" s="664">
        <v>17020</v>
      </c>
      <c r="AF308" s="592"/>
      <c r="AG308" s="592"/>
      <c r="AH308" s="593"/>
      <c r="AJ308" s="603"/>
      <c r="AK308" s="601"/>
      <c r="AL308" s="592"/>
      <c r="AM308" s="592"/>
      <c r="AN308" s="593"/>
      <c r="AP308" s="1351"/>
      <c r="AQ308" s="1354"/>
      <c r="AR308" s="1351"/>
      <c r="AS308" s="1354"/>
      <c r="AT308" s="1349"/>
      <c r="AU308" s="588" t="s">
        <v>3731</v>
      </c>
      <c r="AV308" s="665">
        <v>5400</v>
      </c>
      <c r="AW308" s="666">
        <v>6000</v>
      </c>
      <c r="AX308" s="684">
        <v>3700</v>
      </c>
      <c r="AY308" s="668">
        <v>3700</v>
      </c>
      <c r="BA308" s="651">
        <v>27330</v>
      </c>
      <c r="BC308" s="1345"/>
      <c r="BE308" s="603"/>
      <c r="BF308" s="592"/>
      <c r="BG308" s="592"/>
      <c r="BH308" s="593"/>
      <c r="BJ308" s="669"/>
      <c r="BL308" s="609"/>
      <c r="BM308" s="610"/>
      <c r="BN308" s="610"/>
      <c r="BO308" s="611"/>
      <c r="BQ308" s="603">
        <v>3150</v>
      </c>
      <c r="BR308" s="601" t="s">
        <v>3639</v>
      </c>
      <c r="BS308" s="601">
        <v>30</v>
      </c>
      <c r="BT308" s="670" t="s">
        <v>3618</v>
      </c>
      <c r="BV308" s="603">
        <v>10730</v>
      </c>
      <c r="BW308" s="601" t="s">
        <v>3630</v>
      </c>
      <c r="BX308" s="601">
        <v>100</v>
      </c>
      <c r="BY308" s="601" t="s">
        <v>3618</v>
      </c>
      <c r="BZ308" s="670" t="s">
        <v>3631</v>
      </c>
      <c r="CB308" s="603">
        <v>6700</v>
      </c>
      <c r="CC308" s="601" t="s">
        <v>3630</v>
      </c>
      <c r="CD308" s="601">
        <v>60</v>
      </c>
      <c r="CE308" s="601" t="s">
        <v>3618</v>
      </c>
      <c r="CF308" s="670" t="s">
        <v>3631</v>
      </c>
      <c r="CH308" s="669"/>
    </row>
    <row r="309" spans="1:86">
      <c r="A309" s="1367"/>
      <c r="B309" s="584"/>
      <c r="C309" s="657" t="s">
        <v>3577</v>
      </c>
      <c r="D309" s="593" t="s">
        <v>3578</v>
      </c>
      <c r="F309" s="658">
        <v>136180</v>
      </c>
      <c r="G309" s="659">
        <v>207730</v>
      </c>
      <c r="H309" s="658">
        <v>124060</v>
      </c>
      <c r="I309" s="659">
        <v>195610</v>
      </c>
      <c r="J309" s="595" t="s">
        <v>12</v>
      </c>
      <c r="K309" s="660">
        <v>1250</v>
      </c>
      <c r="L309" s="661">
        <v>1960</v>
      </c>
      <c r="M309" s="662" t="s">
        <v>3709</v>
      </c>
      <c r="N309" s="660">
        <v>1130</v>
      </c>
      <c r="O309" s="661">
        <v>1840</v>
      </c>
      <c r="P309" s="662" t="s">
        <v>3709</v>
      </c>
      <c r="R309" s="598"/>
      <c r="S309" s="592"/>
      <c r="T309" s="593"/>
      <c r="V309" s="598"/>
      <c r="W309" s="601"/>
      <c r="X309" s="592"/>
      <c r="Y309" s="601"/>
      <c r="Z309" s="592"/>
      <c r="AA309" s="592"/>
      <c r="AB309" s="593"/>
      <c r="AC309" s="576" t="s">
        <v>1</v>
      </c>
      <c r="AD309" s="1359">
        <v>17020</v>
      </c>
      <c r="AE309" s="671"/>
      <c r="AF309" s="592"/>
      <c r="AG309" s="592">
        <v>0</v>
      </c>
      <c r="AH309" s="593"/>
      <c r="AJ309" s="603">
        <v>9790</v>
      </c>
      <c r="AK309" s="601" t="s">
        <v>3632</v>
      </c>
      <c r="AL309" s="592"/>
      <c r="AM309" s="592"/>
      <c r="AN309" s="593"/>
      <c r="AP309" s="1351"/>
      <c r="AQ309" s="1354"/>
      <c r="AR309" s="1351"/>
      <c r="AS309" s="1354"/>
      <c r="AT309" s="1349"/>
      <c r="AU309" s="588" t="s">
        <v>3732</v>
      </c>
      <c r="AV309" s="665">
        <v>4700</v>
      </c>
      <c r="AW309" s="666">
        <v>5200</v>
      </c>
      <c r="AX309" s="684">
        <v>3300</v>
      </c>
      <c r="AY309" s="668">
        <v>3300</v>
      </c>
      <c r="BA309" s="694"/>
      <c r="BC309" s="627"/>
      <c r="BE309" s="603"/>
      <c r="BF309" s="592"/>
      <c r="BG309" s="592"/>
      <c r="BH309" s="593"/>
      <c r="BJ309" s="669"/>
      <c r="BL309" s="609">
        <v>0.01</v>
      </c>
      <c r="BM309" s="610">
        <v>0.03</v>
      </c>
      <c r="BN309" s="610">
        <v>0.04</v>
      </c>
      <c r="BO309" s="611">
        <v>0.05</v>
      </c>
      <c r="BQ309" s="603"/>
      <c r="BR309" s="601"/>
      <c r="BS309" s="601"/>
      <c r="BT309" s="670"/>
      <c r="BV309" s="603"/>
      <c r="BW309" s="601"/>
      <c r="BX309" s="601"/>
      <c r="BY309" s="601"/>
      <c r="BZ309" s="670"/>
      <c r="CB309" s="603"/>
      <c r="CC309" s="601"/>
      <c r="CD309" s="601"/>
      <c r="CE309" s="601"/>
      <c r="CF309" s="670"/>
      <c r="CH309" s="669">
        <v>0.96</v>
      </c>
    </row>
    <row r="310" spans="1:86">
      <c r="A310" s="1367"/>
      <c r="B310" s="686"/>
      <c r="C310" s="687"/>
      <c r="D310" s="600" t="s">
        <v>3579</v>
      </c>
      <c r="F310" s="673">
        <v>207730</v>
      </c>
      <c r="G310" s="674"/>
      <c r="H310" s="673">
        <v>195610</v>
      </c>
      <c r="I310" s="674"/>
      <c r="J310" s="595" t="s">
        <v>12</v>
      </c>
      <c r="K310" s="675">
        <v>1960</v>
      </c>
      <c r="L310" s="676"/>
      <c r="M310" s="677" t="s">
        <v>3709</v>
      </c>
      <c r="N310" s="675">
        <v>1840</v>
      </c>
      <c r="O310" s="676"/>
      <c r="P310" s="677" t="s">
        <v>3709</v>
      </c>
      <c r="R310" s="599"/>
      <c r="S310" s="688"/>
      <c r="T310" s="600"/>
      <c r="V310" s="695"/>
      <c r="W310" s="696" t="s">
        <v>3710</v>
      </c>
      <c r="X310" s="592"/>
      <c r="Y310" s="696" t="s">
        <v>3710</v>
      </c>
      <c r="Z310" s="696"/>
      <c r="AA310" s="592"/>
      <c r="AB310" s="593"/>
      <c r="AD310" s="1360"/>
      <c r="AE310" s="678"/>
      <c r="AF310" s="592"/>
      <c r="AG310" s="592"/>
      <c r="AH310" s="593"/>
      <c r="AJ310" s="603"/>
      <c r="AK310" s="601"/>
      <c r="AL310" s="592"/>
      <c r="AM310" s="592"/>
      <c r="AN310" s="593"/>
      <c r="AP310" s="1352"/>
      <c r="AQ310" s="1355"/>
      <c r="AR310" s="1352"/>
      <c r="AS310" s="1355"/>
      <c r="AT310" s="1349"/>
      <c r="AU310" s="679" t="s">
        <v>3733</v>
      </c>
      <c r="AV310" s="680">
        <v>4200</v>
      </c>
      <c r="AW310" s="681">
        <v>4600</v>
      </c>
      <c r="AX310" s="682">
        <v>2900</v>
      </c>
      <c r="AY310" s="683">
        <v>2900</v>
      </c>
      <c r="BA310" s="651" t="s">
        <v>3684</v>
      </c>
      <c r="BC310" s="627"/>
      <c r="BE310" s="602"/>
      <c r="BF310" s="688"/>
      <c r="BG310" s="688"/>
      <c r="BH310" s="600"/>
      <c r="BJ310" s="669"/>
      <c r="BL310" s="689"/>
      <c r="BM310" s="690"/>
      <c r="BN310" s="690"/>
      <c r="BO310" s="691"/>
      <c r="BQ310" s="602"/>
      <c r="BR310" s="612"/>
      <c r="BS310" s="612"/>
      <c r="BT310" s="613"/>
      <c r="BV310" s="602"/>
      <c r="BW310" s="612"/>
      <c r="BX310" s="612"/>
      <c r="BY310" s="612"/>
      <c r="BZ310" s="613"/>
      <c r="CB310" s="602"/>
      <c r="CC310" s="612"/>
      <c r="CD310" s="612"/>
      <c r="CE310" s="612"/>
      <c r="CF310" s="613"/>
      <c r="CH310" s="614"/>
    </row>
    <row r="311" spans="1:86" ht="45">
      <c r="A311" s="1367"/>
      <c r="B311" s="584" t="s">
        <v>3584</v>
      </c>
      <c r="C311" s="657" t="s">
        <v>3573</v>
      </c>
      <c r="D311" s="593" t="s">
        <v>3574</v>
      </c>
      <c r="F311" s="634">
        <v>65860</v>
      </c>
      <c r="G311" s="635">
        <v>73010</v>
      </c>
      <c r="H311" s="634">
        <v>56160</v>
      </c>
      <c r="I311" s="635">
        <v>63310</v>
      </c>
      <c r="J311" s="595" t="s">
        <v>12</v>
      </c>
      <c r="K311" s="636">
        <v>640</v>
      </c>
      <c r="L311" s="637">
        <v>710</v>
      </c>
      <c r="M311" s="638" t="s">
        <v>3709</v>
      </c>
      <c r="N311" s="636">
        <v>540</v>
      </c>
      <c r="O311" s="637">
        <v>610</v>
      </c>
      <c r="P311" s="638" t="s">
        <v>3709</v>
      </c>
      <c r="Q311" s="576" t="s">
        <v>1</v>
      </c>
      <c r="R311" s="692">
        <v>7150</v>
      </c>
      <c r="S311" s="693">
        <v>70</v>
      </c>
      <c r="T311" s="663" t="s">
        <v>3618</v>
      </c>
      <c r="V311" s="598"/>
      <c r="W311" s="601">
        <v>248500</v>
      </c>
      <c r="X311" s="592"/>
      <c r="Y311" s="601">
        <v>2480</v>
      </c>
      <c r="Z311" s="592" t="s">
        <v>3618</v>
      </c>
      <c r="AA311" s="592"/>
      <c r="AB311" s="593"/>
      <c r="AC311" s="576" t="s">
        <v>1</v>
      </c>
      <c r="AD311" s="1361">
        <v>16380</v>
      </c>
      <c r="AE311" s="643"/>
      <c r="AF311" s="642" t="s">
        <v>1</v>
      </c>
      <c r="AG311" s="642">
        <v>90</v>
      </c>
      <c r="AH311" s="633" t="s">
        <v>3618</v>
      </c>
      <c r="AJ311" s="603" t="s">
        <v>3238</v>
      </c>
      <c r="AK311" s="601"/>
      <c r="AL311" s="592" t="s">
        <v>1</v>
      </c>
      <c r="AM311" s="592">
        <v>70</v>
      </c>
      <c r="AN311" s="593" t="s">
        <v>3633</v>
      </c>
      <c r="AO311" s="576" t="s">
        <v>1</v>
      </c>
      <c r="AP311" s="1350">
        <v>4000</v>
      </c>
      <c r="AQ311" s="1353">
        <v>4400</v>
      </c>
      <c r="AR311" s="1350">
        <v>2800</v>
      </c>
      <c r="AS311" s="1353">
        <v>2800</v>
      </c>
      <c r="AT311" s="1349" t="s">
        <v>12</v>
      </c>
      <c r="AU311" s="646" t="s">
        <v>3730</v>
      </c>
      <c r="AV311" s="647">
        <v>8800</v>
      </c>
      <c r="AW311" s="648">
        <v>9800</v>
      </c>
      <c r="AX311" s="684">
        <v>6100</v>
      </c>
      <c r="AY311" s="668">
        <v>6100</v>
      </c>
      <c r="BA311" s="651">
        <v>16800</v>
      </c>
      <c r="BB311" s="576" t="s">
        <v>1</v>
      </c>
      <c r="BC311" s="1344">
        <v>4500</v>
      </c>
      <c r="BD311" s="576" t="s">
        <v>1</v>
      </c>
      <c r="BE311" s="603">
        <v>4300</v>
      </c>
      <c r="BF311" s="592" t="s">
        <v>1</v>
      </c>
      <c r="BG311" s="592">
        <v>40</v>
      </c>
      <c r="BH311" s="593" t="s">
        <v>3618</v>
      </c>
      <c r="BJ311" s="669"/>
      <c r="BK311" s="576" t="s">
        <v>11</v>
      </c>
      <c r="BL311" s="609" t="s">
        <v>3307</v>
      </c>
      <c r="BM311" s="610" t="s">
        <v>3307</v>
      </c>
      <c r="BN311" s="610" t="s">
        <v>3307</v>
      </c>
      <c r="BO311" s="611" t="s">
        <v>3307</v>
      </c>
      <c r="BP311" s="576" t="s">
        <v>11</v>
      </c>
      <c r="BQ311" s="603"/>
      <c r="BR311" s="601"/>
      <c r="BS311" s="601"/>
      <c r="BT311" s="670"/>
      <c r="BU311" s="576" t="s">
        <v>11</v>
      </c>
      <c r="BV311" s="603"/>
      <c r="BW311" s="601"/>
      <c r="BX311" s="601"/>
      <c r="BY311" s="601"/>
      <c r="BZ311" s="670"/>
      <c r="CA311" s="576" t="s">
        <v>11</v>
      </c>
      <c r="CB311" s="603"/>
      <c r="CC311" s="601"/>
      <c r="CD311" s="601"/>
      <c r="CE311" s="601"/>
      <c r="CF311" s="670"/>
      <c r="CH311" s="669" t="s">
        <v>3257</v>
      </c>
    </row>
    <row r="312" spans="1:86">
      <c r="A312" s="1367"/>
      <c r="B312" s="584"/>
      <c r="C312" s="657"/>
      <c r="D312" s="593" t="s">
        <v>3576</v>
      </c>
      <c r="F312" s="658">
        <v>73010</v>
      </c>
      <c r="G312" s="659">
        <v>131160</v>
      </c>
      <c r="H312" s="658">
        <v>63310</v>
      </c>
      <c r="I312" s="659">
        <v>121460</v>
      </c>
      <c r="J312" s="595" t="s">
        <v>12</v>
      </c>
      <c r="K312" s="660">
        <v>710</v>
      </c>
      <c r="L312" s="661">
        <v>1200</v>
      </c>
      <c r="M312" s="662" t="s">
        <v>3709</v>
      </c>
      <c r="N312" s="660">
        <v>610</v>
      </c>
      <c r="O312" s="661">
        <v>1100</v>
      </c>
      <c r="P312" s="662" t="s">
        <v>3709</v>
      </c>
      <c r="Q312" s="576" t="s">
        <v>1</v>
      </c>
      <c r="R312" s="603">
        <v>7150</v>
      </c>
      <c r="S312" s="601">
        <v>70</v>
      </c>
      <c r="T312" s="663" t="s">
        <v>3618</v>
      </c>
      <c r="V312" s="598"/>
      <c r="W312" s="601"/>
      <c r="X312" s="592"/>
      <c r="Y312" s="601"/>
      <c r="Z312" s="592"/>
      <c r="AA312" s="592"/>
      <c r="AB312" s="593"/>
      <c r="AD312" s="1362"/>
      <c r="AE312" s="664">
        <v>14660</v>
      </c>
      <c r="AF312" s="592"/>
      <c r="AG312" s="592"/>
      <c r="AH312" s="593"/>
      <c r="AJ312" s="603"/>
      <c r="AK312" s="601"/>
      <c r="AL312" s="592"/>
      <c r="AM312" s="592"/>
      <c r="AN312" s="593"/>
      <c r="AP312" s="1351"/>
      <c r="AQ312" s="1354"/>
      <c r="AR312" s="1351"/>
      <c r="AS312" s="1354"/>
      <c r="AT312" s="1349"/>
      <c r="AU312" s="588" t="s">
        <v>3731</v>
      </c>
      <c r="AV312" s="665">
        <v>4800</v>
      </c>
      <c r="AW312" s="666">
        <v>5400</v>
      </c>
      <c r="AX312" s="684">
        <v>3400</v>
      </c>
      <c r="AY312" s="668">
        <v>3400</v>
      </c>
      <c r="BA312" s="694"/>
      <c r="BC312" s="1345"/>
      <c r="BE312" s="603"/>
      <c r="BF312" s="592"/>
      <c r="BG312" s="592"/>
      <c r="BH312" s="593"/>
      <c r="BJ312" s="669"/>
      <c r="BL312" s="609"/>
      <c r="BM312" s="610"/>
      <c r="BN312" s="610"/>
      <c r="BO312" s="611"/>
      <c r="BQ312" s="603">
        <v>2520</v>
      </c>
      <c r="BR312" s="601" t="s">
        <v>3639</v>
      </c>
      <c r="BS312" s="601">
        <v>20</v>
      </c>
      <c r="BT312" s="670" t="s">
        <v>3618</v>
      </c>
      <c r="BV312" s="603">
        <v>8580</v>
      </c>
      <c r="BW312" s="601" t="s">
        <v>3630</v>
      </c>
      <c r="BX312" s="601">
        <v>80</v>
      </c>
      <c r="BY312" s="601" t="s">
        <v>3618</v>
      </c>
      <c r="BZ312" s="670" t="s">
        <v>3631</v>
      </c>
      <c r="CB312" s="603">
        <v>5360</v>
      </c>
      <c r="CC312" s="601" t="s">
        <v>3630</v>
      </c>
      <c r="CD312" s="601">
        <v>50</v>
      </c>
      <c r="CE312" s="601" t="s">
        <v>3618</v>
      </c>
      <c r="CF312" s="670" t="s">
        <v>3631</v>
      </c>
      <c r="CH312" s="669"/>
    </row>
    <row r="313" spans="1:86">
      <c r="A313" s="1367"/>
      <c r="B313" s="584"/>
      <c r="C313" s="657" t="s">
        <v>3577</v>
      </c>
      <c r="D313" s="593" t="s">
        <v>3578</v>
      </c>
      <c r="F313" s="658">
        <v>131160</v>
      </c>
      <c r="G313" s="659">
        <v>202710</v>
      </c>
      <c r="H313" s="658">
        <v>121460</v>
      </c>
      <c r="I313" s="659">
        <v>193010</v>
      </c>
      <c r="J313" s="595" t="s">
        <v>12</v>
      </c>
      <c r="K313" s="660">
        <v>1200</v>
      </c>
      <c r="L313" s="661">
        <v>1910</v>
      </c>
      <c r="M313" s="662" t="s">
        <v>3709</v>
      </c>
      <c r="N313" s="660">
        <v>1100</v>
      </c>
      <c r="O313" s="661">
        <v>1810</v>
      </c>
      <c r="P313" s="662" t="s">
        <v>3709</v>
      </c>
      <c r="R313" s="598"/>
      <c r="S313" s="592"/>
      <c r="T313" s="593"/>
      <c r="V313" s="695"/>
      <c r="W313" s="696" t="s">
        <v>3711</v>
      </c>
      <c r="X313" s="592"/>
      <c r="Y313" s="696" t="s">
        <v>3711</v>
      </c>
      <c r="Z313" s="696"/>
      <c r="AA313" s="592"/>
      <c r="AB313" s="593"/>
      <c r="AC313" s="576" t="s">
        <v>1</v>
      </c>
      <c r="AD313" s="1359">
        <v>14660</v>
      </c>
      <c r="AE313" s="671"/>
      <c r="AF313" s="592"/>
      <c r="AG313" s="592">
        <v>0</v>
      </c>
      <c r="AH313" s="593"/>
      <c r="AJ313" s="603">
        <v>7340</v>
      </c>
      <c r="AK313" s="601" t="s">
        <v>3632</v>
      </c>
      <c r="AL313" s="592"/>
      <c r="AM313" s="592"/>
      <c r="AN313" s="593"/>
      <c r="AP313" s="1351"/>
      <c r="AQ313" s="1354"/>
      <c r="AR313" s="1351"/>
      <c r="AS313" s="1354"/>
      <c r="AT313" s="1349"/>
      <c r="AU313" s="588" t="s">
        <v>3732</v>
      </c>
      <c r="AV313" s="665">
        <v>4200</v>
      </c>
      <c r="AW313" s="666">
        <v>4700</v>
      </c>
      <c r="AX313" s="684">
        <v>2900</v>
      </c>
      <c r="AY313" s="668">
        <v>2900</v>
      </c>
      <c r="BA313" s="651" t="s">
        <v>3685</v>
      </c>
      <c r="BC313" s="672"/>
      <c r="BE313" s="603"/>
      <c r="BF313" s="592"/>
      <c r="BG313" s="592"/>
      <c r="BH313" s="593"/>
      <c r="BJ313" s="669"/>
      <c r="BL313" s="609">
        <v>0.01</v>
      </c>
      <c r="BM313" s="610">
        <v>0.03</v>
      </c>
      <c r="BN313" s="610">
        <v>0.04</v>
      </c>
      <c r="BO313" s="611">
        <v>0.06</v>
      </c>
      <c r="BQ313" s="603"/>
      <c r="BR313" s="601"/>
      <c r="BS313" s="601"/>
      <c r="BT313" s="670"/>
      <c r="BV313" s="603"/>
      <c r="BW313" s="601"/>
      <c r="BX313" s="601"/>
      <c r="BY313" s="601"/>
      <c r="BZ313" s="670"/>
      <c r="CB313" s="603"/>
      <c r="CC313" s="601"/>
      <c r="CD313" s="601"/>
      <c r="CE313" s="601"/>
      <c r="CF313" s="670"/>
      <c r="CH313" s="669">
        <v>0.92</v>
      </c>
    </row>
    <row r="314" spans="1:86">
      <c r="A314" s="1367"/>
      <c r="B314" s="584"/>
      <c r="C314" s="657"/>
      <c r="D314" s="593" t="s">
        <v>3579</v>
      </c>
      <c r="F314" s="673">
        <v>202710</v>
      </c>
      <c r="G314" s="674"/>
      <c r="H314" s="673">
        <v>193010</v>
      </c>
      <c r="I314" s="674"/>
      <c r="J314" s="595" t="s">
        <v>12</v>
      </c>
      <c r="K314" s="675">
        <v>1910</v>
      </c>
      <c r="L314" s="676"/>
      <c r="M314" s="677" t="s">
        <v>3709</v>
      </c>
      <c r="N314" s="675">
        <v>1810</v>
      </c>
      <c r="O314" s="676"/>
      <c r="P314" s="677" t="s">
        <v>3709</v>
      </c>
      <c r="R314" s="598"/>
      <c r="S314" s="592"/>
      <c r="T314" s="593"/>
      <c r="V314" s="598"/>
      <c r="W314" s="601">
        <v>266000</v>
      </c>
      <c r="X314" s="592"/>
      <c r="Y314" s="601">
        <v>2660</v>
      </c>
      <c r="Z314" s="592" t="s">
        <v>3618</v>
      </c>
      <c r="AA314" s="592"/>
      <c r="AB314" s="593"/>
      <c r="AD314" s="1360"/>
      <c r="AE314" s="678"/>
      <c r="AF314" s="688"/>
      <c r="AG314" s="688"/>
      <c r="AH314" s="600"/>
      <c r="AJ314" s="603"/>
      <c r="AK314" s="601"/>
      <c r="AL314" s="592"/>
      <c r="AM314" s="592"/>
      <c r="AN314" s="593"/>
      <c r="AP314" s="1352"/>
      <c r="AQ314" s="1355"/>
      <c r="AR314" s="1352"/>
      <c r="AS314" s="1355"/>
      <c r="AT314" s="1349"/>
      <c r="AU314" s="679" t="s">
        <v>3733</v>
      </c>
      <c r="AV314" s="680">
        <v>3800</v>
      </c>
      <c r="AW314" s="681">
        <v>4200</v>
      </c>
      <c r="AX314" s="682">
        <v>2600</v>
      </c>
      <c r="AY314" s="683">
        <v>2600</v>
      </c>
      <c r="BA314" s="651">
        <v>12280</v>
      </c>
      <c r="BC314" s="627"/>
      <c r="BE314" s="603"/>
      <c r="BF314" s="592"/>
      <c r="BG314" s="592"/>
      <c r="BH314" s="593"/>
      <c r="BJ314" s="669"/>
      <c r="BL314" s="609"/>
      <c r="BM314" s="610"/>
      <c r="BN314" s="610"/>
      <c r="BO314" s="611"/>
      <c r="BQ314" s="603"/>
      <c r="BR314" s="601"/>
      <c r="BS314" s="601"/>
      <c r="BT314" s="670"/>
      <c r="BV314" s="603"/>
      <c r="BW314" s="601"/>
      <c r="BX314" s="601"/>
      <c r="BY314" s="601"/>
      <c r="BZ314" s="670"/>
      <c r="CB314" s="603"/>
      <c r="CC314" s="601"/>
      <c r="CD314" s="601"/>
      <c r="CE314" s="601"/>
      <c r="CF314" s="670"/>
      <c r="CH314" s="669"/>
    </row>
    <row r="315" spans="1:86" ht="45">
      <c r="A315" s="1367"/>
      <c r="B315" s="631" t="s">
        <v>3585</v>
      </c>
      <c r="C315" s="632" t="s">
        <v>3573</v>
      </c>
      <c r="D315" s="633" t="s">
        <v>3574</v>
      </c>
      <c r="F315" s="634">
        <v>57600</v>
      </c>
      <c r="G315" s="635">
        <v>64750</v>
      </c>
      <c r="H315" s="634">
        <v>49520</v>
      </c>
      <c r="I315" s="635">
        <v>56670</v>
      </c>
      <c r="J315" s="595" t="s">
        <v>12</v>
      </c>
      <c r="K315" s="636">
        <v>550</v>
      </c>
      <c r="L315" s="637">
        <v>620</v>
      </c>
      <c r="M315" s="638" t="s">
        <v>3709</v>
      </c>
      <c r="N315" s="636">
        <v>470</v>
      </c>
      <c r="O315" s="637">
        <v>540</v>
      </c>
      <c r="P315" s="638" t="s">
        <v>3709</v>
      </c>
      <c r="Q315" s="576" t="s">
        <v>1</v>
      </c>
      <c r="R315" s="639">
        <v>7150</v>
      </c>
      <c r="S315" s="640">
        <v>70</v>
      </c>
      <c r="T315" s="641" t="s">
        <v>3618</v>
      </c>
      <c r="V315" s="598"/>
      <c r="W315" s="601"/>
      <c r="X315" s="592"/>
      <c r="Y315" s="601"/>
      <c r="Z315" s="592"/>
      <c r="AA315" s="592"/>
      <c r="AB315" s="593"/>
      <c r="AC315" s="576" t="s">
        <v>1</v>
      </c>
      <c r="AD315" s="1361">
        <v>14800</v>
      </c>
      <c r="AE315" s="643"/>
      <c r="AF315" s="592" t="s">
        <v>1</v>
      </c>
      <c r="AG315" s="592">
        <v>70</v>
      </c>
      <c r="AH315" s="593" t="s">
        <v>3618</v>
      </c>
      <c r="AJ315" s="603" t="s">
        <v>3239</v>
      </c>
      <c r="AK315" s="601"/>
      <c r="AL315" s="592" t="s">
        <v>1</v>
      </c>
      <c r="AM315" s="592">
        <v>50</v>
      </c>
      <c r="AN315" s="593" t="s">
        <v>3633</v>
      </c>
      <c r="AO315" s="576" t="s">
        <v>1</v>
      </c>
      <c r="AP315" s="1350">
        <v>3400</v>
      </c>
      <c r="AQ315" s="1353">
        <v>3700</v>
      </c>
      <c r="AR315" s="1350">
        <v>2300</v>
      </c>
      <c r="AS315" s="1353">
        <v>2300</v>
      </c>
      <c r="AT315" s="1349" t="s">
        <v>12</v>
      </c>
      <c r="AU315" s="646" t="s">
        <v>3730</v>
      </c>
      <c r="AV315" s="647">
        <v>7200</v>
      </c>
      <c r="AW315" s="648">
        <v>8100</v>
      </c>
      <c r="AX315" s="684">
        <v>5100</v>
      </c>
      <c r="AY315" s="668">
        <v>5100</v>
      </c>
      <c r="BA315" s="694"/>
      <c r="BB315" s="576" t="s">
        <v>1</v>
      </c>
      <c r="BC315" s="1344">
        <v>4500</v>
      </c>
      <c r="BD315" s="576" t="s">
        <v>1</v>
      </c>
      <c r="BE315" s="644">
        <v>3580</v>
      </c>
      <c r="BF315" s="642" t="s">
        <v>1</v>
      </c>
      <c r="BG315" s="642">
        <v>30</v>
      </c>
      <c r="BH315" s="633" t="s">
        <v>3618</v>
      </c>
      <c r="BJ315" s="669"/>
      <c r="BK315" s="576" t="s">
        <v>11</v>
      </c>
      <c r="BL315" s="653" t="s">
        <v>3307</v>
      </c>
      <c r="BM315" s="654" t="s">
        <v>3307</v>
      </c>
      <c r="BN315" s="654" t="s">
        <v>3307</v>
      </c>
      <c r="BO315" s="655" t="s">
        <v>3307</v>
      </c>
      <c r="BP315" s="576" t="s">
        <v>11</v>
      </c>
      <c r="BQ315" s="644"/>
      <c r="BR315" s="645"/>
      <c r="BS315" s="645"/>
      <c r="BT315" s="656"/>
      <c r="BU315" s="576" t="s">
        <v>11</v>
      </c>
      <c r="BV315" s="644"/>
      <c r="BW315" s="645"/>
      <c r="BX315" s="645"/>
      <c r="BY315" s="645"/>
      <c r="BZ315" s="656"/>
      <c r="CA315" s="576" t="s">
        <v>11</v>
      </c>
      <c r="CB315" s="644"/>
      <c r="CC315" s="645"/>
      <c r="CD315" s="645"/>
      <c r="CE315" s="645"/>
      <c r="CF315" s="656"/>
      <c r="CH315" s="652" t="s">
        <v>3257</v>
      </c>
    </row>
    <row r="316" spans="1:86">
      <c r="A316" s="1367"/>
      <c r="B316" s="584"/>
      <c r="C316" s="657"/>
      <c r="D316" s="593" t="s">
        <v>3576</v>
      </c>
      <c r="F316" s="658">
        <v>64750</v>
      </c>
      <c r="G316" s="659">
        <v>122900</v>
      </c>
      <c r="H316" s="658">
        <v>56670</v>
      </c>
      <c r="I316" s="659">
        <v>114820</v>
      </c>
      <c r="J316" s="595" t="s">
        <v>12</v>
      </c>
      <c r="K316" s="660">
        <v>620</v>
      </c>
      <c r="L316" s="661">
        <v>1120</v>
      </c>
      <c r="M316" s="662" t="s">
        <v>3709</v>
      </c>
      <c r="N316" s="660">
        <v>540</v>
      </c>
      <c r="O316" s="661">
        <v>1040</v>
      </c>
      <c r="P316" s="662" t="s">
        <v>3709</v>
      </c>
      <c r="Q316" s="576" t="s">
        <v>1</v>
      </c>
      <c r="R316" s="603">
        <v>7150</v>
      </c>
      <c r="S316" s="601">
        <v>70</v>
      </c>
      <c r="T316" s="663" t="s">
        <v>3618</v>
      </c>
      <c r="V316" s="695"/>
      <c r="W316" s="696" t="s">
        <v>3712</v>
      </c>
      <c r="X316" s="592"/>
      <c r="Y316" s="696" t="s">
        <v>3712</v>
      </c>
      <c r="Z316" s="696"/>
      <c r="AA316" s="592"/>
      <c r="AB316" s="593"/>
      <c r="AD316" s="1362"/>
      <c r="AE316" s="664">
        <v>13080</v>
      </c>
      <c r="AF316" s="592"/>
      <c r="AG316" s="592"/>
      <c r="AH316" s="593"/>
      <c r="AJ316" s="603"/>
      <c r="AK316" s="601"/>
      <c r="AL316" s="592"/>
      <c r="AM316" s="592"/>
      <c r="AN316" s="593"/>
      <c r="AP316" s="1351"/>
      <c r="AQ316" s="1354"/>
      <c r="AR316" s="1351"/>
      <c r="AS316" s="1354"/>
      <c r="AT316" s="1349"/>
      <c r="AU316" s="588" t="s">
        <v>3731</v>
      </c>
      <c r="AV316" s="665">
        <v>4000</v>
      </c>
      <c r="AW316" s="666">
        <v>4400</v>
      </c>
      <c r="AX316" s="684">
        <v>2800</v>
      </c>
      <c r="AY316" s="668">
        <v>2800</v>
      </c>
      <c r="BA316" s="651" t="s">
        <v>3686</v>
      </c>
      <c r="BC316" s="1345"/>
      <c r="BE316" s="603"/>
      <c r="BF316" s="592"/>
      <c r="BG316" s="592"/>
      <c r="BH316" s="593"/>
      <c r="BJ316" s="669"/>
      <c r="BL316" s="609"/>
      <c r="BM316" s="610"/>
      <c r="BN316" s="610"/>
      <c r="BO316" s="611"/>
      <c r="BQ316" s="603">
        <v>2100</v>
      </c>
      <c r="BR316" s="601" t="s">
        <v>3639</v>
      </c>
      <c r="BS316" s="601">
        <v>20</v>
      </c>
      <c r="BT316" s="670" t="s">
        <v>3618</v>
      </c>
      <c r="BV316" s="603">
        <v>7150</v>
      </c>
      <c r="BW316" s="601" t="s">
        <v>3630</v>
      </c>
      <c r="BX316" s="601">
        <v>70</v>
      </c>
      <c r="BY316" s="601" t="s">
        <v>3618</v>
      </c>
      <c r="BZ316" s="670" t="s">
        <v>3631</v>
      </c>
      <c r="CB316" s="603">
        <v>4460</v>
      </c>
      <c r="CC316" s="601" t="s">
        <v>3630</v>
      </c>
      <c r="CD316" s="601">
        <v>40</v>
      </c>
      <c r="CE316" s="601" t="s">
        <v>3618</v>
      </c>
      <c r="CF316" s="670" t="s">
        <v>3631</v>
      </c>
      <c r="CH316" s="669"/>
    </row>
    <row r="317" spans="1:86">
      <c r="A317" s="1367"/>
      <c r="B317" s="584"/>
      <c r="C317" s="657" t="s">
        <v>3577</v>
      </c>
      <c r="D317" s="593" t="s">
        <v>3578</v>
      </c>
      <c r="F317" s="658">
        <v>122900</v>
      </c>
      <c r="G317" s="659">
        <v>194450</v>
      </c>
      <c r="H317" s="658">
        <v>114820</v>
      </c>
      <c r="I317" s="659">
        <v>186370</v>
      </c>
      <c r="J317" s="595" t="s">
        <v>12</v>
      </c>
      <c r="K317" s="660">
        <v>1120</v>
      </c>
      <c r="L317" s="661">
        <v>1830</v>
      </c>
      <c r="M317" s="662" t="s">
        <v>3709</v>
      </c>
      <c r="N317" s="660">
        <v>1040</v>
      </c>
      <c r="O317" s="661">
        <v>1750</v>
      </c>
      <c r="P317" s="662" t="s">
        <v>3709</v>
      </c>
      <c r="R317" s="598"/>
      <c r="S317" s="592"/>
      <c r="T317" s="593"/>
      <c r="V317" s="598"/>
      <c r="W317" s="601">
        <v>301000</v>
      </c>
      <c r="X317" s="592"/>
      <c r="Y317" s="601">
        <v>3010</v>
      </c>
      <c r="Z317" s="592" t="s">
        <v>3618</v>
      </c>
      <c r="AA317" s="592"/>
      <c r="AB317" s="593"/>
      <c r="AC317" s="576" t="s">
        <v>1</v>
      </c>
      <c r="AD317" s="1359">
        <v>13080</v>
      </c>
      <c r="AE317" s="671"/>
      <c r="AF317" s="592"/>
      <c r="AG317" s="592">
        <v>0</v>
      </c>
      <c r="AH317" s="593"/>
      <c r="AJ317" s="603">
        <v>5870</v>
      </c>
      <c r="AK317" s="601" t="s">
        <v>3632</v>
      </c>
      <c r="AL317" s="592"/>
      <c r="AM317" s="592"/>
      <c r="AN317" s="593"/>
      <c r="AP317" s="1351"/>
      <c r="AQ317" s="1354"/>
      <c r="AR317" s="1351"/>
      <c r="AS317" s="1354"/>
      <c r="AT317" s="1349"/>
      <c r="AU317" s="588" t="s">
        <v>3732</v>
      </c>
      <c r="AV317" s="665">
        <v>3500</v>
      </c>
      <c r="AW317" s="666">
        <v>3800</v>
      </c>
      <c r="AX317" s="684">
        <v>2400</v>
      </c>
      <c r="AY317" s="668">
        <v>2400</v>
      </c>
      <c r="BA317" s="651">
        <v>9770</v>
      </c>
      <c r="BC317" s="627"/>
      <c r="BE317" s="603"/>
      <c r="BF317" s="592"/>
      <c r="BG317" s="592"/>
      <c r="BH317" s="593"/>
      <c r="BJ317" s="669"/>
      <c r="BL317" s="609">
        <v>0.02</v>
      </c>
      <c r="BM317" s="610">
        <v>0.03</v>
      </c>
      <c r="BN317" s="610">
        <v>0.05</v>
      </c>
      <c r="BO317" s="611">
        <v>0.06</v>
      </c>
      <c r="BQ317" s="603"/>
      <c r="BR317" s="601"/>
      <c r="BS317" s="601"/>
      <c r="BT317" s="670"/>
      <c r="BV317" s="603"/>
      <c r="BW317" s="601"/>
      <c r="BX317" s="601"/>
      <c r="BY317" s="601"/>
      <c r="BZ317" s="670"/>
      <c r="CB317" s="603"/>
      <c r="CC317" s="601"/>
      <c r="CD317" s="601"/>
      <c r="CE317" s="601"/>
      <c r="CF317" s="670"/>
      <c r="CH317" s="669">
        <v>0.9</v>
      </c>
    </row>
    <row r="318" spans="1:86">
      <c r="A318" s="1367"/>
      <c r="B318" s="686"/>
      <c r="C318" s="687"/>
      <c r="D318" s="600" t="s">
        <v>3579</v>
      </c>
      <c r="F318" s="673">
        <v>194450</v>
      </c>
      <c r="G318" s="674"/>
      <c r="H318" s="673">
        <v>186370</v>
      </c>
      <c r="I318" s="674"/>
      <c r="J318" s="595" t="s">
        <v>12</v>
      </c>
      <c r="K318" s="675">
        <v>1830</v>
      </c>
      <c r="L318" s="676"/>
      <c r="M318" s="677" t="s">
        <v>3709</v>
      </c>
      <c r="N318" s="675">
        <v>1750</v>
      </c>
      <c r="O318" s="676"/>
      <c r="P318" s="677" t="s">
        <v>3709</v>
      </c>
      <c r="R318" s="599"/>
      <c r="S318" s="688"/>
      <c r="T318" s="600"/>
      <c r="V318" s="598"/>
      <c r="W318" s="601"/>
      <c r="X318" s="592"/>
      <c r="Y318" s="601"/>
      <c r="Z318" s="592"/>
      <c r="AA318" s="592"/>
      <c r="AB318" s="593"/>
      <c r="AD318" s="1360"/>
      <c r="AE318" s="678"/>
      <c r="AF318" s="592"/>
      <c r="AG318" s="592"/>
      <c r="AH318" s="593"/>
      <c r="AJ318" s="603"/>
      <c r="AK318" s="601"/>
      <c r="AL318" s="592"/>
      <c r="AM318" s="592"/>
      <c r="AN318" s="593"/>
      <c r="AP318" s="1352"/>
      <c r="AQ318" s="1355"/>
      <c r="AR318" s="1352"/>
      <c r="AS318" s="1355"/>
      <c r="AT318" s="1349"/>
      <c r="AU318" s="679" t="s">
        <v>3733</v>
      </c>
      <c r="AV318" s="680">
        <v>3100</v>
      </c>
      <c r="AW318" s="681">
        <v>3400</v>
      </c>
      <c r="AX318" s="682">
        <v>2100</v>
      </c>
      <c r="AY318" s="683">
        <v>2100</v>
      </c>
      <c r="BA318" s="694"/>
      <c r="BC318" s="627"/>
      <c r="BE318" s="602"/>
      <c r="BF318" s="688"/>
      <c r="BG318" s="688"/>
      <c r="BH318" s="600"/>
      <c r="BJ318" s="669"/>
      <c r="BL318" s="689"/>
      <c r="BM318" s="690"/>
      <c r="BN318" s="690"/>
      <c r="BO318" s="691"/>
      <c r="BQ318" s="602"/>
      <c r="BR318" s="612"/>
      <c r="BS318" s="612"/>
      <c r="BT318" s="613"/>
      <c r="BV318" s="602"/>
      <c r="BW318" s="612"/>
      <c r="BX318" s="612"/>
      <c r="BY318" s="612"/>
      <c r="BZ318" s="613"/>
      <c r="CB318" s="602"/>
      <c r="CC318" s="612"/>
      <c r="CD318" s="612"/>
      <c r="CE318" s="612"/>
      <c r="CF318" s="613"/>
      <c r="CH318" s="614"/>
    </row>
    <row r="319" spans="1:86" ht="45">
      <c r="A319" s="1367"/>
      <c r="B319" s="584" t="s">
        <v>3586</v>
      </c>
      <c r="C319" s="657" t="s">
        <v>3573</v>
      </c>
      <c r="D319" s="593" t="s">
        <v>3574</v>
      </c>
      <c r="F319" s="634">
        <v>51770</v>
      </c>
      <c r="G319" s="635">
        <v>58920</v>
      </c>
      <c r="H319" s="634">
        <v>44850</v>
      </c>
      <c r="I319" s="635">
        <v>52000</v>
      </c>
      <c r="J319" s="595" t="s">
        <v>12</v>
      </c>
      <c r="K319" s="636">
        <v>490</v>
      </c>
      <c r="L319" s="637">
        <v>560</v>
      </c>
      <c r="M319" s="638" t="s">
        <v>3709</v>
      </c>
      <c r="N319" s="636">
        <v>430</v>
      </c>
      <c r="O319" s="637">
        <v>500</v>
      </c>
      <c r="P319" s="638" t="s">
        <v>3709</v>
      </c>
      <c r="Q319" s="576" t="s">
        <v>1</v>
      </c>
      <c r="R319" s="692">
        <v>7150</v>
      </c>
      <c r="S319" s="693">
        <v>70</v>
      </c>
      <c r="T319" s="663" t="s">
        <v>3618</v>
      </c>
      <c r="V319" s="695"/>
      <c r="W319" s="696" t="s">
        <v>3713</v>
      </c>
      <c r="X319" s="592"/>
      <c r="Y319" s="696" t="s">
        <v>3713</v>
      </c>
      <c r="Z319" s="696"/>
      <c r="AA319" s="592"/>
      <c r="AB319" s="593"/>
      <c r="AC319" s="576" t="s">
        <v>1</v>
      </c>
      <c r="AD319" s="1361">
        <v>13680</v>
      </c>
      <c r="AE319" s="643"/>
      <c r="AF319" s="642" t="s">
        <v>1</v>
      </c>
      <c r="AG319" s="642">
        <v>60</v>
      </c>
      <c r="AH319" s="633" t="s">
        <v>3618</v>
      </c>
      <c r="AJ319" s="603" t="s">
        <v>3240</v>
      </c>
      <c r="AK319" s="601"/>
      <c r="AL319" s="592" t="s">
        <v>1</v>
      </c>
      <c r="AM319" s="592">
        <v>40</v>
      </c>
      <c r="AN319" s="593" t="s">
        <v>3633</v>
      </c>
      <c r="AO319" s="576" t="s">
        <v>1</v>
      </c>
      <c r="AP319" s="1350">
        <v>2900</v>
      </c>
      <c r="AQ319" s="1353">
        <v>3200</v>
      </c>
      <c r="AR319" s="1350">
        <v>2000</v>
      </c>
      <c r="AS319" s="1353">
        <v>2000</v>
      </c>
      <c r="AT319" s="1349" t="s">
        <v>12</v>
      </c>
      <c r="AU319" s="646" t="s">
        <v>3730</v>
      </c>
      <c r="AV319" s="647">
        <v>6300</v>
      </c>
      <c r="AW319" s="648">
        <v>7100</v>
      </c>
      <c r="AX319" s="684">
        <v>4400</v>
      </c>
      <c r="AY319" s="668">
        <v>4400</v>
      </c>
      <c r="BA319" s="651" t="s">
        <v>3687</v>
      </c>
      <c r="BB319" s="576" t="s">
        <v>1</v>
      </c>
      <c r="BC319" s="1344">
        <v>4500</v>
      </c>
      <c r="BD319" s="576" t="s">
        <v>1</v>
      </c>
      <c r="BE319" s="603">
        <v>3070</v>
      </c>
      <c r="BF319" s="592" t="s">
        <v>1</v>
      </c>
      <c r="BG319" s="592">
        <v>30</v>
      </c>
      <c r="BH319" s="593" t="s">
        <v>3618</v>
      </c>
      <c r="BJ319" s="669"/>
      <c r="BK319" s="576" t="s">
        <v>11</v>
      </c>
      <c r="BL319" s="609" t="s">
        <v>3307</v>
      </c>
      <c r="BM319" s="610" t="s">
        <v>3307</v>
      </c>
      <c r="BN319" s="610" t="s">
        <v>3307</v>
      </c>
      <c r="BO319" s="611" t="s">
        <v>3307</v>
      </c>
      <c r="BP319" s="576" t="s">
        <v>11</v>
      </c>
      <c r="BQ319" s="603"/>
      <c r="BR319" s="601"/>
      <c r="BS319" s="601"/>
      <c r="BT319" s="670"/>
      <c r="BU319" s="576" t="s">
        <v>11</v>
      </c>
      <c r="BV319" s="603"/>
      <c r="BW319" s="601"/>
      <c r="BX319" s="601"/>
      <c r="BY319" s="601"/>
      <c r="BZ319" s="670"/>
      <c r="CA319" s="576" t="s">
        <v>11</v>
      </c>
      <c r="CB319" s="603"/>
      <c r="CC319" s="601"/>
      <c r="CD319" s="601"/>
      <c r="CE319" s="601"/>
      <c r="CF319" s="670"/>
      <c r="CH319" s="669" t="s">
        <v>3257</v>
      </c>
    </row>
    <row r="320" spans="1:86">
      <c r="A320" s="1367"/>
      <c r="B320" s="584"/>
      <c r="C320" s="657"/>
      <c r="D320" s="593" t="s">
        <v>3576</v>
      </c>
      <c r="F320" s="658">
        <v>58920</v>
      </c>
      <c r="G320" s="659">
        <v>117070</v>
      </c>
      <c r="H320" s="658">
        <v>52000</v>
      </c>
      <c r="I320" s="659">
        <v>110150</v>
      </c>
      <c r="J320" s="595" t="s">
        <v>12</v>
      </c>
      <c r="K320" s="660">
        <v>560</v>
      </c>
      <c r="L320" s="661">
        <v>1060</v>
      </c>
      <c r="M320" s="662" t="s">
        <v>3709</v>
      </c>
      <c r="N320" s="660">
        <v>500</v>
      </c>
      <c r="O320" s="661">
        <v>990</v>
      </c>
      <c r="P320" s="662" t="s">
        <v>3709</v>
      </c>
      <c r="Q320" s="576" t="s">
        <v>1</v>
      </c>
      <c r="R320" s="603">
        <v>7150</v>
      </c>
      <c r="S320" s="601">
        <v>70</v>
      </c>
      <c r="T320" s="663" t="s">
        <v>3618</v>
      </c>
      <c r="V320" s="598"/>
      <c r="W320" s="601">
        <v>336000</v>
      </c>
      <c r="X320" s="592"/>
      <c r="Y320" s="601">
        <v>3360</v>
      </c>
      <c r="Z320" s="592" t="s">
        <v>3618</v>
      </c>
      <c r="AA320" s="592"/>
      <c r="AB320" s="593"/>
      <c r="AD320" s="1362"/>
      <c r="AE320" s="664">
        <v>11950</v>
      </c>
      <c r="AF320" s="592"/>
      <c r="AG320" s="592"/>
      <c r="AH320" s="593"/>
      <c r="AJ320" s="603"/>
      <c r="AK320" s="601"/>
      <c r="AL320" s="592"/>
      <c r="AM320" s="592"/>
      <c r="AN320" s="593"/>
      <c r="AP320" s="1351"/>
      <c r="AQ320" s="1354"/>
      <c r="AR320" s="1351"/>
      <c r="AS320" s="1354"/>
      <c r="AT320" s="1349"/>
      <c r="AU320" s="588" t="s">
        <v>3731</v>
      </c>
      <c r="AV320" s="665">
        <v>3500</v>
      </c>
      <c r="AW320" s="666">
        <v>3900</v>
      </c>
      <c r="AX320" s="684">
        <v>2400</v>
      </c>
      <c r="AY320" s="668">
        <v>2400</v>
      </c>
      <c r="BA320" s="651">
        <v>7500</v>
      </c>
      <c r="BC320" s="1345"/>
      <c r="BE320" s="603"/>
      <c r="BF320" s="592"/>
      <c r="BG320" s="592"/>
      <c r="BH320" s="593"/>
      <c r="BJ320" s="669"/>
      <c r="BL320" s="609"/>
      <c r="BM320" s="610"/>
      <c r="BN320" s="610"/>
      <c r="BO320" s="611"/>
      <c r="BQ320" s="603">
        <v>1800</v>
      </c>
      <c r="BR320" s="601" t="s">
        <v>3639</v>
      </c>
      <c r="BS320" s="601">
        <v>10</v>
      </c>
      <c r="BT320" s="670" t="s">
        <v>3618</v>
      </c>
      <c r="BV320" s="603">
        <v>6130</v>
      </c>
      <c r="BW320" s="601" t="s">
        <v>3630</v>
      </c>
      <c r="BX320" s="601">
        <v>60</v>
      </c>
      <c r="BY320" s="601" t="s">
        <v>3618</v>
      </c>
      <c r="BZ320" s="670" t="s">
        <v>3631</v>
      </c>
      <c r="CB320" s="603">
        <v>3820</v>
      </c>
      <c r="CC320" s="601" t="s">
        <v>3630</v>
      </c>
      <c r="CD320" s="601">
        <v>30</v>
      </c>
      <c r="CE320" s="601" t="s">
        <v>3618</v>
      </c>
      <c r="CF320" s="670" t="s">
        <v>3631</v>
      </c>
      <c r="CH320" s="669"/>
    </row>
    <row r="321" spans="1:86">
      <c r="A321" s="1367"/>
      <c r="B321" s="584"/>
      <c r="C321" s="657" t="s">
        <v>3577</v>
      </c>
      <c r="D321" s="593" t="s">
        <v>3578</v>
      </c>
      <c r="F321" s="658">
        <v>117070</v>
      </c>
      <c r="G321" s="659">
        <v>188620</v>
      </c>
      <c r="H321" s="658">
        <v>110150</v>
      </c>
      <c r="I321" s="659">
        <v>181700</v>
      </c>
      <c r="J321" s="595" t="s">
        <v>12</v>
      </c>
      <c r="K321" s="660">
        <v>1060</v>
      </c>
      <c r="L321" s="661">
        <v>1770</v>
      </c>
      <c r="M321" s="662" t="s">
        <v>3709</v>
      </c>
      <c r="N321" s="660">
        <v>990</v>
      </c>
      <c r="O321" s="661">
        <v>1700</v>
      </c>
      <c r="P321" s="662" t="s">
        <v>3709</v>
      </c>
      <c r="R321" s="598"/>
      <c r="S321" s="592"/>
      <c r="T321" s="593"/>
      <c r="V321" s="598"/>
      <c r="W321" s="601"/>
      <c r="X321" s="592"/>
      <c r="Y321" s="601"/>
      <c r="Z321" s="592"/>
      <c r="AA321" s="592"/>
      <c r="AB321" s="593"/>
      <c r="AC321" s="576" t="s">
        <v>1</v>
      </c>
      <c r="AD321" s="1359">
        <v>11950</v>
      </c>
      <c r="AE321" s="671"/>
      <c r="AF321" s="592"/>
      <c r="AG321" s="592">
        <v>0</v>
      </c>
      <c r="AH321" s="593"/>
      <c r="AJ321" s="603">
        <v>4890</v>
      </c>
      <c r="AK321" s="601" t="s">
        <v>3632</v>
      </c>
      <c r="AL321" s="592"/>
      <c r="AM321" s="592"/>
      <c r="AN321" s="593"/>
      <c r="AP321" s="1351"/>
      <c r="AQ321" s="1354"/>
      <c r="AR321" s="1351"/>
      <c r="AS321" s="1354"/>
      <c r="AT321" s="1349"/>
      <c r="AU321" s="588" t="s">
        <v>3732</v>
      </c>
      <c r="AV321" s="665">
        <v>3000</v>
      </c>
      <c r="AW321" s="666">
        <v>3400</v>
      </c>
      <c r="AX321" s="684">
        <v>2100</v>
      </c>
      <c r="AY321" s="668">
        <v>2100</v>
      </c>
      <c r="BA321" s="694"/>
      <c r="BC321" s="627"/>
      <c r="BE321" s="603"/>
      <c r="BF321" s="592"/>
      <c r="BG321" s="592"/>
      <c r="BH321" s="593"/>
      <c r="BJ321" s="669"/>
      <c r="BL321" s="609">
        <v>0.02</v>
      </c>
      <c r="BM321" s="610">
        <v>0.03</v>
      </c>
      <c r="BN321" s="610">
        <v>0.05</v>
      </c>
      <c r="BO321" s="611">
        <v>0.06</v>
      </c>
      <c r="BQ321" s="603"/>
      <c r="BR321" s="601"/>
      <c r="BS321" s="601"/>
      <c r="BT321" s="670"/>
      <c r="BV321" s="603"/>
      <c r="BW321" s="601"/>
      <c r="BX321" s="601"/>
      <c r="BY321" s="601"/>
      <c r="BZ321" s="670"/>
      <c r="CB321" s="603"/>
      <c r="CC321" s="601"/>
      <c r="CD321" s="601"/>
      <c r="CE321" s="601"/>
      <c r="CF321" s="670"/>
      <c r="CH321" s="669">
        <v>0.92</v>
      </c>
    </row>
    <row r="322" spans="1:86">
      <c r="A322" s="1367"/>
      <c r="B322" s="584"/>
      <c r="C322" s="657"/>
      <c r="D322" s="593" t="s">
        <v>3579</v>
      </c>
      <c r="F322" s="673">
        <v>188620</v>
      </c>
      <c r="G322" s="674"/>
      <c r="H322" s="673">
        <v>181700</v>
      </c>
      <c r="I322" s="674"/>
      <c r="J322" s="595" t="s">
        <v>12</v>
      </c>
      <c r="K322" s="675">
        <v>1770</v>
      </c>
      <c r="L322" s="676"/>
      <c r="M322" s="677" t="s">
        <v>3709</v>
      </c>
      <c r="N322" s="675">
        <v>1700</v>
      </c>
      <c r="O322" s="676"/>
      <c r="P322" s="677" t="s">
        <v>3709</v>
      </c>
      <c r="R322" s="598"/>
      <c r="S322" s="592"/>
      <c r="T322" s="593"/>
      <c r="V322" s="695"/>
      <c r="W322" s="696" t="s">
        <v>3714</v>
      </c>
      <c r="X322" s="592"/>
      <c r="Y322" s="696" t="s">
        <v>3714</v>
      </c>
      <c r="Z322" s="696"/>
      <c r="AA322" s="592"/>
      <c r="AB322" s="593"/>
      <c r="AD322" s="1360"/>
      <c r="AE322" s="678"/>
      <c r="AF322" s="688"/>
      <c r="AG322" s="688"/>
      <c r="AH322" s="600"/>
      <c r="AJ322" s="603"/>
      <c r="AK322" s="601"/>
      <c r="AL322" s="592"/>
      <c r="AM322" s="592"/>
      <c r="AN322" s="593"/>
      <c r="AP322" s="1352"/>
      <c r="AQ322" s="1355"/>
      <c r="AR322" s="1352"/>
      <c r="AS322" s="1355"/>
      <c r="AT322" s="1349"/>
      <c r="AU322" s="679" t="s">
        <v>3733</v>
      </c>
      <c r="AV322" s="680">
        <v>2700</v>
      </c>
      <c r="AW322" s="681">
        <v>3000</v>
      </c>
      <c r="AX322" s="682">
        <v>1900</v>
      </c>
      <c r="AY322" s="683">
        <v>1900</v>
      </c>
      <c r="BA322" s="651" t="s">
        <v>3688</v>
      </c>
      <c r="BC322" s="627"/>
      <c r="BE322" s="603"/>
      <c r="BF322" s="592"/>
      <c r="BG322" s="592"/>
      <c r="BH322" s="593"/>
      <c r="BJ322" s="669"/>
      <c r="BL322" s="609"/>
      <c r="BM322" s="610"/>
      <c r="BN322" s="610"/>
      <c r="BO322" s="611"/>
      <c r="BQ322" s="603"/>
      <c r="BR322" s="601"/>
      <c r="BS322" s="601"/>
      <c r="BT322" s="670"/>
      <c r="BV322" s="603"/>
      <c r="BW322" s="601"/>
      <c r="BX322" s="601"/>
      <c r="BY322" s="601"/>
      <c r="BZ322" s="670"/>
      <c r="CB322" s="603"/>
      <c r="CC322" s="601"/>
      <c r="CD322" s="601"/>
      <c r="CE322" s="601"/>
      <c r="CF322" s="670"/>
      <c r="CH322" s="669"/>
    </row>
    <row r="323" spans="1:86" ht="45">
      <c r="A323" s="1367"/>
      <c r="B323" s="631" t="s">
        <v>3587</v>
      </c>
      <c r="C323" s="632" t="s">
        <v>3573</v>
      </c>
      <c r="D323" s="633" t="s">
        <v>3574</v>
      </c>
      <c r="F323" s="634">
        <v>47460</v>
      </c>
      <c r="G323" s="635">
        <v>54610</v>
      </c>
      <c r="H323" s="634">
        <v>41400</v>
      </c>
      <c r="I323" s="635">
        <v>48550</v>
      </c>
      <c r="J323" s="595" t="s">
        <v>12</v>
      </c>
      <c r="K323" s="636">
        <v>450</v>
      </c>
      <c r="L323" s="637">
        <v>520</v>
      </c>
      <c r="M323" s="638" t="s">
        <v>3709</v>
      </c>
      <c r="N323" s="636">
        <v>390</v>
      </c>
      <c r="O323" s="637">
        <v>460</v>
      </c>
      <c r="P323" s="638" t="s">
        <v>3709</v>
      </c>
      <c r="Q323" s="576" t="s">
        <v>1</v>
      </c>
      <c r="R323" s="639">
        <v>7150</v>
      </c>
      <c r="S323" s="640">
        <v>70</v>
      </c>
      <c r="T323" s="641" t="s">
        <v>3618</v>
      </c>
      <c r="V323" s="598"/>
      <c r="W323" s="601">
        <v>371000</v>
      </c>
      <c r="X323" s="592"/>
      <c r="Y323" s="601">
        <v>3710</v>
      </c>
      <c r="Z323" s="592" t="s">
        <v>3618</v>
      </c>
      <c r="AA323" s="592"/>
      <c r="AB323" s="593"/>
      <c r="AC323" s="576" t="s">
        <v>1</v>
      </c>
      <c r="AD323" s="1361">
        <v>12830</v>
      </c>
      <c r="AE323" s="643"/>
      <c r="AF323" s="592" t="s">
        <v>1</v>
      </c>
      <c r="AG323" s="592">
        <v>50</v>
      </c>
      <c r="AH323" s="593" t="s">
        <v>3618</v>
      </c>
      <c r="AJ323" s="603" t="s">
        <v>3241</v>
      </c>
      <c r="AK323" s="601"/>
      <c r="AL323" s="592" t="s">
        <v>1</v>
      </c>
      <c r="AM323" s="592">
        <v>40</v>
      </c>
      <c r="AN323" s="593" t="s">
        <v>3633</v>
      </c>
      <c r="AO323" s="576" t="s">
        <v>1</v>
      </c>
      <c r="AP323" s="1350">
        <v>3300</v>
      </c>
      <c r="AQ323" s="1353">
        <v>3600</v>
      </c>
      <c r="AR323" s="1350">
        <v>2300</v>
      </c>
      <c r="AS323" s="1353">
        <v>2300</v>
      </c>
      <c r="AT323" s="1349" t="s">
        <v>12</v>
      </c>
      <c r="AU323" s="646" t="s">
        <v>3730</v>
      </c>
      <c r="AV323" s="647">
        <v>7100</v>
      </c>
      <c r="AW323" s="648">
        <v>7900</v>
      </c>
      <c r="AX323" s="684">
        <v>4900</v>
      </c>
      <c r="AY323" s="668">
        <v>4900</v>
      </c>
      <c r="BA323" s="651">
        <v>6130</v>
      </c>
      <c r="BB323" s="576" t="s">
        <v>1</v>
      </c>
      <c r="BC323" s="1344">
        <v>4500</v>
      </c>
      <c r="BD323" s="576" t="s">
        <v>1</v>
      </c>
      <c r="BE323" s="644">
        <v>2690</v>
      </c>
      <c r="BF323" s="642" t="s">
        <v>1</v>
      </c>
      <c r="BG323" s="642">
        <v>20</v>
      </c>
      <c r="BH323" s="633" t="s">
        <v>3618</v>
      </c>
      <c r="BJ323" s="669"/>
      <c r="BK323" s="576" t="s">
        <v>11</v>
      </c>
      <c r="BL323" s="653" t="s">
        <v>3307</v>
      </c>
      <c r="BM323" s="654" t="s">
        <v>3307</v>
      </c>
      <c r="BN323" s="654" t="s">
        <v>3307</v>
      </c>
      <c r="BO323" s="655" t="s">
        <v>3307</v>
      </c>
      <c r="BP323" s="576" t="s">
        <v>11</v>
      </c>
      <c r="BQ323" s="644"/>
      <c r="BR323" s="645"/>
      <c r="BS323" s="645"/>
      <c r="BT323" s="656"/>
      <c r="BU323" s="576" t="s">
        <v>11</v>
      </c>
      <c r="BV323" s="644"/>
      <c r="BW323" s="645"/>
      <c r="BX323" s="645"/>
      <c r="BY323" s="645"/>
      <c r="BZ323" s="656"/>
      <c r="CA323" s="576" t="s">
        <v>11</v>
      </c>
      <c r="CB323" s="644"/>
      <c r="CC323" s="645"/>
      <c r="CD323" s="645"/>
      <c r="CE323" s="645"/>
      <c r="CF323" s="656"/>
      <c r="CH323" s="652" t="s">
        <v>3257</v>
      </c>
    </row>
    <row r="324" spans="1:86">
      <c r="A324" s="1367"/>
      <c r="B324" s="584"/>
      <c r="C324" s="657"/>
      <c r="D324" s="593" t="s">
        <v>3576</v>
      </c>
      <c r="F324" s="658">
        <v>54610</v>
      </c>
      <c r="G324" s="659">
        <v>112760</v>
      </c>
      <c r="H324" s="658">
        <v>48550</v>
      </c>
      <c r="I324" s="659">
        <v>106700</v>
      </c>
      <c r="J324" s="595" t="s">
        <v>12</v>
      </c>
      <c r="K324" s="660">
        <v>520</v>
      </c>
      <c r="L324" s="661">
        <v>1010</v>
      </c>
      <c r="M324" s="662" t="s">
        <v>3709</v>
      </c>
      <c r="N324" s="660">
        <v>460</v>
      </c>
      <c r="O324" s="661">
        <v>950</v>
      </c>
      <c r="P324" s="662" t="s">
        <v>3709</v>
      </c>
      <c r="Q324" s="576" t="s">
        <v>1</v>
      </c>
      <c r="R324" s="603">
        <v>7150</v>
      </c>
      <c r="S324" s="601">
        <v>70</v>
      </c>
      <c r="T324" s="663" t="s">
        <v>3618</v>
      </c>
      <c r="V324" s="598"/>
      <c r="W324" s="601"/>
      <c r="X324" s="592"/>
      <c r="Y324" s="601"/>
      <c r="Z324" s="592"/>
      <c r="AA324" s="592"/>
      <c r="AB324" s="593"/>
      <c r="AD324" s="1362"/>
      <c r="AE324" s="664">
        <v>11100</v>
      </c>
      <c r="AF324" s="592"/>
      <c r="AG324" s="592"/>
      <c r="AH324" s="593"/>
      <c r="AJ324" s="603"/>
      <c r="AK324" s="601"/>
      <c r="AL324" s="592"/>
      <c r="AM324" s="592"/>
      <c r="AN324" s="593"/>
      <c r="AP324" s="1351"/>
      <c r="AQ324" s="1354"/>
      <c r="AR324" s="1351"/>
      <c r="AS324" s="1354"/>
      <c r="AT324" s="1349"/>
      <c r="AU324" s="588" t="s">
        <v>3731</v>
      </c>
      <c r="AV324" s="665">
        <v>3900</v>
      </c>
      <c r="AW324" s="666">
        <v>4300</v>
      </c>
      <c r="AX324" s="684">
        <v>2700</v>
      </c>
      <c r="AY324" s="668">
        <v>2700</v>
      </c>
      <c r="BA324" s="694"/>
      <c r="BC324" s="1345"/>
      <c r="BE324" s="603"/>
      <c r="BF324" s="592"/>
      <c r="BG324" s="592"/>
      <c r="BH324" s="593"/>
      <c r="BJ324" s="669"/>
      <c r="BL324" s="609"/>
      <c r="BM324" s="610"/>
      <c r="BN324" s="610"/>
      <c r="BO324" s="611"/>
      <c r="BQ324" s="603">
        <v>1580</v>
      </c>
      <c r="BR324" s="601" t="s">
        <v>3639</v>
      </c>
      <c r="BS324" s="601">
        <v>10</v>
      </c>
      <c r="BT324" s="670" t="s">
        <v>3618</v>
      </c>
      <c r="BV324" s="603">
        <v>5360</v>
      </c>
      <c r="BW324" s="601" t="s">
        <v>3630</v>
      </c>
      <c r="BX324" s="601">
        <v>50</v>
      </c>
      <c r="BY324" s="601" t="s">
        <v>3618</v>
      </c>
      <c r="BZ324" s="670" t="s">
        <v>3631</v>
      </c>
      <c r="CB324" s="603">
        <v>3350</v>
      </c>
      <c r="CC324" s="601" t="s">
        <v>3630</v>
      </c>
      <c r="CD324" s="601">
        <v>30</v>
      </c>
      <c r="CE324" s="601" t="s">
        <v>3618</v>
      </c>
      <c r="CF324" s="670" t="s">
        <v>3631</v>
      </c>
      <c r="CH324" s="669"/>
    </row>
    <row r="325" spans="1:86">
      <c r="A325" s="1367"/>
      <c r="B325" s="584"/>
      <c r="C325" s="657" t="s">
        <v>3577</v>
      </c>
      <c r="D325" s="593" t="s">
        <v>3578</v>
      </c>
      <c r="F325" s="658">
        <v>112760</v>
      </c>
      <c r="G325" s="659">
        <v>184310</v>
      </c>
      <c r="H325" s="658">
        <v>106700</v>
      </c>
      <c r="I325" s="659">
        <v>178250</v>
      </c>
      <c r="J325" s="595" t="s">
        <v>12</v>
      </c>
      <c r="K325" s="660">
        <v>1010</v>
      </c>
      <c r="L325" s="661">
        <v>1720</v>
      </c>
      <c r="M325" s="662" t="s">
        <v>3709</v>
      </c>
      <c r="N325" s="660">
        <v>950</v>
      </c>
      <c r="O325" s="661">
        <v>1660</v>
      </c>
      <c r="P325" s="662" t="s">
        <v>3709</v>
      </c>
      <c r="R325" s="598"/>
      <c r="S325" s="592"/>
      <c r="T325" s="593"/>
      <c r="V325" s="695"/>
      <c r="W325" s="696" t="s">
        <v>3715</v>
      </c>
      <c r="X325" s="592"/>
      <c r="Y325" s="696" t="s">
        <v>3715</v>
      </c>
      <c r="Z325" s="696"/>
      <c r="AA325" s="592"/>
      <c r="AB325" s="593"/>
      <c r="AC325" s="576" t="s">
        <v>1</v>
      </c>
      <c r="AD325" s="1359">
        <v>11100</v>
      </c>
      <c r="AE325" s="671"/>
      <c r="AF325" s="592"/>
      <c r="AG325" s="592">
        <v>0</v>
      </c>
      <c r="AH325" s="593"/>
      <c r="AJ325" s="603">
        <v>4190</v>
      </c>
      <c r="AK325" s="601" t="s">
        <v>3632</v>
      </c>
      <c r="AL325" s="592"/>
      <c r="AM325" s="592"/>
      <c r="AN325" s="593"/>
      <c r="AP325" s="1351"/>
      <c r="AQ325" s="1354"/>
      <c r="AR325" s="1351"/>
      <c r="AS325" s="1354"/>
      <c r="AT325" s="1349"/>
      <c r="AU325" s="588" t="s">
        <v>3732</v>
      </c>
      <c r="AV325" s="665">
        <v>3400</v>
      </c>
      <c r="AW325" s="666">
        <v>3800</v>
      </c>
      <c r="AX325" s="684">
        <v>2300</v>
      </c>
      <c r="AY325" s="668">
        <v>2300</v>
      </c>
      <c r="BA325" s="651" t="s">
        <v>3689</v>
      </c>
      <c r="BC325" s="627"/>
      <c r="BE325" s="603"/>
      <c r="BF325" s="592"/>
      <c r="BG325" s="592"/>
      <c r="BH325" s="593"/>
      <c r="BJ325" s="669"/>
      <c r="BL325" s="609">
        <v>0.02</v>
      </c>
      <c r="BM325" s="610">
        <v>0.03</v>
      </c>
      <c r="BN325" s="610">
        <v>0.05</v>
      </c>
      <c r="BO325" s="611">
        <v>0.06</v>
      </c>
      <c r="BQ325" s="603"/>
      <c r="BR325" s="601"/>
      <c r="BS325" s="601"/>
      <c r="BT325" s="670"/>
      <c r="BV325" s="603"/>
      <c r="BW325" s="601"/>
      <c r="BX325" s="601"/>
      <c r="BY325" s="601"/>
      <c r="BZ325" s="670"/>
      <c r="CB325" s="603"/>
      <c r="CC325" s="601"/>
      <c r="CD325" s="601"/>
      <c r="CE325" s="601"/>
      <c r="CF325" s="670"/>
      <c r="CH325" s="669">
        <v>0.89</v>
      </c>
    </row>
    <row r="326" spans="1:86">
      <c r="A326" s="1367"/>
      <c r="B326" s="686"/>
      <c r="C326" s="687"/>
      <c r="D326" s="600" t="s">
        <v>3579</v>
      </c>
      <c r="F326" s="673">
        <v>184310</v>
      </c>
      <c r="G326" s="674"/>
      <c r="H326" s="673">
        <v>178250</v>
      </c>
      <c r="I326" s="674"/>
      <c r="J326" s="595" t="s">
        <v>12</v>
      </c>
      <c r="K326" s="675">
        <v>1720</v>
      </c>
      <c r="L326" s="676"/>
      <c r="M326" s="677" t="s">
        <v>3709</v>
      </c>
      <c r="N326" s="675">
        <v>1660</v>
      </c>
      <c r="O326" s="676"/>
      <c r="P326" s="677" t="s">
        <v>3709</v>
      </c>
      <c r="R326" s="599"/>
      <c r="S326" s="688"/>
      <c r="T326" s="600"/>
      <c r="V326" s="598"/>
      <c r="W326" s="601">
        <v>406000</v>
      </c>
      <c r="X326" s="592"/>
      <c r="Y326" s="601">
        <v>4060</v>
      </c>
      <c r="Z326" s="592" t="s">
        <v>3618</v>
      </c>
      <c r="AA326" s="592"/>
      <c r="AB326" s="593"/>
      <c r="AD326" s="1360"/>
      <c r="AE326" s="678"/>
      <c r="AF326" s="592"/>
      <c r="AG326" s="592"/>
      <c r="AH326" s="593"/>
      <c r="AJ326" s="603"/>
      <c r="AK326" s="601"/>
      <c r="AL326" s="592"/>
      <c r="AM326" s="592"/>
      <c r="AN326" s="593"/>
      <c r="AP326" s="1352"/>
      <c r="AQ326" s="1355"/>
      <c r="AR326" s="1352"/>
      <c r="AS326" s="1355"/>
      <c r="AT326" s="1349"/>
      <c r="AU326" s="679" t="s">
        <v>3733</v>
      </c>
      <c r="AV326" s="680">
        <v>3000</v>
      </c>
      <c r="AW326" s="681">
        <v>3400</v>
      </c>
      <c r="AX326" s="682">
        <v>2100</v>
      </c>
      <c r="AY326" s="683">
        <v>2100</v>
      </c>
      <c r="BA326" s="651">
        <v>5220</v>
      </c>
      <c r="BC326" s="627"/>
      <c r="BE326" s="602"/>
      <c r="BF326" s="688"/>
      <c r="BG326" s="688"/>
      <c r="BH326" s="600"/>
      <c r="BJ326" s="669"/>
      <c r="BL326" s="689"/>
      <c r="BM326" s="690"/>
      <c r="BN326" s="690"/>
      <c r="BO326" s="691"/>
      <c r="BQ326" s="602"/>
      <c r="BR326" s="612"/>
      <c r="BS326" s="612"/>
      <c r="BT326" s="613"/>
      <c r="BV326" s="602"/>
      <c r="BW326" s="612"/>
      <c r="BX326" s="612"/>
      <c r="BY326" s="612"/>
      <c r="BZ326" s="613"/>
      <c r="CB326" s="602"/>
      <c r="CC326" s="612"/>
      <c r="CD326" s="612"/>
      <c r="CE326" s="612"/>
      <c r="CF326" s="613"/>
      <c r="CH326" s="614"/>
    </row>
    <row r="327" spans="1:86" ht="45">
      <c r="A327" s="1367"/>
      <c r="B327" s="584" t="s">
        <v>3588</v>
      </c>
      <c r="C327" s="657" t="s">
        <v>3573</v>
      </c>
      <c r="D327" s="593" t="s">
        <v>3574</v>
      </c>
      <c r="F327" s="634">
        <v>44060</v>
      </c>
      <c r="G327" s="635">
        <v>51210</v>
      </c>
      <c r="H327" s="634">
        <v>38670</v>
      </c>
      <c r="I327" s="635">
        <v>45820</v>
      </c>
      <c r="J327" s="595" t="s">
        <v>12</v>
      </c>
      <c r="K327" s="636">
        <v>420</v>
      </c>
      <c r="L327" s="637">
        <v>490</v>
      </c>
      <c r="M327" s="638" t="s">
        <v>3709</v>
      </c>
      <c r="N327" s="636">
        <v>360</v>
      </c>
      <c r="O327" s="637">
        <v>430</v>
      </c>
      <c r="P327" s="638" t="s">
        <v>3709</v>
      </c>
      <c r="Q327" s="576" t="s">
        <v>1</v>
      </c>
      <c r="R327" s="692">
        <v>7150</v>
      </c>
      <c r="S327" s="693">
        <v>70</v>
      </c>
      <c r="T327" s="663" t="s">
        <v>3618</v>
      </c>
      <c r="V327" s="598"/>
      <c r="W327" s="601"/>
      <c r="X327" s="592"/>
      <c r="Y327" s="601"/>
      <c r="Z327" s="592"/>
      <c r="AA327" s="592"/>
      <c r="AB327" s="593"/>
      <c r="AC327" s="576" t="s">
        <v>1</v>
      </c>
      <c r="AD327" s="1361">
        <v>12170</v>
      </c>
      <c r="AE327" s="643"/>
      <c r="AF327" s="642" t="s">
        <v>1</v>
      </c>
      <c r="AG327" s="642">
        <v>50</v>
      </c>
      <c r="AH327" s="633" t="s">
        <v>3618</v>
      </c>
      <c r="AJ327" s="603" t="s">
        <v>3242</v>
      </c>
      <c r="AK327" s="601"/>
      <c r="AL327" s="592" t="s">
        <v>1</v>
      </c>
      <c r="AM327" s="592">
        <v>30</v>
      </c>
      <c r="AN327" s="593" t="s">
        <v>3633</v>
      </c>
      <c r="AO327" s="576" t="s">
        <v>1</v>
      </c>
      <c r="AP327" s="1350">
        <v>2900</v>
      </c>
      <c r="AQ327" s="1353">
        <v>3200</v>
      </c>
      <c r="AR327" s="1350">
        <v>2000</v>
      </c>
      <c r="AS327" s="1353">
        <v>2000</v>
      </c>
      <c r="AT327" s="1349" t="s">
        <v>12</v>
      </c>
      <c r="AU327" s="646" t="s">
        <v>3730</v>
      </c>
      <c r="AV327" s="647">
        <v>6300</v>
      </c>
      <c r="AW327" s="648">
        <v>7100</v>
      </c>
      <c r="AX327" s="684">
        <v>4400</v>
      </c>
      <c r="AY327" s="668">
        <v>4400</v>
      </c>
      <c r="BA327" s="694"/>
      <c r="BB327" s="576" t="s">
        <v>1</v>
      </c>
      <c r="BC327" s="1344">
        <v>4500</v>
      </c>
      <c r="BD327" s="576" t="s">
        <v>1</v>
      </c>
      <c r="BE327" s="603">
        <v>2390</v>
      </c>
      <c r="BF327" s="592" t="s">
        <v>1</v>
      </c>
      <c r="BG327" s="592">
        <v>20</v>
      </c>
      <c r="BH327" s="593" t="s">
        <v>3618</v>
      </c>
      <c r="BJ327" s="669"/>
      <c r="BK327" s="576" t="s">
        <v>11</v>
      </c>
      <c r="BL327" s="609" t="s">
        <v>3307</v>
      </c>
      <c r="BM327" s="610" t="s">
        <v>3307</v>
      </c>
      <c r="BN327" s="610" t="s">
        <v>3307</v>
      </c>
      <c r="BO327" s="611" t="s">
        <v>3307</v>
      </c>
      <c r="BP327" s="576" t="s">
        <v>11</v>
      </c>
      <c r="BQ327" s="603"/>
      <c r="BR327" s="601"/>
      <c r="BS327" s="601"/>
      <c r="BT327" s="670"/>
      <c r="BU327" s="576" t="s">
        <v>11</v>
      </c>
      <c r="BV327" s="603"/>
      <c r="BW327" s="601"/>
      <c r="BX327" s="601"/>
      <c r="BY327" s="601"/>
      <c r="BZ327" s="670"/>
      <c r="CA327" s="576" t="s">
        <v>11</v>
      </c>
      <c r="CB327" s="603"/>
      <c r="CC327" s="601"/>
      <c r="CD327" s="601"/>
      <c r="CE327" s="601"/>
      <c r="CF327" s="670"/>
      <c r="CH327" s="669" t="s">
        <v>3257</v>
      </c>
    </row>
    <row r="328" spans="1:86">
      <c r="A328" s="1367"/>
      <c r="B328" s="584"/>
      <c r="C328" s="657"/>
      <c r="D328" s="593" t="s">
        <v>3576</v>
      </c>
      <c r="F328" s="658">
        <v>51210</v>
      </c>
      <c r="G328" s="659">
        <v>109360</v>
      </c>
      <c r="H328" s="658">
        <v>45820</v>
      </c>
      <c r="I328" s="659">
        <v>103970</v>
      </c>
      <c r="J328" s="595" t="s">
        <v>12</v>
      </c>
      <c r="K328" s="660">
        <v>490</v>
      </c>
      <c r="L328" s="661">
        <v>980</v>
      </c>
      <c r="M328" s="662" t="s">
        <v>3709</v>
      </c>
      <c r="N328" s="660">
        <v>430</v>
      </c>
      <c r="O328" s="661">
        <v>930</v>
      </c>
      <c r="P328" s="662" t="s">
        <v>3709</v>
      </c>
      <c r="Q328" s="576" t="s">
        <v>1</v>
      </c>
      <c r="R328" s="603">
        <v>7150</v>
      </c>
      <c r="S328" s="601">
        <v>70</v>
      </c>
      <c r="T328" s="663" t="s">
        <v>3618</v>
      </c>
      <c r="V328" s="695"/>
      <c r="W328" s="696" t="s">
        <v>3716</v>
      </c>
      <c r="X328" s="592"/>
      <c r="Y328" s="696" t="s">
        <v>3716</v>
      </c>
      <c r="Z328" s="696"/>
      <c r="AA328" s="592" t="s">
        <v>3575</v>
      </c>
      <c r="AB328" s="593" t="s">
        <v>3589</v>
      </c>
      <c r="AD328" s="1362"/>
      <c r="AE328" s="664">
        <v>10440</v>
      </c>
      <c r="AF328" s="592"/>
      <c r="AG328" s="592"/>
      <c r="AH328" s="593"/>
      <c r="AJ328" s="603"/>
      <c r="AK328" s="601"/>
      <c r="AL328" s="592"/>
      <c r="AM328" s="592"/>
      <c r="AN328" s="593"/>
      <c r="AP328" s="1351"/>
      <c r="AQ328" s="1354"/>
      <c r="AR328" s="1351"/>
      <c r="AS328" s="1354"/>
      <c r="AT328" s="1349"/>
      <c r="AU328" s="588" t="s">
        <v>3731</v>
      </c>
      <c r="AV328" s="665">
        <v>3500</v>
      </c>
      <c r="AW328" s="666">
        <v>3900</v>
      </c>
      <c r="AX328" s="684">
        <v>2400</v>
      </c>
      <c r="AY328" s="668">
        <v>2400</v>
      </c>
      <c r="BA328" s="651" t="s">
        <v>3690</v>
      </c>
      <c r="BC328" s="1345"/>
      <c r="BE328" s="603"/>
      <c r="BF328" s="592"/>
      <c r="BG328" s="592"/>
      <c r="BH328" s="593"/>
      <c r="BJ328" s="669"/>
      <c r="BL328" s="609"/>
      <c r="BM328" s="610"/>
      <c r="BN328" s="610"/>
      <c r="BO328" s="611"/>
      <c r="BQ328" s="603">
        <v>1400</v>
      </c>
      <c r="BR328" s="601" t="s">
        <v>3639</v>
      </c>
      <c r="BS328" s="601">
        <v>10</v>
      </c>
      <c r="BT328" s="670" t="s">
        <v>3618</v>
      </c>
      <c r="BV328" s="603">
        <v>4770</v>
      </c>
      <c r="BW328" s="601" t="s">
        <v>3630</v>
      </c>
      <c r="BX328" s="601">
        <v>40</v>
      </c>
      <c r="BY328" s="601" t="s">
        <v>3618</v>
      </c>
      <c r="BZ328" s="670" t="s">
        <v>3631</v>
      </c>
      <c r="CB328" s="603">
        <v>2970</v>
      </c>
      <c r="CC328" s="601" t="s">
        <v>3630</v>
      </c>
      <c r="CD328" s="601">
        <v>30</v>
      </c>
      <c r="CE328" s="601" t="s">
        <v>3618</v>
      </c>
      <c r="CF328" s="670" t="s">
        <v>3631</v>
      </c>
      <c r="CH328" s="669"/>
    </row>
    <row r="329" spans="1:86">
      <c r="A329" s="1367"/>
      <c r="B329" s="584"/>
      <c r="C329" s="657" t="s">
        <v>3577</v>
      </c>
      <c r="D329" s="593" t="s">
        <v>3578</v>
      </c>
      <c r="F329" s="658">
        <v>109360</v>
      </c>
      <c r="G329" s="659">
        <v>180910</v>
      </c>
      <c r="H329" s="658">
        <v>103970</v>
      </c>
      <c r="I329" s="659">
        <v>175520</v>
      </c>
      <c r="J329" s="595" t="s">
        <v>12</v>
      </c>
      <c r="K329" s="660">
        <v>980</v>
      </c>
      <c r="L329" s="661">
        <v>1690</v>
      </c>
      <c r="M329" s="662" t="s">
        <v>3709</v>
      </c>
      <c r="N329" s="660">
        <v>930</v>
      </c>
      <c r="O329" s="661">
        <v>1640</v>
      </c>
      <c r="P329" s="662" t="s">
        <v>3709</v>
      </c>
      <c r="R329" s="598"/>
      <c r="S329" s="592"/>
      <c r="T329" s="593"/>
      <c r="V329" s="598"/>
      <c r="W329" s="601">
        <v>441000</v>
      </c>
      <c r="X329" s="592"/>
      <c r="Y329" s="601">
        <v>4410</v>
      </c>
      <c r="Z329" s="592" t="s">
        <v>3618</v>
      </c>
      <c r="AA329" s="592"/>
      <c r="AB329" s="593" t="s">
        <v>3590</v>
      </c>
      <c r="AC329" s="576" t="s">
        <v>1</v>
      </c>
      <c r="AD329" s="1359">
        <v>10440</v>
      </c>
      <c r="AE329" s="671"/>
      <c r="AF329" s="592"/>
      <c r="AG329" s="592">
        <v>0</v>
      </c>
      <c r="AH329" s="593"/>
      <c r="AJ329" s="603">
        <v>3670</v>
      </c>
      <c r="AK329" s="601" t="s">
        <v>3632</v>
      </c>
      <c r="AL329" s="592"/>
      <c r="AM329" s="592"/>
      <c r="AN329" s="593"/>
      <c r="AP329" s="1351"/>
      <c r="AQ329" s="1354"/>
      <c r="AR329" s="1351"/>
      <c r="AS329" s="1354"/>
      <c r="AT329" s="1349"/>
      <c r="AU329" s="588" t="s">
        <v>3732</v>
      </c>
      <c r="AV329" s="665">
        <v>3000</v>
      </c>
      <c r="AW329" s="666">
        <v>3400</v>
      </c>
      <c r="AX329" s="684">
        <v>2100</v>
      </c>
      <c r="AY329" s="668">
        <v>2100</v>
      </c>
      <c r="BA329" s="651">
        <v>4660</v>
      </c>
      <c r="BC329" s="672"/>
      <c r="BE329" s="603"/>
      <c r="BF329" s="592"/>
      <c r="BG329" s="592"/>
      <c r="BH329" s="593"/>
      <c r="BJ329" s="669" t="s">
        <v>3591</v>
      </c>
      <c r="BL329" s="609">
        <v>0.02</v>
      </c>
      <c r="BM329" s="610">
        <v>0.03</v>
      </c>
      <c r="BN329" s="610">
        <v>0.05</v>
      </c>
      <c r="BO329" s="611">
        <v>0.06</v>
      </c>
      <c r="BQ329" s="603"/>
      <c r="BR329" s="601"/>
      <c r="BS329" s="601"/>
      <c r="BT329" s="670"/>
      <c r="BV329" s="603"/>
      <c r="BW329" s="601"/>
      <c r="BX329" s="601"/>
      <c r="BY329" s="601"/>
      <c r="BZ329" s="670"/>
      <c r="CB329" s="603"/>
      <c r="CC329" s="601"/>
      <c r="CD329" s="601"/>
      <c r="CE329" s="601"/>
      <c r="CF329" s="670"/>
      <c r="CH329" s="669">
        <v>0.91</v>
      </c>
    </row>
    <row r="330" spans="1:86">
      <c r="A330" s="1367"/>
      <c r="B330" s="584"/>
      <c r="C330" s="657"/>
      <c r="D330" s="593" t="s">
        <v>3579</v>
      </c>
      <c r="F330" s="673">
        <v>180910</v>
      </c>
      <c r="G330" s="674"/>
      <c r="H330" s="673">
        <v>175520</v>
      </c>
      <c r="I330" s="674"/>
      <c r="J330" s="595" t="s">
        <v>12</v>
      </c>
      <c r="K330" s="675">
        <v>1690</v>
      </c>
      <c r="L330" s="676"/>
      <c r="M330" s="677" t="s">
        <v>3709</v>
      </c>
      <c r="N330" s="675">
        <v>1640</v>
      </c>
      <c r="O330" s="676"/>
      <c r="P330" s="677" t="s">
        <v>3709</v>
      </c>
      <c r="R330" s="598"/>
      <c r="S330" s="592"/>
      <c r="T330" s="593"/>
      <c r="V330" s="598"/>
      <c r="W330" s="601"/>
      <c r="X330" s="592"/>
      <c r="Y330" s="601"/>
      <c r="Z330" s="592"/>
      <c r="AA330" s="592"/>
      <c r="AB330" s="593"/>
      <c r="AD330" s="1360"/>
      <c r="AE330" s="678"/>
      <c r="AF330" s="688"/>
      <c r="AG330" s="688"/>
      <c r="AH330" s="600"/>
      <c r="AJ330" s="603"/>
      <c r="AK330" s="601"/>
      <c r="AL330" s="592"/>
      <c r="AM330" s="592"/>
      <c r="AN330" s="593"/>
      <c r="AP330" s="1352"/>
      <c r="AQ330" s="1355"/>
      <c r="AR330" s="1352"/>
      <c r="AS330" s="1355"/>
      <c r="AT330" s="1349"/>
      <c r="AU330" s="679" t="s">
        <v>3733</v>
      </c>
      <c r="AV330" s="680">
        <v>2700</v>
      </c>
      <c r="AW330" s="681">
        <v>3000</v>
      </c>
      <c r="AX330" s="682">
        <v>1900</v>
      </c>
      <c r="AY330" s="683">
        <v>1900</v>
      </c>
      <c r="BA330" s="694"/>
      <c r="BC330" s="627"/>
      <c r="BE330" s="603"/>
      <c r="BF330" s="592"/>
      <c r="BG330" s="592"/>
      <c r="BH330" s="593"/>
      <c r="BJ330" s="669"/>
      <c r="BL330" s="609"/>
      <c r="BM330" s="610"/>
      <c r="BN330" s="610"/>
      <c r="BO330" s="611"/>
      <c r="BQ330" s="603"/>
      <c r="BR330" s="601"/>
      <c r="BS330" s="601"/>
      <c r="BT330" s="670"/>
      <c r="BV330" s="603"/>
      <c r="BW330" s="601"/>
      <c r="BX330" s="601"/>
      <c r="BY330" s="601"/>
      <c r="BZ330" s="670"/>
      <c r="CB330" s="603"/>
      <c r="CC330" s="601"/>
      <c r="CD330" s="601"/>
      <c r="CE330" s="601"/>
      <c r="CF330" s="670"/>
      <c r="CH330" s="669"/>
    </row>
    <row r="331" spans="1:86" ht="45">
      <c r="A331" s="1367"/>
      <c r="B331" s="631" t="s">
        <v>3592</v>
      </c>
      <c r="C331" s="632" t="s">
        <v>3573</v>
      </c>
      <c r="D331" s="633" t="s">
        <v>3574</v>
      </c>
      <c r="F331" s="634">
        <v>38220</v>
      </c>
      <c r="G331" s="635">
        <v>45370</v>
      </c>
      <c r="H331" s="634">
        <v>33370</v>
      </c>
      <c r="I331" s="635">
        <v>40520</v>
      </c>
      <c r="J331" s="595" t="s">
        <v>12</v>
      </c>
      <c r="K331" s="636">
        <v>360</v>
      </c>
      <c r="L331" s="637">
        <v>430</v>
      </c>
      <c r="M331" s="638" t="s">
        <v>3709</v>
      </c>
      <c r="N331" s="636">
        <v>310</v>
      </c>
      <c r="O331" s="637">
        <v>380</v>
      </c>
      <c r="P331" s="638" t="s">
        <v>3709</v>
      </c>
      <c r="Q331" s="576" t="s">
        <v>1</v>
      </c>
      <c r="R331" s="639">
        <v>7150</v>
      </c>
      <c r="S331" s="640">
        <v>70</v>
      </c>
      <c r="T331" s="641" t="s">
        <v>3618</v>
      </c>
      <c r="V331" s="695"/>
      <c r="W331" s="696" t="s">
        <v>3717</v>
      </c>
      <c r="X331" s="592"/>
      <c r="Y331" s="696" t="s">
        <v>3717</v>
      </c>
      <c r="Z331" s="696"/>
      <c r="AA331" s="592"/>
      <c r="AB331" s="593"/>
      <c r="AD331" s="698"/>
      <c r="AE331" s="698"/>
      <c r="AF331" s="592"/>
      <c r="AG331" s="592"/>
      <c r="AH331" s="593"/>
      <c r="AJ331" s="603" t="s">
        <v>3243</v>
      </c>
      <c r="AK331" s="601"/>
      <c r="AL331" s="592" t="s">
        <v>1</v>
      </c>
      <c r="AM331" s="592">
        <v>30</v>
      </c>
      <c r="AN331" s="593" t="s">
        <v>3633</v>
      </c>
      <c r="AO331" s="576" t="s">
        <v>1</v>
      </c>
      <c r="AP331" s="1350">
        <v>2600</v>
      </c>
      <c r="AQ331" s="1353">
        <v>2900</v>
      </c>
      <c r="AR331" s="1350">
        <v>1800</v>
      </c>
      <c r="AS331" s="1353">
        <v>1800</v>
      </c>
      <c r="AT331" s="1349" t="s">
        <v>12</v>
      </c>
      <c r="AU331" s="646" t="s">
        <v>3730</v>
      </c>
      <c r="AV331" s="647">
        <v>5500</v>
      </c>
      <c r="AW331" s="648">
        <v>6200</v>
      </c>
      <c r="AX331" s="684">
        <v>3900</v>
      </c>
      <c r="AY331" s="668">
        <v>3900</v>
      </c>
      <c r="BA331" s="651" t="s">
        <v>3691</v>
      </c>
      <c r="BB331" s="576" t="s">
        <v>1</v>
      </c>
      <c r="BC331" s="1344">
        <v>4500</v>
      </c>
      <c r="BD331" s="576" t="s">
        <v>1</v>
      </c>
      <c r="BE331" s="644">
        <v>2150</v>
      </c>
      <c r="BF331" s="642" t="s">
        <v>1</v>
      </c>
      <c r="BG331" s="642">
        <v>20</v>
      </c>
      <c r="BH331" s="633" t="s">
        <v>3618</v>
      </c>
      <c r="BJ331" s="669">
        <v>0.1</v>
      </c>
      <c r="BK331" s="576" t="s">
        <v>11</v>
      </c>
      <c r="BL331" s="653" t="s">
        <v>3307</v>
      </c>
      <c r="BM331" s="654" t="s">
        <v>3307</v>
      </c>
      <c r="BN331" s="654" t="s">
        <v>3307</v>
      </c>
      <c r="BO331" s="655" t="s">
        <v>3307</v>
      </c>
      <c r="BP331" s="576" t="s">
        <v>11</v>
      </c>
      <c r="BQ331" s="644"/>
      <c r="BR331" s="645"/>
      <c r="BS331" s="645"/>
      <c r="BT331" s="656"/>
      <c r="BU331" s="576" t="s">
        <v>11</v>
      </c>
      <c r="BV331" s="644"/>
      <c r="BW331" s="645"/>
      <c r="BX331" s="645"/>
      <c r="BY331" s="645"/>
      <c r="BZ331" s="656"/>
      <c r="CA331" s="576" t="s">
        <v>11</v>
      </c>
      <c r="CB331" s="644"/>
      <c r="CC331" s="645"/>
      <c r="CD331" s="645"/>
      <c r="CE331" s="645"/>
      <c r="CF331" s="656"/>
      <c r="CH331" s="652" t="s">
        <v>3257</v>
      </c>
    </row>
    <row r="332" spans="1:86">
      <c r="A332" s="1367"/>
      <c r="B332" s="584"/>
      <c r="C332" s="657"/>
      <c r="D332" s="593" t="s">
        <v>3576</v>
      </c>
      <c r="F332" s="658">
        <v>45370</v>
      </c>
      <c r="G332" s="659">
        <v>103520</v>
      </c>
      <c r="H332" s="658">
        <v>40520</v>
      </c>
      <c r="I332" s="659">
        <v>98670</v>
      </c>
      <c r="J332" s="595" t="s">
        <v>12</v>
      </c>
      <c r="K332" s="660">
        <v>430</v>
      </c>
      <c r="L332" s="661">
        <v>920</v>
      </c>
      <c r="M332" s="662" t="s">
        <v>3709</v>
      </c>
      <c r="N332" s="660">
        <v>380</v>
      </c>
      <c r="O332" s="661">
        <v>870</v>
      </c>
      <c r="P332" s="662" t="s">
        <v>3709</v>
      </c>
      <c r="Q332" s="576" t="s">
        <v>1</v>
      </c>
      <c r="R332" s="603">
        <v>7150</v>
      </c>
      <c r="S332" s="601">
        <v>70</v>
      </c>
      <c r="T332" s="663" t="s">
        <v>3618</v>
      </c>
      <c r="V332" s="598"/>
      <c r="W332" s="601">
        <v>476000</v>
      </c>
      <c r="X332" s="592"/>
      <c r="Y332" s="601">
        <v>4760</v>
      </c>
      <c r="Z332" s="592" t="s">
        <v>3618</v>
      </c>
      <c r="AA332" s="592"/>
      <c r="AB332" s="593"/>
      <c r="AD332" s="698"/>
      <c r="AE332" s="698"/>
      <c r="AF332" s="592"/>
      <c r="AG332" s="592"/>
      <c r="AH332" s="593"/>
      <c r="AJ332" s="603"/>
      <c r="AK332" s="601"/>
      <c r="AL332" s="592"/>
      <c r="AM332" s="592"/>
      <c r="AN332" s="593"/>
      <c r="AP332" s="1351"/>
      <c r="AQ332" s="1354"/>
      <c r="AR332" s="1351"/>
      <c r="AS332" s="1354"/>
      <c r="AT332" s="1349"/>
      <c r="AU332" s="588" t="s">
        <v>3731</v>
      </c>
      <c r="AV332" s="665">
        <v>3000</v>
      </c>
      <c r="AW332" s="666">
        <v>3400</v>
      </c>
      <c r="AX332" s="684">
        <v>2100</v>
      </c>
      <c r="AY332" s="668">
        <v>2100</v>
      </c>
      <c r="BA332" s="651">
        <v>4250</v>
      </c>
      <c r="BC332" s="1345"/>
      <c r="BE332" s="603"/>
      <c r="BF332" s="592"/>
      <c r="BG332" s="592"/>
      <c r="BH332" s="593"/>
      <c r="BJ332" s="669"/>
      <c r="BL332" s="609"/>
      <c r="BM332" s="610"/>
      <c r="BN332" s="610"/>
      <c r="BO332" s="611"/>
      <c r="BQ332" s="603">
        <v>1260</v>
      </c>
      <c r="BR332" s="601" t="s">
        <v>3639</v>
      </c>
      <c r="BS332" s="601">
        <v>10</v>
      </c>
      <c r="BT332" s="670" t="s">
        <v>3618</v>
      </c>
      <c r="BV332" s="603">
        <v>4290</v>
      </c>
      <c r="BW332" s="601" t="s">
        <v>3630</v>
      </c>
      <c r="BX332" s="601">
        <v>40</v>
      </c>
      <c r="BY332" s="601" t="s">
        <v>3618</v>
      </c>
      <c r="BZ332" s="670" t="s">
        <v>3631</v>
      </c>
      <c r="CB332" s="603">
        <v>2680</v>
      </c>
      <c r="CC332" s="601" t="s">
        <v>3630</v>
      </c>
      <c r="CD332" s="601">
        <v>20</v>
      </c>
      <c r="CE332" s="601" t="s">
        <v>3618</v>
      </c>
      <c r="CF332" s="670" t="s">
        <v>3631</v>
      </c>
      <c r="CH332" s="669"/>
    </row>
    <row r="333" spans="1:86">
      <c r="A333" s="1367"/>
      <c r="B333" s="584"/>
      <c r="C333" s="657" t="s">
        <v>3577</v>
      </c>
      <c r="D333" s="593" t="s">
        <v>3578</v>
      </c>
      <c r="F333" s="658">
        <v>103520</v>
      </c>
      <c r="G333" s="659">
        <v>175070</v>
      </c>
      <c r="H333" s="658">
        <v>98670</v>
      </c>
      <c r="I333" s="659">
        <v>170220</v>
      </c>
      <c r="J333" s="595" t="s">
        <v>12</v>
      </c>
      <c r="K333" s="660">
        <v>920</v>
      </c>
      <c r="L333" s="661">
        <v>1630</v>
      </c>
      <c r="M333" s="662" t="s">
        <v>3709</v>
      </c>
      <c r="N333" s="660">
        <v>870</v>
      </c>
      <c r="O333" s="661">
        <v>1580</v>
      </c>
      <c r="P333" s="662" t="s">
        <v>3709</v>
      </c>
      <c r="R333" s="598"/>
      <c r="S333" s="592"/>
      <c r="T333" s="593"/>
      <c r="V333" s="598"/>
      <c r="W333" s="601"/>
      <c r="X333" s="592"/>
      <c r="Y333" s="601"/>
      <c r="Z333" s="592"/>
      <c r="AA333" s="592"/>
      <c r="AB333" s="593"/>
      <c r="AD333" s="698"/>
      <c r="AE333" s="698"/>
      <c r="AF333" s="592"/>
      <c r="AG333" s="592"/>
      <c r="AH333" s="593"/>
      <c r="AJ333" s="603">
        <v>3260</v>
      </c>
      <c r="AK333" s="601" t="s">
        <v>3632</v>
      </c>
      <c r="AL333" s="592"/>
      <c r="AM333" s="592"/>
      <c r="AN333" s="593"/>
      <c r="AP333" s="1351"/>
      <c r="AQ333" s="1354"/>
      <c r="AR333" s="1351"/>
      <c r="AS333" s="1354"/>
      <c r="AT333" s="1349"/>
      <c r="AU333" s="588" t="s">
        <v>3732</v>
      </c>
      <c r="AV333" s="665">
        <v>2600</v>
      </c>
      <c r="AW333" s="666">
        <v>2900</v>
      </c>
      <c r="AX333" s="684">
        <v>1800</v>
      </c>
      <c r="AY333" s="668">
        <v>1800</v>
      </c>
      <c r="BA333" s="694"/>
      <c r="BC333" s="627"/>
      <c r="BE333" s="603"/>
      <c r="BF333" s="592"/>
      <c r="BG333" s="592"/>
      <c r="BH333" s="593"/>
      <c r="BJ333" s="669"/>
      <c r="BL333" s="609">
        <v>0.02</v>
      </c>
      <c r="BM333" s="610">
        <v>0.03</v>
      </c>
      <c r="BN333" s="610">
        <v>0.05</v>
      </c>
      <c r="BO333" s="611">
        <v>0.06</v>
      </c>
      <c r="BQ333" s="603"/>
      <c r="BR333" s="601"/>
      <c r="BS333" s="601"/>
      <c r="BT333" s="670"/>
      <c r="BV333" s="603"/>
      <c r="BW333" s="601"/>
      <c r="BX333" s="601"/>
      <c r="BY333" s="601"/>
      <c r="BZ333" s="670"/>
      <c r="CB333" s="603"/>
      <c r="CC333" s="601"/>
      <c r="CD333" s="601"/>
      <c r="CE333" s="601"/>
      <c r="CF333" s="670"/>
      <c r="CH333" s="669">
        <v>0.96</v>
      </c>
    </row>
    <row r="334" spans="1:86">
      <c r="A334" s="1367"/>
      <c r="B334" s="686"/>
      <c r="C334" s="687"/>
      <c r="D334" s="600" t="s">
        <v>3579</v>
      </c>
      <c r="F334" s="673">
        <v>175070</v>
      </c>
      <c r="G334" s="674"/>
      <c r="H334" s="673">
        <v>170220</v>
      </c>
      <c r="I334" s="674"/>
      <c r="J334" s="595" t="s">
        <v>12</v>
      </c>
      <c r="K334" s="675">
        <v>1630</v>
      </c>
      <c r="L334" s="676"/>
      <c r="M334" s="677" t="s">
        <v>3709</v>
      </c>
      <c r="N334" s="675">
        <v>1580</v>
      </c>
      <c r="O334" s="676"/>
      <c r="P334" s="677" t="s">
        <v>3709</v>
      </c>
      <c r="R334" s="599"/>
      <c r="S334" s="688"/>
      <c r="T334" s="600"/>
      <c r="V334" s="695"/>
      <c r="W334" s="696" t="s">
        <v>3718</v>
      </c>
      <c r="X334" s="592"/>
      <c r="Y334" s="696" t="s">
        <v>3718</v>
      </c>
      <c r="Z334" s="696"/>
      <c r="AA334" s="592"/>
      <c r="AB334" s="593"/>
      <c r="AD334" s="698"/>
      <c r="AE334" s="698"/>
      <c r="AF334" s="592"/>
      <c r="AG334" s="592"/>
      <c r="AH334" s="593"/>
      <c r="AJ334" s="603"/>
      <c r="AK334" s="601"/>
      <c r="AL334" s="592"/>
      <c r="AM334" s="592"/>
      <c r="AN334" s="593"/>
      <c r="AP334" s="1352"/>
      <c r="AQ334" s="1355"/>
      <c r="AR334" s="1352"/>
      <c r="AS334" s="1355"/>
      <c r="AT334" s="1349"/>
      <c r="AU334" s="679" t="s">
        <v>3733</v>
      </c>
      <c r="AV334" s="680">
        <v>2400</v>
      </c>
      <c r="AW334" s="681">
        <v>2600</v>
      </c>
      <c r="AX334" s="682">
        <v>1600</v>
      </c>
      <c r="AY334" s="683">
        <v>1600</v>
      </c>
      <c r="BA334" s="651" t="s">
        <v>3692</v>
      </c>
      <c r="BC334" s="627"/>
      <c r="BE334" s="602"/>
      <c r="BF334" s="688"/>
      <c r="BG334" s="688"/>
      <c r="BH334" s="600"/>
      <c r="BJ334" s="669"/>
      <c r="BL334" s="689"/>
      <c r="BM334" s="690"/>
      <c r="BN334" s="690"/>
      <c r="BO334" s="691"/>
      <c r="BQ334" s="602"/>
      <c r="BR334" s="612"/>
      <c r="BS334" s="612"/>
      <c r="BT334" s="613"/>
      <c r="BV334" s="602"/>
      <c r="BW334" s="612"/>
      <c r="BX334" s="612"/>
      <c r="BY334" s="612"/>
      <c r="BZ334" s="613"/>
      <c r="CB334" s="602"/>
      <c r="CC334" s="612"/>
      <c r="CD334" s="612"/>
      <c r="CE334" s="612"/>
      <c r="CF334" s="613"/>
      <c r="CH334" s="614"/>
    </row>
    <row r="335" spans="1:86" ht="45">
      <c r="A335" s="1367"/>
      <c r="B335" s="584" t="s">
        <v>3593</v>
      </c>
      <c r="C335" s="657" t="s">
        <v>3573</v>
      </c>
      <c r="D335" s="593" t="s">
        <v>3574</v>
      </c>
      <c r="F335" s="634">
        <v>36320</v>
      </c>
      <c r="G335" s="635">
        <v>43470</v>
      </c>
      <c r="H335" s="634">
        <v>31910</v>
      </c>
      <c r="I335" s="635">
        <v>39060</v>
      </c>
      <c r="J335" s="595" t="s">
        <v>12</v>
      </c>
      <c r="K335" s="636">
        <v>340</v>
      </c>
      <c r="L335" s="637">
        <v>410</v>
      </c>
      <c r="M335" s="638" t="s">
        <v>3709</v>
      </c>
      <c r="N335" s="636">
        <v>300</v>
      </c>
      <c r="O335" s="637">
        <v>370</v>
      </c>
      <c r="P335" s="638" t="s">
        <v>3709</v>
      </c>
      <c r="Q335" s="576" t="s">
        <v>1</v>
      </c>
      <c r="R335" s="692">
        <v>7150</v>
      </c>
      <c r="S335" s="693">
        <v>70</v>
      </c>
      <c r="T335" s="663" t="s">
        <v>3618</v>
      </c>
      <c r="V335" s="598"/>
      <c r="W335" s="601">
        <v>511000</v>
      </c>
      <c r="X335" s="592"/>
      <c r="Y335" s="601">
        <v>5110</v>
      </c>
      <c r="Z335" s="592" t="s">
        <v>3618</v>
      </c>
      <c r="AA335" s="592"/>
      <c r="AB335" s="593"/>
      <c r="AD335" s="698"/>
      <c r="AE335" s="698"/>
      <c r="AF335" s="592"/>
      <c r="AG335" s="592"/>
      <c r="AH335" s="593"/>
      <c r="AJ335" s="603" t="s">
        <v>3244</v>
      </c>
      <c r="AK335" s="601"/>
      <c r="AL335" s="592" t="s">
        <v>1</v>
      </c>
      <c r="AM335" s="592">
        <v>20</v>
      </c>
      <c r="AN335" s="593" t="s">
        <v>3633</v>
      </c>
      <c r="AO335" s="576" t="s">
        <v>1</v>
      </c>
      <c r="AP335" s="1350">
        <v>2900</v>
      </c>
      <c r="AQ335" s="1353">
        <v>3100</v>
      </c>
      <c r="AR335" s="1350">
        <v>2000</v>
      </c>
      <c r="AS335" s="1353">
        <v>2000</v>
      </c>
      <c r="AT335" s="1349" t="s">
        <v>12</v>
      </c>
      <c r="AU335" s="646" t="s">
        <v>3730</v>
      </c>
      <c r="AV335" s="647">
        <v>6100</v>
      </c>
      <c r="AW335" s="648">
        <v>6800</v>
      </c>
      <c r="AX335" s="684">
        <v>4200</v>
      </c>
      <c r="AY335" s="668">
        <v>4200</v>
      </c>
      <c r="BA335" s="651">
        <v>3920</v>
      </c>
      <c r="BB335" s="576" t="s">
        <v>1</v>
      </c>
      <c r="BC335" s="1344">
        <v>4500</v>
      </c>
      <c r="BD335" s="576" t="s">
        <v>1</v>
      </c>
      <c r="BE335" s="603">
        <v>1950</v>
      </c>
      <c r="BF335" s="592" t="s">
        <v>1</v>
      </c>
      <c r="BG335" s="592">
        <v>10</v>
      </c>
      <c r="BH335" s="593" t="s">
        <v>3618</v>
      </c>
      <c r="BJ335" s="669"/>
      <c r="BK335" s="576" t="s">
        <v>11</v>
      </c>
      <c r="BL335" s="609" t="s">
        <v>3307</v>
      </c>
      <c r="BM335" s="610" t="s">
        <v>3307</v>
      </c>
      <c r="BN335" s="610" t="s">
        <v>3307</v>
      </c>
      <c r="BO335" s="611" t="s">
        <v>3307</v>
      </c>
      <c r="BP335" s="576" t="s">
        <v>11</v>
      </c>
      <c r="BQ335" s="603"/>
      <c r="BR335" s="601"/>
      <c r="BS335" s="601"/>
      <c r="BT335" s="670"/>
      <c r="BU335" s="576" t="s">
        <v>11</v>
      </c>
      <c r="BV335" s="603"/>
      <c r="BW335" s="601"/>
      <c r="BX335" s="601"/>
      <c r="BY335" s="601"/>
      <c r="BZ335" s="670"/>
      <c r="CA335" s="576" t="s">
        <v>11</v>
      </c>
      <c r="CB335" s="603"/>
      <c r="CC335" s="601"/>
      <c r="CD335" s="601"/>
      <c r="CE335" s="601"/>
      <c r="CF335" s="670"/>
      <c r="CH335" s="669" t="s">
        <v>3257</v>
      </c>
    </row>
    <row r="336" spans="1:86">
      <c r="A336" s="1367"/>
      <c r="B336" s="584"/>
      <c r="C336" s="657"/>
      <c r="D336" s="593" t="s">
        <v>3576</v>
      </c>
      <c r="F336" s="658">
        <v>43470</v>
      </c>
      <c r="G336" s="659">
        <v>101620</v>
      </c>
      <c r="H336" s="658">
        <v>39060</v>
      </c>
      <c r="I336" s="659">
        <v>97210</v>
      </c>
      <c r="J336" s="595" t="s">
        <v>12</v>
      </c>
      <c r="K336" s="660">
        <v>410</v>
      </c>
      <c r="L336" s="661">
        <v>900</v>
      </c>
      <c r="M336" s="662" t="s">
        <v>3709</v>
      </c>
      <c r="N336" s="660">
        <v>370</v>
      </c>
      <c r="O336" s="661">
        <v>860</v>
      </c>
      <c r="P336" s="662" t="s">
        <v>3709</v>
      </c>
      <c r="Q336" s="576" t="s">
        <v>1</v>
      </c>
      <c r="R336" s="603">
        <v>7150</v>
      </c>
      <c r="S336" s="601">
        <v>70</v>
      </c>
      <c r="T336" s="663" t="s">
        <v>3618</v>
      </c>
      <c r="V336" s="598"/>
      <c r="W336" s="601"/>
      <c r="X336" s="592"/>
      <c r="Y336" s="601"/>
      <c r="Z336" s="592"/>
      <c r="AA336" s="592"/>
      <c r="AB336" s="593"/>
      <c r="AD336" s="698"/>
      <c r="AE336" s="698"/>
      <c r="AF336" s="592"/>
      <c r="AG336" s="592"/>
      <c r="AH336" s="593"/>
      <c r="AJ336" s="603"/>
      <c r="AK336" s="601"/>
      <c r="AL336" s="592"/>
      <c r="AM336" s="592"/>
      <c r="AN336" s="593"/>
      <c r="AP336" s="1351"/>
      <c r="AQ336" s="1354"/>
      <c r="AR336" s="1351"/>
      <c r="AS336" s="1354"/>
      <c r="AT336" s="1349"/>
      <c r="AU336" s="588" t="s">
        <v>3731</v>
      </c>
      <c r="AV336" s="665">
        <v>3300</v>
      </c>
      <c r="AW336" s="666">
        <v>3700</v>
      </c>
      <c r="AX336" s="684">
        <v>2300</v>
      </c>
      <c r="AY336" s="668">
        <v>2300</v>
      </c>
      <c r="BA336" s="694"/>
      <c r="BC336" s="1345"/>
      <c r="BE336" s="603"/>
      <c r="BF336" s="592"/>
      <c r="BG336" s="592"/>
      <c r="BH336" s="593"/>
      <c r="BJ336" s="669"/>
      <c r="BL336" s="609"/>
      <c r="BM336" s="610"/>
      <c r="BN336" s="610"/>
      <c r="BO336" s="611"/>
      <c r="BQ336" s="603">
        <v>1140</v>
      </c>
      <c r="BR336" s="601" t="s">
        <v>3639</v>
      </c>
      <c r="BS336" s="601">
        <v>10</v>
      </c>
      <c r="BT336" s="670" t="s">
        <v>3618</v>
      </c>
      <c r="BV336" s="603">
        <v>3900</v>
      </c>
      <c r="BW336" s="601" t="s">
        <v>3630</v>
      </c>
      <c r="BX336" s="601">
        <v>30</v>
      </c>
      <c r="BY336" s="601" t="s">
        <v>3618</v>
      </c>
      <c r="BZ336" s="670" t="s">
        <v>3631</v>
      </c>
      <c r="CB336" s="603">
        <v>2430</v>
      </c>
      <c r="CC336" s="601" t="s">
        <v>3630</v>
      </c>
      <c r="CD336" s="601">
        <v>20</v>
      </c>
      <c r="CE336" s="601" t="s">
        <v>3618</v>
      </c>
      <c r="CF336" s="670" t="s">
        <v>3631</v>
      </c>
      <c r="CH336" s="669"/>
    </row>
    <row r="337" spans="1:86">
      <c r="A337" s="1367"/>
      <c r="B337" s="584"/>
      <c r="C337" s="657" t="s">
        <v>3577</v>
      </c>
      <c r="D337" s="593" t="s">
        <v>3578</v>
      </c>
      <c r="F337" s="658">
        <v>101620</v>
      </c>
      <c r="G337" s="659">
        <v>173170</v>
      </c>
      <c r="H337" s="658">
        <v>97210</v>
      </c>
      <c r="I337" s="659">
        <v>168760</v>
      </c>
      <c r="J337" s="595" t="s">
        <v>12</v>
      </c>
      <c r="K337" s="660">
        <v>900</v>
      </c>
      <c r="L337" s="661">
        <v>1610</v>
      </c>
      <c r="M337" s="662" t="s">
        <v>3709</v>
      </c>
      <c r="N337" s="660">
        <v>860</v>
      </c>
      <c r="O337" s="661">
        <v>1570</v>
      </c>
      <c r="P337" s="662" t="s">
        <v>3709</v>
      </c>
      <c r="R337" s="598"/>
      <c r="S337" s="592"/>
      <c r="T337" s="593"/>
      <c r="V337" s="695"/>
      <c r="W337" s="696" t="s">
        <v>3719</v>
      </c>
      <c r="X337" s="592"/>
      <c r="Y337" s="696" t="s">
        <v>3719</v>
      </c>
      <c r="Z337" s="696"/>
      <c r="AA337" s="592"/>
      <c r="AB337" s="593"/>
      <c r="AD337" s="698"/>
      <c r="AE337" s="698"/>
      <c r="AF337" s="592"/>
      <c r="AG337" s="592"/>
      <c r="AH337" s="593"/>
      <c r="AJ337" s="603">
        <v>2930</v>
      </c>
      <c r="AK337" s="601" t="s">
        <v>3632</v>
      </c>
      <c r="AL337" s="592"/>
      <c r="AM337" s="592"/>
      <c r="AN337" s="593"/>
      <c r="AP337" s="1351"/>
      <c r="AQ337" s="1354"/>
      <c r="AR337" s="1351"/>
      <c r="AS337" s="1354"/>
      <c r="AT337" s="1349"/>
      <c r="AU337" s="588" t="s">
        <v>3732</v>
      </c>
      <c r="AV337" s="665">
        <v>2900</v>
      </c>
      <c r="AW337" s="666">
        <v>3200</v>
      </c>
      <c r="AX337" s="684">
        <v>2000</v>
      </c>
      <c r="AY337" s="668">
        <v>2000</v>
      </c>
      <c r="BA337" s="651" t="s">
        <v>3693</v>
      </c>
      <c r="BC337" s="627"/>
      <c r="BE337" s="603"/>
      <c r="BF337" s="592"/>
      <c r="BG337" s="592"/>
      <c r="BH337" s="593"/>
      <c r="BJ337" s="669"/>
      <c r="BL337" s="609">
        <v>0.02</v>
      </c>
      <c r="BM337" s="610">
        <v>0.03</v>
      </c>
      <c r="BN337" s="610">
        <v>0.05</v>
      </c>
      <c r="BO337" s="611">
        <v>0.06</v>
      </c>
      <c r="BQ337" s="603"/>
      <c r="BR337" s="601"/>
      <c r="BS337" s="601"/>
      <c r="BT337" s="670"/>
      <c r="BV337" s="603"/>
      <c r="BW337" s="601"/>
      <c r="BX337" s="601"/>
      <c r="BY337" s="601"/>
      <c r="BZ337" s="670"/>
      <c r="CB337" s="603"/>
      <c r="CC337" s="601"/>
      <c r="CD337" s="601"/>
      <c r="CE337" s="601"/>
      <c r="CF337" s="670"/>
      <c r="CH337" s="669">
        <v>0.95</v>
      </c>
    </row>
    <row r="338" spans="1:86">
      <c r="A338" s="1367"/>
      <c r="B338" s="584"/>
      <c r="C338" s="657"/>
      <c r="D338" s="593" t="s">
        <v>3579</v>
      </c>
      <c r="F338" s="673">
        <v>173170</v>
      </c>
      <c r="G338" s="674"/>
      <c r="H338" s="673">
        <v>168760</v>
      </c>
      <c r="I338" s="674"/>
      <c r="J338" s="595" t="s">
        <v>12</v>
      </c>
      <c r="K338" s="675">
        <v>1610</v>
      </c>
      <c r="L338" s="676"/>
      <c r="M338" s="677" t="s">
        <v>3709</v>
      </c>
      <c r="N338" s="675">
        <v>1570</v>
      </c>
      <c r="O338" s="676"/>
      <c r="P338" s="677" t="s">
        <v>3709</v>
      </c>
      <c r="R338" s="598"/>
      <c r="S338" s="592"/>
      <c r="T338" s="593"/>
      <c r="V338" s="598"/>
      <c r="W338" s="601">
        <v>546000</v>
      </c>
      <c r="X338" s="592"/>
      <c r="Y338" s="601">
        <v>5460</v>
      </c>
      <c r="Z338" s="592" t="s">
        <v>3618</v>
      </c>
      <c r="AA338" s="592"/>
      <c r="AB338" s="593"/>
      <c r="AD338" s="698"/>
      <c r="AE338" s="698"/>
      <c r="AF338" s="592"/>
      <c r="AG338" s="592"/>
      <c r="AH338" s="593"/>
      <c r="AJ338" s="603"/>
      <c r="AK338" s="601"/>
      <c r="AL338" s="592"/>
      <c r="AM338" s="592"/>
      <c r="AN338" s="593"/>
      <c r="AP338" s="1352"/>
      <c r="AQ338" s="1355"/>
      <c r="AR338" s="1352"/>
      <c r="AS338" s="1355"/>
      <c r="AT338" s="1349"/>
      <c r="AU338" s="679" t="s">
        <v>3733</v>
      </c>
      <c r="AV338" s="680">
        <v>2600</v>
      </c>
      <c r="AW338" s="681">
        <v>2900</v>
      </c>
      <c r="AX338" s="682">
        <v>1800</v>
      </c>
      <c r="AY338" s="683">
        <v>1800</v>
      </c>
      <c r="BA338" s="651">
        <v>3660</v>
      </c>
      <c r="BC338" s="627"/>
      <c r="BE338" s="603"/>
      <c r="BF338" s="592"/>
      <c r="BG338" s="592"/>
      <c r="BH338" s="593"/>
      <c r="BJ338" s="669"/>
      <c r="BL338" s="609"/>
      <c r="BM338" s="610"/>
      <c r="BN338" s="610"/>
      <c r="BO338" s="611"/>
      <c r="BQ338" s="603"/>
      <c r="BR338" s="601"/>
      <c r="BS338" s="601"/>
      <c r="BT338" s="670"/>
      <c r="BV338" s="603"/>
      <c r="BW338" s="601"/>
      <c r="BX338" s="601"/>
      <c r="BY338" s="601"/>
      <c r="BZ338" s="670"/>
      <c r="CB338" s="603"/>
      <c r="CC338" s="601"/>
      <c r="CD338" s="601"/>
      <c r="CE338" s="601"/>
      <c r="CF338" s="670"/>
      <c r="CH338" s="669"/>
    </row>
    <row r="339" spans="1:86" ht="45">
      <c r="A339" s="1367"/>
      <c r="B339" s="631" t="s">
        <v>3594</v>
      </c>
      <c r="C339" s="632" t="s">
        <v>3573</v>
      </c>
      <c r="D339" s="633" t="s">
        <v>3574</v>
      </c>
      <c r="F339" s="634">
        <v>34690</v>
      </c>
      <c r="G339" s="635">
        <v>41840</v>
      </c>
      <c r="H339" s="634">
        <v>30650</v>
      </c>
      <c r="I339" s="635">
        <v>37800</v>
      </c>
      <c r="J339" s="595" t="s">
        <v>12</v>
      </c>
      <c r="K339" s="636">
        <v>320</v>
      </c>
      <c r="L339" s="637">
        <v>390</v>
      </c>
      <c r="M339" s="638" t="s">
        <v>3709</v>
      </c>
      <c r="N339" s="636">
        <v>280</v>
      </c>
      <c r="O339" s="637">
        <v>350</v>
      </c>
      <c r="P339" s="638" t="s">
        <v>3709</v>
      </c>
      <c r="Q339" s="576" t="s">
        <v>1</v>
      </c>
      <c r="R339" s="639">
        <v>7150</v>
      </c>
      <c r="S339" s="640">
        <v>70</v>
      </c>
      <c r="T339" s="641" t="s">
        <v>3618</v>
      </c>
      <c r="V339" s="598"/>
      <c r="W339" s="601"/>
      <c r="X339" s="592"/>
      <c r="Y339" s="601"/>
      <c r="Z339" s="592"/>
      <c r="AA339" s="592"/>
      <c r="AB339" s="593"/>
      <c r="AD339" s="698"/>
      <c r="AE339" s="698"/>
      <c r="AF339" s="592"/>
      <c r="AG339" s="592"/>
      <c r="AH339" s="593"/>
      <c r="AJ339" s="603" t="s">
        <v>3245</v>
      </c>
      <c r="AK339" s="601"/>
      <c r="AL339" s="592" t="s">
        <v>1</v>
      </c>
      <c r="AM339" s="592">
        <v>20</v>
      </c>
      <c r="AN339" s="593" t="s">
        <v>3633</v>
      </c>
      <c r="AO339" s="576" t="s">
        <v>1</v>
      </c>
      <c r="AP339" s="1350">
        <v>2600</v>
      </c>
      <c r="AQ339" s="1353">
        <v>2900</v>
      </c>
      <c r="AR339" s="1350">
        <v>1800</v>
      </c>
      <c r="AS339" s="1353">
        <v>1800</v>
      </c>
      <c r="AT339" s="1349" t="s">
        <v>12</v>
      </c>
      <c r="AU339" s="646" t="s">
        <v>3730</v>
      </c>
      <c r="AV339" s="647">
        <v>5500</v>
      </c>
      <c r="AW339" s="648">
        <v>6200</v>
      </c>
      <c r="AX339" s="684">
        <v>3900</v>
      </c>
      <c r="AY339" s="668">
        <v>3900</v>
      </c>
      <c r="BA339" s="694"/>
      <c r="BB339" s="576" t="s">
        <v>1</v>
      </c>
      <c r="BC339" s="1344">
        <v>4500</v>
      </c>
      <c r="BD339" s="576" t="s">
        <v>1</v>
      </c>
      <c r="BE339" s="644">
        <v>1800</v>
      </c>
      <c r="BF339" s="642" t="s">
        <v>1</v>
      </c>
      <c r="BG339" s="642">
        <v>10</v>
      </c>
      <c r="BH339" s="633" t="s">
        <v>3618</v>
      </c>
      <c r="BJ339" s="669"/>
      <c r="BK339" s="576" t="s">
        <v>11</v>
      </c>
      <c r="BL339" s="653" t="s">
        <v>3307</v>
      </c>
      <c r="BM339" s="654" t="s">
        <v>3307</v>
      </c>
      <c r="BN339" s="654" t="s">
        <v>3307</v>
      </c>
      <c r="BO339" s="655" t="s">
        <v>3307</v>
      </c>
      <c r="BP339" s="576" t="s">
        <v>11</v>
      </c>
      <c r="BQ339" s="644"/>
      <c r="BR339" s="645"/>
      <c r="BS339" s="645"/>
      <c r="BT339" s="656"/>
      <c r="BU339" s="576" t="s">
        <v>11</v>
      </c>
      <c r="BV339" s="644"/>
      <c r="BW339" s="645"/>
      <c r="BX339" s="645"/>
      <c r="BY339" s="645"/>
      <c r="BZ339" s="656"/>
      <c r="CA339" s="576" t="s">
        <v>11</v>
      </c>
      <c r="CB339" s="644"/>
      <c r="CC339" s="645"/>
      <c r="CD339" s="645"/>
      <c r="CE339" s="645"/>
      <c r="CF339" s="656"/>
      <c r="CH339" s="652" t="s">
        <v>3257</v>
      </c>
    </row>
    <row r="340" spans="1:86">
      <c r="A340" s="1367"/>
      <c r="B340" s="584"/>
      <c r="C340" s="657"/>
      <c r="D340" s="593" t="s">
        <v>3576</v>
      </c>
      <c r="F340" s="658">
        <v>41840</v>
      </c>
      <c r="G340" s="659">
        <v>99990</v>
      </c>
      <c r="H340" s="658">
        <v>37800</v>
      </c>
      <c r="I340" s="659">
        <v>95950</v>
      </c>
      <c r="J340" s="595" t="s">
        <v>12</v>
      </c>
      <c r="K340" s="660">
        <v>390</v>
      </c>
      <c r="L340" s="661">
        <v>890</v>
      </c>
      <c r="M340" s="662" t="s">
        <v>3709</v>
      </c>
      <c r="N340" s="660">
        <v>350</v>
      </c>
      <c r="O340" s="661">
        <v>850</v>
      </c>
      <c r="P340" s="662" t="s">
        <v>3709</v>
      </c>
      <c r="Q340" s="576" t="s">
        <v>1</v>
      </c>
      <c r="R340" s="603">
        <v>7150</v>
      </c>
      <c r="S340" s="601">
        <v>70</v>
      </c>
      <c r="T340" s="663" t="s">
        <v>3618</v>
      </c>
      <c r="V340" s="695"/>
      <c r="W340" s="696" t="s">
        <v>3720</v>
      </c>
      <c r="X340" s="592"/>
      <c r="Y340" s="696" t="s">
        <v>3720</v>
      </c>
      <c r="Z340" s="696"/>
      <c r="AA340" s="592"/>
      <c r="AB340" s="593"/>
      <c r="AD340" s="698"/>
      <c r="AE340" s="698"/>
      <c r="AF340" s="592"/>
      <c r="AG340" s="592"/>
      <c r="AH340" s="593"/>
      <c r="AJ340" s="603"/>
      <c r="AK340" s="601"/>
      <c r="AL340" s="592"/>
      <c r="AM340" s="592"/>
      <c r="AN340" s="593"/>
      <c r="AP340" s="1351"/>
      <c r="AQ340" s="1354"/>
      <c r="AR340" s="1351"/>
      <c r="AS340" s="1354"/>
      <c r="AT340" s="1349"/>
      <c r="AU340" s="588" t="s">
        <v>3731</v>
      </c>
      <c r="AV340" s="665">
        <v>3000</v>
      </c>
      <c r="AW340" s="666">
        <v>3400</v>
      </c>
      <c r="AX340" s="684">
        <v>2100</v>
      </c>
      <c r="AY340" s="668">
        <v>2100</v>
      </c>
      <c r="BA340" s="651" t="s">
        <v>3694</v>
      </c>
      <c r="BC340" s="1345"/>
      <c r="BE340" s="603"/>
      <c r="BF340" s="592"/>
      <c r="BG340" s="592"/>
      <c r="BH340" s="593"/>
      <c r="BJ340" s="669"/>
      <c r="BL340" s="609"/>
      <c r="BM340" s="610"/>
      <c r="BN340" s="610"/>
      <c r="BO340" s="611"/>
      <c r="BQ340" s="603">
        <v>1050</v>
      </c>
      <c r="BR340" s="601" t="s">
        <v>3639</v>
      </c>
      <c r="BS340" s="601">
        <v>10</v>
      </c>
      <c r="BT340" s="670" t="s">
        <v>3618</v>
      </c>
      <c r="BV340" s="603">
        <v>3570</v>
      </c>
      <c r="BW340" s="601" t="s">
        <v>3630</v>
      </c>
      <c r="BX340" s="601">
        <v>30</v>
      </c>
      <c r="BY340" s="601" t="s">
        <v>3618</v>
      </c>
      <c r="BZ340" s="670" t="s">
        <v>3631</v>
      </c>
      <c r="CB340" s="603">
        <v>2230</v>
      </c>
      <c r="CC340" s="601" t="s">
        <v>3630</v>
      </c>
      <c r="CD340" s="601">
        <v>20</v>
      </c>
      <c r="CE340" s="601" t="s">
        <v>3618</v>
      </c>
      <c r="CF340" s="670" t="s">
        <v>3631</v>
      </c>
      <c r="CH340" s="669"/>
    </row>
    <row r="341" spans="1:86">
      <c r="A341" s="1367"/>
      <c r="B341" s="584"/>
      <c r="C341" s="657" t="s">
        <v>3577</v>
      </c>
      <c r="D341" s="593" t="s">
        <v>3578</v>
      </c>
      <c r="F341" s="658">
        <v>99990</v>
      </c>
      <c r="G341" s="659">
        <v>171540</v>
      </c>
      <c r="H341" s="658">
        <v>95950</v>
      </c>
      <c r="I341" s="659">
        <v>167500</v>
      </c>
      <c r="J341" s="595" t="s">
        <v>12</v>
      </c>
      <c r="K341" s="660">
        <v>890</v>
      </c>
      <c r="L341" s="661">
        <v>1600</v>
      </c>
      <c r="M341" s="662" t="s">
        <v>3709</v>
      </c>
      <c r="N341" s="660">
        <v>850</v>
      </c>
      <c r="O341" s="661">
        <v>1560</v>
      </c>
      <c r="P341" s="662" t="s">
        <v>3709</v>
      </c>
      <c r="R341" s="598"/>
      <c r="S341" s="592"/>
      <c r="T341" s="593"/>
      <c r="V341" s="598"/>
      <c r="W341" s="601">
        <v>581000</v>
      </c>
      <c r="X341" s="592"/>
      <c r="Y341" s="601">
        <v>5810</v>
      </c>
      <c r="Z341" s="592" t="s">
        <v>3618</v>
      </c>
      <c r="AA341" s="592"/>
      <c r="AB341" s="593"/>
      <c r="AD341" s="698"/>
      <c r="AE341" s="698"/>
      <c r="AF341" s="592"/>
      <c r="AG341" s="592"/>
      <c r="AH341" s="593"/>
      <c r="AJ341" s="603">
        <v>2440</v>
      </c>
      <c r="AK341" s="601" t="s">
        <v>3632</v>
      </c>
      <c r="AL341" s="592"/>
      <c r="AM341" s="592"/>
      <c r="AN341" s="593"/>
      <c r="AP341" s="1351"/>
      <c r="AQ341" s="1354"/>
      <c r="AR341" s="1351"/>
      <c r="AS341" s="1354"/>
      <c r="AT341" s="1349"/>
      <c r="AU341" s="588" t="s">
        <v>3732</v>
      </c>
      <c r="AV341" s="665">
        <v>2600</v>
      </c>
      <c r="AW341" s="666">
        <v>2900</v>
      </c>
      <c r="AX341" s="684">
        <v>1800</v>
      </c>
      <c r="AY341" s="668">
        <v>1800</v>
      </c>
      <c r="BA341" s="651">
        <v>3160</v>
      </c>
      <c r="BC341" s="627"/>
      <c r="BE341" s="603"/>
      <c r="BF341" s="592"/>
      <c r="BG341" s="592"/>
      <c r="BH341" s="593"/>
      <c r="BJ341" s="669"/>
      <c r="BL341" s="609">
        <v>0.02</v>
      </c>
      <c r="BM341" s="610">
        <v>0.03</v>
      </c>
      <c r="BN341" s="610">
        <v>0.05</v>
      </c>
      <c r="BO341" s="611">
        <v>0.06</v>
      </c>
      <c r="BQ341" s="603"/>
      <c r="BR341" s="601"/>
      <c r="BS341" s="601"/>
      <c r="BT341" s="670"/>
      <c r="BV341" s="603"/>
      <c r="BW341" s="601"/>
      <c r="BX341" s="601"/>
      <c r="BY341" s="601"/>
      <c r="BZ341" s="670"/>
      <c r="CB341" s="603"/>
      <c r="CC341" s="601"/>
      <c r="CD341" s="601"/>
      <c r="CE341" s="601"/>
      <c r="CF341" s="670"/>
      <c r="CH341" s="669">
        <v>0.95</v>
      </c>
    </row>
    <row r="342" spans="1:86">
      <c r="A342" s="1367"/>
      <c r="B342" s="686"/>
      <c r="C342" s="687"/>
      <c r="D342" s="600" t="s">
        <v>3579</v>
      </c>
      <c r="F342" s="673">
        <v>171540</v>
      </c>
      <c r="G342" s="674"/>
      <c r="H342" s="673">
        <v>167500</v>
      </c>
      <c r="I342" s="674"/>
      <c r="J342" s="595" t="s">
        <v>12</v>
      </c>
      <c r="K342" s="675">
        <v>1600</v>
      </c>
      <c r="L342" s="676"/>
      <c r="M342" s="677" t="s">
        <v>3709</v>
      </c>
      <c r="N342" s="675">
        <v>1560</v>
      </c>
      <c r="O342" s="676"/>
      <c r="P342" s="677" t="s">
        <v>3709</v>
      </c>
      <c r="R342" s="599"/>
      <c r="S342" s="688"/>
      <c r="T342" s="600"/>
      <c r="V342" s="598"/>
      <c r="W342" s="601"/>
      <c r="X342" s="592"/>
      <c r="Y342" s="601"/>
      <c r="Z342" s="592"/>
      <c r="AA342" s="592"/>
      <c r="AB342" s="593"/>
      <c r="AD342" s="698"/>
      <c r="AE342" s="698"/>
      <c r="AF342" s="592"/>
      <c r="AG342" s="592"/>
      <c r="AH342" s="593"/>
      <c r="AJ342" s="603"/>
      <c r="AK342" s="601"/>
      <c r="AL342" s="592"/>
      <c r="AM342" s="592"/>
      <c r="AN342" s="593"/>
      <c r="AP342" s="1352"/>
      <c r="AQ342" s="1355"/>
      <c r="AR342" s="1352"/>
      <c r="AS342" s="1355"/>
      <c r="AT342" s="1349"/>
      <c r="AU342" s="679" t="s">
        <v>3733</v>
      </c>
      <c r="AV342" s="680">
        <v>2400</v>
      </c>
      <c r="AW342" s="681">
        <v>2600</v>
      </c>
      <c r="AX342" s="682">
        <v>1600</v>
      </c>
      <c r="AY342" s="683">
        <v>1600</v>
      </c>
      <c r="BA342" s="694"/>
      <c r="BC342" s="627"/>
      <c r="BE342" s="602"/>
      <c r="BF342" s="688"/>
      <c r="BG342" s="688"/>
      <c r="BH342" s="600"/>
      <c r="BJ342" s="669"/>
      <c r="BL342" s="689"/>
      <c r="BM342" s="690"/>
      <c r="BN342" s="690"/>
      <c r="BO342" s="691"/>
      <c r="BQ342" s="602"/>
      <c r="BR342" s="612"/>
      <c r="BS342" s="612"/>
      <c r="BT342" s="613"/>
      <c r="BV342" s="602"/>
      <c r="BW342" s="612"/>
      <c r="BX342" s="612"/>
      <c r="BY342" s="612"/>
      <c r="BZ342" s="613"/>
      <c r="CB342" s="602"/>
      <c r="CC342" s="612"/>
      <c r="CD342" s="612"/>
      <c r="CE342" s="612"/>
      <c r="CF342" s="613"/>
      <c r="CH342" s="614"/>
    </row>
    <row r="343" spans="1:86" ht="45">
      <c r="A343" s="1367"/>
      <c r="B343" s="584" t="s">
        <v>3595</v>
      </c>
      <c r="C343" s="657" t="s">
        <v>3573</v>
      </c>
      <c r="D343" s="593" t="s">
        <v>3574</v>
      </c>
      <c r="F343" s="634">
        <v>33320</v>
      </c>
      <c r="G343" s="635">
        <v>40470</v>
      </c>
      <c r="H343" s="634">
        <v>29590</v>
      </c>
      <c r="I343" s="635">
        <v>36740</v>
      </c>
      <c r="J343" s="595" t="s">
        <v>12</v>
      </c>
      <c r="K343" s="636">
        <v>310</v>
      </c>
      <c r="L343" s="637">
        <v>380</v>
      </c>
      <c r="M343" s="638" t="s">
        <v>3709</v>
      </c>
      <c r="N343" s="636">
        <v>270</v>
      </c>
      <c r="O343" s="637">
        <v>340</v>
      </c>
      <c r="P343" s="638" t="s">
        <v>3709</v>
      </c>
      <c r="Q343" s="576" t="s">
        <v>1</v>
      </c>
      <c r="R343" s="692">
        <v>7150</v>
      </c>
      <c r="S343" s="693">
        <v>70</v>
      </c>
      <c r="T343" s="663" t="s">
        <v>3618</v>
      </c>
      <c r="V343" s="695"/>
      <c r="W343" s="696" t="s">
        <v>3721</v>
      </c>
      <c r="X343" s="592"/>
      <c r="Y343" s="696" t="s">
        <v>3721</v>
      </c>
      <c r="Z343" s="696"/>
      <c r="AA343" s="592"/>
      <c r="AB343" s="593"/>
      <c r="AD343" s="698"/>
      <c r="AE343" s="698"/>
      <c r="AF343" s="592"/>
      <c r="AG343" s="592"/>
      <c r="AH343" s="593"/>
      <c r="AJ343" s="603" t="s">
        <v>3246</v>
      </c>
      <c r="AK343" s="601"/>
      <c r="AL343" s="592" t="s">
        <v>1</v>
      </c>
      <c r="AM343" s="592">
        <v>20</v>
      </c>
      <c r="AN343" s="593" t="s">
        <v>3633</v>
      </c>
      <c r="AO343" s="576" t="s">
        <v>1</v>
      </c>
      <c r="AP343" s="1350">
        <v>2400</v>
      </c>
      <c r="AQ343" s="1353">
        <v>2700</v>
      </c>
      <c r="AR343" s="1350">
        <v>1700</v>
      </c>
      <c r="AS343" s="1353">
        <v>1700</v>
      </c>
      <c r="AT343" s="1349" t="s">
        <v>12</v>
      </c>
      <c r="AU343" s="646" t="s">
        <v>3730</v>
      </c>
      <c r="AV343" s="647">
        <v>5100</v>
      </c>
      <c r="AW343" s="648">
        <v>5700</v>
      </c>
      <c r="AX343" s="684">
        <v>3500</v>
      </c>
      <c r="AY343" s="668">
        <v>3500</v>
      </c>
      <c r="BA343" s="651" t="s">
        <v>3695</v>
      </c>
      <c r="BB343" s="576" t="s">
        <v>1</v>
      </c>
      <c r="BC343" s="1344">
        <v>4500</v>
      </c>
      <c r="BD343" s="576" t="s">
        <v>1</v>
      </c>
      <c r="BE343" s="603">
        <v>1650</v>
      </c>
      <c r="BF343" s="592" t="s">
        <v>1</v>
      </c>
      <c r="BG343" s="592">
        <v>10</v>
      </c>
      <c r="BH343" s="593" t="s">
        <v>3618</v>
      </c>
      <c r="BJ343" s="669"/>
      <c r="BK343" s="576" t="s">
        <v>11</v>
      </c>
      <c r="BL343" s="609" t="s">
        <v>3307</v>
      </c>
      <c r="BM343" s="610" t="s">
        <v>3307</v>
      </c>
      <c r="BN343" s="610" t="s">
        <v>3307</v>
      </c>
      <c r="BO343" s="611" t="s">
        <v>3307</v>
      </c>
      <c r="BP343" s="576" t="s">
        <v>11</v>
      </c>
      <c r="BQ343" s="603"/>
      <c r="BR343" s="601"/>
      <c r="BS343" s="601"/>
      <c r="BT343" s="670"/>
      <c r="BU343" s="576" t="s">
        <v>11</v>
      </c>
      <c r="BV343" s="603"/>
      <c r="BW343" s="601"/>
      <c r="BX343" s="601"/>
      <c r="BY343" s="601"/>
      <c r="BZ343" s="670"/>
      <c r="CA343" s="576" t="s">
        <v>11</v>
      </c>
      <c r="CB343" s="603"/>
      <c r="CC343" s="601"/>
      <c r="CD343" s="601"/>
      <c r="CE343" s="601"/>
      <c r="CF343" s="670"/>
      <c r="CH343" s="669" t="s">
        <v>3257</v>
      </c>
    </row>
    <row r="344" spans="1:86">
      <c r="A344" s="1367"/>
      <c r="B344" s="584"/>
      <c r="C344" s="657"/>
      <c r="D344" s="593" t="s">
        <v>3576</v>
      </c>
      <c r="F344" s="658">
        <v>40470</v>
      </c>
      <c r="G344" s="659">
        <v>98620</v>
      </c>
      <c r="H344" s="658">
        <v>36740</v>
      </c>
      <c r="I344" s="659">
        <v>94890</v>
      </c>
      <c r="J344" s="595" t="s">
        <v>12</v>
      </c>
      <c r="K344" s="660">
        <v>380</v>
      </c>
      <c r="L344" s="661">
        <v>870</v>
      </c>
      <c r="M344" s="662" t="s">
        <v>3709</v>
      </c>
      <c r="N344" s="660">
        <v>340</v>
      </c>
      <c r="O344" s="661">
        <v>840</v>
      </c>
      <c r="P344" s="662" t="s">
        <v>3709</v>
      </c>
      <c r="Q344" s="576" t="s">
        <v>1</v>
      </c>
      <c r="R344" s="603">
        <v>7150</v>
      </c>
      <c r="S344" s="601">
        <v>70</v>
      </c>
      <c r="T344" s="663" t="s">
        <v>3618</v>
      </c>
      <c r="V344" s="598"/>
      <c r="W344" s="601">
        <v>616000</v>
      </c>
      <c r="X344" s="592"/>
      <c r="Y344" s="601">
        <v>6160</v>
      </c>
      <c r="Z344" s="592" t="s">
        <v>3618</v>
      </c>
      <c r="AA344" s="592"/>
      <c r="AB344" s="593"/>
      <c r="AD344" s="698"/>
      <c r="AE344" s="698"/>
      <c r="AF344" s="592"/>
      <c r="AG344" s="592"/>
      <c r="AH344" s="593"/>
      <c r="AJ344" s="603"/>
      <c r="AK344" s="601"/>
      <c r="AL344" s="592"/>
      <c r="AM344" s="592"/>
      <c r="AN344" s="593"/>
      <c r="AP344" s="1351"/>
      <c r="AQ344" s="1354"/>
      <c r="AR344" s="1351"/>
      <c r="AS344" s="1354"/>
      <c r="AT344" s="1349"/>
      <c r="AU344" s="588" t="s">
        <v>3731</v>
      </c>
      <c r="AV344" s="665">
        <v>2800</v>
      </c>
      <c r="AW344" s="666">
        <v>3100</v>
      </c>
      <c r="AX344" s="684">
        <v>1900</v>
      </c>
      <c r="AY344" s="668">
        <v>1900</v>
      </c>
      <c r="BA344" s="651">
        <v>2810</v>
      </c>
      <c r="BC344" s="1345"/>
      <c r="BE344" s="603"/>
      <c r="BF344" s="592"/>
      <c r="BG344" s="592"/>
      <c r="BH344" s="593"/>
      <c r="BJ344" s="669"/>
      <c r="BL344" s="609"/>
      <c r="BM344" s="610"/>
      <c r="BN344" s="610"/>
      <c r="BO344" s="611"/>
      <c r="BQ344" s="603">
        <v>970</v>
      </c>
      <c r="BR344" s="601" t="s">
        <v>3639</v>
      </c>
      <c r="BS344" s="601">
        <v>10</v>
      </c>
      <c r="BT344" s="670" t="s">
        <v>3618</v>
      </c>
      <c r="BV344" s="603">
        <v>3300</v>
      </c>
      <c r="BW344" s="601" t="s">
        <v>3630</v>
      </c>
      <c r="BX344" s="601">
        <v>30</v>
      </c>
      <c r="BY344" s="601" t="s">
        <v>3618</v>
      </c>
      <c r="BZ344" s="670" t="s">
        <v>3631</v>
      </c>
      <c r="CB344" s="603">
        <v>2060</v>
      </c>
      <c r="CC344" s="601" t="s">
        <v>3630</v>
      </c>
      <c r="CD344" s="601">
        <v>20</v>
      </c>
      <c r="CE344" s="601" t="s">
        <v>3618</v>
      </c>
      <c r="CF344" s="670" t="s">
        <v>3631</v>
      </c>
      <c r="CH344" s="669"/>
    </row>
    <row r="345" spans="1:86">
      <c r="A345" s="1367"/>
      <c r="B345" s="584"/>
      <c r="C345" s="657" t="s">
        <v>3577</v>
      </c>
      <c r="D345" s="593" t="s">
        <v>3578</v>
      </c>
      <c r="F345" s="658">
        <v>98620</v>
      </c>
      <c r="G345" s="659">
        <v>170170</v>
      </c>
      <c r="H345" s="658">
        <v>94890</v>
      </c>
      <c r="I345" s="659">
        <v>166440</v>
      </c>
      <c r="J345" s="595" t="s">
        <v>12</v>
      </c>
      <c r="K345" s="660">
        <v>870</v>
      </c>
      <c r="L345" s="661">
        <v>1580</v>
      </c>
      <c r="M345" s="662" t="s">
        <v>3709</v>
      </c>
      <c r="N345" s="660">
        <v>840</v>
      </c>
      <c r="O345" s="661">
        <v>1550</v>
      </c>
      <c r="P345" s="662" t="s">
        <v>3709</v>
      </c>
      <c r="R345" s="598"/>
      <c r="S345" s="592"/>
      <c r="T345" s="593"/>
      <c r="V345" s="598"/>
      <c r="W345" s="601"/>
      <c r="X345" s="592"/>
      <c r="Y345" s="601"/>
      <c r="Z345" s="592"/>
      <c r="AA345" s="592"/>
      <c r="AB345" s="593"/>
      <c r="AD345" s="698"/>
      <c r="AE345" s="698"/>
      <c r="AF345" s="592"/>
      <c r="AG345" s="592"/>
      <c r="AH345" s="593"/>
      <c r="AJ345" s="603">
        <v>2090</v>
      </c>
      <c r="AK345" s="601" t="s">
        <v>3632</v>
      </c>
      <c r="AL345" s="592"/>
      <c r="AM345" s="592"/>
      <c r="AN345" s="593"/>
      <c r="AP345" s="1351"/>
      <c r="AQ345" s="1354"/>
      <c r="AR345" s="1351"/>
      <c r="AS345" s="1354"/>
      <c r="AT345" s="1349"/>
      <c r="AU345" s="588" t="s">
        <v>3732</v>
      </c>
      <c r="AV345" s="665">
        <v>2400</v>
      </c>
      <c r="AW345" s="666">
        <v>2700</v>
      </c>
      <c r="AX345" s="684">
        <v>1700</v>
      </c>
      <c r="AY345" s="668">
        <v>1700</v>
      </c>
      <c r="BA345" s="694"/>
      <c r="BC345" s="672"/>
      <c r="BE345" s="603"/>
      <c r="BF345" s="592"/>
      <c r="BG345" s="592"/>
      <c r="BH345" s="593"/>
      <c r="BJ345" s="669"/>
      <c r="BL345" s="609">
        <v>0.02</v>
      </c>
      <c r="BM345" s="610">
        <v>0.03</v>
      </c>
      <c r="BN345" s="610">
        <v>0.05</v>
      </c>
      <c r="BO345" s="611">
        <v>0.06</v>
      </c>
      <c r="BQ345" s="603"/>
      <c r="BR345" s="601"/>
      <c r="BS345" s="601"/>
      <c r="BT345" s="670"/>
      <c r="BV345" s="603"/>
      <c r="BW345" s="601"/>
      <c r="BX345" s="601"/>
      <c r="BY345" s="601"/>
      <c r="BZ345" s="670"/>
      <c r="CB345" s="603"/>
      <c r="CC345" s="601"/>
      <c r="CD345" s="601"/>
      <c r="CE345" s="601"/>
      <c r="CF345" s="670"/>
      <c r="CH345" s="669">
        <v>0.97</v>
      </c>
    </row>
    <row r="346" spans="1:86">
      <c r="A346" s="1367"/>
      <c r="B346" s="584"/>
      <c r="C346" s="657"/>
      <c r="D346" s="593" t="s">
        <v>3579</v>
      </c>
      <c r="F346" s="673">
        <v>170170</v>
      </c>
      <c r="G346" s="674"/>
      <c r="H346" s="673">
        <v>166440</v>
      </c>
      <c r="I346" s="674"/>
      <c r="J346" s="595" t="s">
        <v>12</v>
      </c>
      <c r="K346" s="675">
        <v>1580</v>
      </c>
      <c r="L346" s="676"/>
      <c r="M346" s="677" t="s">
        <v>3709</v>
      </c>
      <c r="N346" s="675">
        <v>1550</v>
      </c>
      <c r="O346" s="676"/>
      <c r="P346" s="677" t="s">
        <v>3709</v>
      </c>
      <c r="R346" s="598"/>
      <c r="S346" s="592"/>
      <c r="T346" s="593"/>
      <c r="V346" s="695"/>
      <c r="W346" s="696" t="s">
        <v>3722</v>
      </c>
      <c r="X346" s="592"/>
      <c r="Y346" s="696" t="s">
        <v>3722</v>
      </c>
      <c r="Z346" s="696"/>
      <c r="AA346" s="592"/>
      <c r="AB346" s="593"/>
      <c r="AD346" s="698"/>
      <c r="AE346" s="698"/>
      <c r="AF346" s="592"/>
      <c r="AG346" s="592"/>
      <c r="AH346" s="593"/>
      <c r="AJ346" s="603"/>
      <c r="AK346" s="601"/>
      <c r="AL346" s="592"/>
      <c r="AM346" s="592"/>
      <c r="AN346" s="593"/>
      <c r="AP346" s="1352"/>
      <c r="AQ346" s="1355"/>
      <c r="AR346" s="1352"/>
      <c r="AS346" s="1355"/>
      <c r="AT346" s="1349"/>
      <c r="AU346" s="679" t="s">
        <v>3733</v>
      </c>
      <c r="AV346" s="680">
        <v>2200</v>
      </c>
      <c r="AW346" s="681">
        <v>2400</v>
      </c>
      <c r="AX346" s="682">
        <v>1500</v>
      </c>
      <c r="AY346" s="683">
        <v>1500</v>
      </c>
      <c r="BA346" s="651" t="s">
        <v>3696</v>
      </c>
      <c r="BC346" s="627"/>
      <c r="BE346" s="603"/>
      <c r="BF346" s="592"/>
      <c r="BG346" s="592"/>
      <c r="BH346" s="593"/>
      <c r="BJ346" s="669"/>
      <c r="BL346" s="609"/>
      <c r="BM346" s="610"/>
      <c r="BN346" s="610"/>
      <c r="BO346" s="611"/>
      <c r="BQ346" s="603"/>
      <c r="BR346" s="601"/>
      <c r="BS346" s="601"/>
      <c r="BT346" s="670"/>
      <c r="BV346" s="603"/>
      <c r="BW346" s="601"/>
      <c r="BX346" s="601"/>
      <c r="BY346" s="601"/>
      <c r="BZ346" s="670"/>
      <c r="CB346" s="603"/>
      <c r="CC346" s="601"/>
      <c r="CD346" s="601"/>
      <c r="CE346" s="601"/>
      <c r="CF346" s="670"/>
      <c r="CH346" s="669"/>
    </row>
    <row r="347" spans="1:86" ht="45">
      <c r="A347" s="1367"/>
      <c r="B347" s="631" t="s">
        <v>3596</v>
      </c>
      <c r="C347" s="632" t="s">
        <v>3573</v>
      </c>
      <c r="D347" s="633" t="s">
        <v>3574</v>
      </c>
      <c r="F347" s="634">
        <v>32170</v>
      </c>
      <c r="G347" s="635">
        <v>39320</v>
      </c>
      <c r="H347" s="634">
        <v>28710</v>
      </c>
      <c r="I347" s="635">
        <v>35860</v>
      </c>
      <c r="J347" s="595" t="s">
        <v>12</v>
      </c>
      <c r="K347" s="636">
        <v>300</v>
      </c>
      <c r="L347" s="637">
        <v>370</v>
      </c>
      <c r="M347" s="638" t="s">
        <v>3709</v>
      </c>
      <c r="N347" s="636">
        <v>260</v>
      </c>
      <c r="O347" s="637">
        <v>330</v>
      </c>
      <c r="P347" s="638" t="s">
        <v>3709</v>
      </c>
      <c r="Q347" s="576" t="s">
        <v>1</v>
      </c>
      <c r="R347" s="639">
        <v>7150</v>
      </c>
      <c r="S347" s="640">
        <v>70</v>
      </c>
      <c r="T347" s="641" t="s">
        <v>3618</v>
      </c>
      <c r="V347" s="598"/>
      <c r="W347" s="601">
        <v>651000</v>
      </c>
      <c r="X347" s="592"/>
      <c r="Y347" s="601">
        <v>6510</v>
      </c>
      <c r="Z347" s="592" t="s">
        <v>3618</v>
      </c>
      <c r="AA347" s="592"/>
      <c r="AB347" s="593"/>
      <c r="AD347" s="698"/>
      <c r="AE347" s="698"/>
      <c r="AF347" s="592"/>
      <c r="AG347" s="592"/>
      <c r="AH347" s="593"/>
      <c r="AJ347" s="603" t="s">
        <v>3247</v>
      </c>
      <c r="AK347" s="601"/>
      <c r="AL347" s="592" t="s">
        <v>1</v>
      </c>
      <c r="AM347" s="592">
        <v>10</v>
      </c>
      <c r="AN347" s="593" t="s">
        <v>3633</v>
      </c>
      <c r="AO347" s="576" t="s">
        <v>1</v>
      </c>
      <c r="AP347" s="1350">
        <v>2600</v>
      </c>
      <c r="AQ347" s="1353">
        <v>2900</v>
      </c>
      <c r="AR347" s="1350">
        <v>1800</v>
      </c>
      <c r="AS347" s="1353">
        <v>1800</v>
      </c>
      <c r="AT347" s="1349" t="s">
        <v>12</v>
      </c>
      <c r="AU347" s="646" t="s">
        <v>3730</v>
      </c>
      <c r="AV347" s="647">
        <v>5500</v>
      </c>
      <c r="AW347" s="648">
        <v>6200</v>
      </c>
      <c r="AX347" s="684">
        <v>3900</v>
      </c>
      <c r="AY347" s="668">
        <v>3900</v>
      </c>
      <c r="BA347" s="651">
        <v>2540</v>
      </c>
      <c r="BB347" s="576" t="s">
        <v>1</v>
      </c>
      <c r="BC347" s="1344">
        <v>4500</v>
      </c>
      <c r="BD347" s="576" t="s">
        <v>1</v>
      </c>
      <c r="BE347" s="644">
        <v>1540</v>
      </c>
      <c r="BF347" s="642" t="s">
        <v>1</v>
      </c>
      <c r="BG347" s="642">
        <v>10</v>
      </c>
      <c r="BH347" s="633" t="s">
        <v>3618</v>
      </c>
      <c r="BJ347" s="669"/>
      <c r="BK347" s="576" t="s">
        <v>11</v>
      </c>
      <c r="BL347" s="653" t="s">
        <v>3307</v>
      </c>
      <c r="BM347" s="654" t="s">
        <v>3307</v>
      </c>
      <c r="BN347" s="654" t="s">
        <v>3307</v>
      </c>
      <c r="BO347" s="655" t="s">
        <v>3307</v>
      </c>
      <c r="BP347" s="576" t="s">
        <v>11</v>
      </c>
      <c r="BQ347" s="644"/>
      <c r="BR347" s="645"/>
      <c r="BS347" s="645"/>
      <c r="BT347" s="656"/>
      <c r="BU347" s="576" t="s">
        <v>11</v>
      </c>
      <c r="BV347" s="644"/>
      <c r="BW347" s="645"/>
      <c r="BX347" s="645"/>
      <c r="BY347" s="645"/>
      <c r="BZ347" s="656"/>
      <c r="CA347" s="576" t="s">
        <v>11</v>
      </c>
      <c r="CB347" s="644"/>
      <c r="CC347" s="645"/>
      <c r="CD347" s="645"/>
      <c r="CE347" s="645"/>
      <c r="CF347" s="656"/>
      <c r="CH347" s="652" t="s">
        <v>3257</v>
      </c>
    </row>
    <row r="348" spans="1:86">
      <c r="A348" s="1367"/>
      <c r="B348" s="584"/>
      <c r="C348" s="657"/>
      <c r="D348" s="593" t="s">
        <v>3576</v>
      </c>
      <c r="F348" s="658">
        <v>39320</v>
      </c>
      <c r="G348" s="659">
        <v>97470</v>
      </c>
      <c r="H348" s="658">
        <v>35860</v>
      </c>
      <c r="I348" s="659">
        <v>94010</v>
      </c>
      <c r="J348" s="595" t="s">
        <v>12</v>
      </c>
      <c r="K348" s="660">
        <v>370</v>
      </c>
      <c r="L348" s="661">
        <v>860</v>
      </c>
      <c r="M348" s="662" t="s">
        <v>3709</v>
      </c>
      <c r="N348" s="660">
        <v>330</v>
      </c>
      <c r="O348" s="661">
        <v>830</v>
      </c>
      <c r="P348" s="662" t="s">
        <v>3709</v>
      </c>
      <c r="Q348" s="576" t="s">
        <v>1</v>
      </c>
      <c r="R348" s="603">
        <v>7150</v>
      </c>
      <c r="S348" s="601">
        <v>70</v>
      </c>
      <c r="T348" s="663" t="s">
        <v>3618</v>
      </c>
      <c r="V348" s="598"/>
      <c r="W348" s="601"/>
      <c r="X348" s="592"/>
      <c r="Y348" s="601"/>
      <c r="Z348" s="592"/>
      <c r="AA348" s="592"/>
      <c r="AB348" s="593"/>
      <c r="AD348" s="698"/>
      <c r="AE348" s="698"/>
      <c r="AF348" s="592"/>
      <c r="AG348" s="592"/>
      <c r="AH348" s="593"/>
      <c r="AJ348" s="603"/>
      <c r="AK348" s="601"/>
      <c r="AL348" s="592"/>
      <c r="AM348" s="592"/>
      <c r="AN348" s="593"/>
      <c r="AP348" s="1351"/>
      <c r="AQ348" s="1354"/>
      <c r="AR348" s="1351"/>
      <c r="AS348" s="1354"/>
      <c r="AT348" s="1349"/>
      <c r="AU348" s="588" t="s">
        <v>3731</v>
      </c>
      <c r="AV348" s="665">
        <v>3000</v>
      </c>
      <c r="AW348" s="666">
        <v>3400</v>
      </c>
      <c r="AX348" s="684">
        <v>2100</v>
      </c>
      <c r="AY348" s="668">
        <v>2100</v>
      </c>
      <c r="BA348" s="694"/>
      <c r="BC348" s="1345"/>
      <c r="BE348" s="603"/>
      <c r="BF348" s="592"/>
      <c r="BG348" s="592"/>
      <c r="BH348" s="593"/>
      <c r="BJ348" s="669"/>
      <c r="BL348" s="609"/>
      <c r="BM348" s="610"/>
      <c r="BN348" s="610"/>
      <c r="BO348" s="611"/>
      <c r="BQ348" s="603">
        <v>900</v>
      </c>
      <c r="BR348" s="601" t="s">
        <v>3639</v>
      </c>
      <c r="BS348" s="601">
        <v>9</v>
      </c>
      <c r="BT348" s="670" t="s">
        <v>3618</v>
      </c>
      <c r="BV348" s="603">
        <v>3060</v>
      </c>
      <c r="BW348" s="601" t="s">
        <v>3630</v>
      </c>
      <c r="BX348" s="601">
        <v>30</v>
      </c>
      <c r="BY348" s="601" t="s">
        <v>3618</v>
      </c>
      <c r="BZ348" s="670" t="s">
        <v>3631</v>
      </c>
      <c r="CB348" s="603">
        <v>1910</v>
      </c>
      <c r="CC348" s="601" t="s">
        <v>3630</v>
      </c>
      <c r="CD348" s="601">
        <v>10</v>
      </c>
      <c r="CE348" s="601" t="s">
        <v>3618</v>
      </c>
      <c r="CF348" s="670" t="s">
        <v>3631</v>
      </c>
      <c r="CH348" s="669"/>
    </row>
    <row r="349" spans="1:86">
      <c r="A349" s="1367"/>
      <c r="B349" s="584"/>
      <c r="C349" s="657" t="s">
        <v>3577</v>
      </c>
      <c r="D349" s="593" t="s">
        <v>3578</v>
      </c>
      <c r="F349" s="658">
        <v>97470</v>
      </c>
      <c r="G349" s="659">
        <v>169020</v>
      </c>
      <c r="H349" s="658">
        <v>94010</v>
      </c>
      <c r="I349" s="659">
        <v>165560</v>
      </c>
      <c r="J349" s="595" t="s">
        <v>12</v>
      </c>
      <c r="K349" s="660">
        <v>860</v>
      </c>
      <c r="L349" s="661">
        <v>1570</v>
      </c>
      <c r="M349" s="662" t="s">
        <v>3709</v>
      </c>
      <c r="N349" s="660">
        <v>830</v>
      </c>
      <c r="O349" s="661">
        <v>1540</v>
      </c>
      <c r="P349" s="662" t="s">
        <v>3709</v>
      </c>
      <c r="R349" s="598"/>
      <c r="S349" s="592"/>
      <c r="T349" s="593"/>
      <c r="V349" s="695"/>
      <c r="W349" s="696" t="s">
        <v>3723</v>
      </c>
      <c r="X349" s="592"/>
      <c r="Y349" s="696" t="s">
        <v>3723</v>
      </c>
      <c r="Z349" s="696"/>
      <c r="AA349" s="592"/>
      <c r="AB349" s="593"/>
      <c r="AD349" s="698"/>
      <c r="AE349" s="698"/>
      <c r="AF349" s="592"/>
      <c r="AG349" s="592"/>
      <c r="AH349" s="593"/>
      <c r="AJ349" s="603">
        <v>1830</v>
      </c>
      <c r="AK349" s="601" t="s">
        <v>3632</v>
      </c>
      <c r="AL349" s="592"/>
      <c r="AM349" s="592"/>
      <c r="AN349" s="593"/>
      <c r="AP349" s="1351"/>
      <c r="AQ349" s="1354"/>
      <c r="AR349" s="1351"/>
      <c r="AS349" s="1354"/>
      <c r="AT349" s="1349"/>
      <c r="AU349" s="588" t="s">
        <v>3732</v>
      </c>
      <c r="AV349" s="665">
        <v>2600</v>
      </c>
      <c r="AW349" s="666">
        <v>2900</v>
      </c>
      <c r="AX349" s="684">
        <v>1800</v>
      </c>
      <c r="AY349" s="668">
        <v>1800</v>
      </c>
      <c r="BA349" s="651" t="s">
        <v>3697</v>
      </c>
      <c r="BC349" s="627"/>
      <c r="BE349" s="603"/>
      <c r="BF349" s="592"/>
      <c r="BG349" s="592"/>
      <c r="BH349" s="593"/>
      <c r="BJ349" s="669"/>
      <c r="BL349" s="609">
        <v>0.02</v>
      </c>
      <c r="BM349" s="610">
        <v>0.03</v>
      </c>
      <c r="BN349" s="610">
        <v>0.05</v>
      </c>
      <c r="BO349" s="611">
        <v>0.06</v>
      </c>
      <c r="BQ349" s="603"/>
      <c r="BR349" s="601"/>
      <c r="BS349" s="601"/>
      <c r="BT349" s="670"/>
      <c r="BV349" s="603"/>
      <c r="BW349" s="601"/>
      <c r="BX349" s="601"/>
      <c r="BY349" s="601"/>
      <c r="BZ349" s="670"/>
      <c r="CB349" s="603"/>
      <c r="CC349" s="601"/>
      <c r="CD349" s="601"/>
      <c r="CE349" s="601"/>
      <c r="CF349" s="670"/>
      <c r="CH349" s="669">
        <v>0.98</v>
      </c>
    </row>
    <row r="350" spans="1:86">
      <c r="A350" s="1367"/>
      <c r="B350" s="686"/>
      <c r="C350" s="687"/>
      <c r="D350" s="600" t="s">
        <v>3579</v>
      </c>
      <c r="F350" s="673">
        <v>169020</v>
      </c>
      <c r="G350" s="674"/>
      <c r="H350" s="673">
        <v>165560</v>
      </c>
      <c r="I350" s="674"/>
      <c r="J350" s="595" t="s">
        <v>12</v>
      </c>
      <c r="K350" s="675">
        <v>1570</v>
      </c>
      <c r="L350" s="676"/>
      <c r="M350" s="677" t="s">
        <v>3709</v>
      </c>
      <c r="N350" s="675">
        <v>1540</v>
      </c>
      <c r="O350" s="676"/>
      <c r="P350" s="677" t="s">
        <v>3709</v>
      </c>
      <c r="R350" s="599"/>
      <c r="S350" s="688"/>
      <c r="T350" s="600"/>
      <c r="V350" s="598"/>
      <c r="W350" s="601">
        <v>686000</v>
      </c>
      <c r="X350" s="592"/>
      <c r="Y350" s="601">
        <v>6860</v>
      </c>
      <c r="Z350" s="592" t="s">
        <v>3618</v>
      </c>
      <c r="AA350" s="592"/>
      <c r="AB350" s="593"/>
      <c r="AD350" s="698"/>
      <c r="AE350" s="698"/>
      <c r="AF350" s="592"/>
      <c r="AG350" s="592"/>
      <c r="AH350" s="593"/>
      <c r="AJ350" s="603"/>
      <c r="AK350" s="601"/>
      <c r="AL350" s="592"/>
      <c r="AM350" s="592"/>
      <c r="AN350" s="593"/>
      <c r="AP350" s="1352"/>
      <c r="AQ350" s="1355"/>
      <c r="AR350" s="1352"/>
      <c r="AS350" s="1355"/>
      <c r="AT350" s="1349"/>
      <c r="AU350" s="679" t="s">
        <v>3733</v>
      </c>
      <c r="AV350" s="680">
        <v>2400</v>
      </c>
      <c r="AW350" s="681">
        <v>2600</v>
      </c>
      <c r="AX350" s="682">
        <v>1600</v>
      </c>
      <c r="AY350" s="683">
        <v>1600</v>
      </c>
      <c r="BA350" s="651">
        <v>2440</v>
      </c>
      <c r="BC350" s="627"/>
      <c r="BE350" s="602"/>
      <c r="BF350" s="688"/>
      <c r="BG350" s="688"/>
      <c r="BH350" s="600"/>
      <c r="BJ350" s="669"/>
      <c r="BL350" s="689"/>
      <c r="BM350" s="690"/>
      <c r="BN350" s="690"/>
      <c r="BO350" s="691"/>
      <c r="BQ350" s="602"/>
      <c r="BR350" s="612"/>
      <c r="BS350" s="612"/>
      <c r="BT350" s="613"/>
      <c r="BV350" s="602"/>
      <c r="BW350" s="612"/>
      <c r="BX350" s="612"/>
      <c r="BY350" s="612"/>
      <c r="BZ350" s="613"/>
      <c r="CB350" s="602"/>
      <c r="CC350" s="612"/>
      <c r="CD350" s="612"/>
      <c r="CE350" s="612"/>
      <c r="CF350" s="613"/>
      <c r="CH350" s="614"/>
    </row>
    <row r="351" spans="1:86" ht="45">
      <c r="A351" s="1367"/>
      <c r="B351" s="584" t="s">
        <v>3597</v>
      </c>
      <c r="C351" s="657" t="s">
        <v>3573</v>
      </c>
      <c r="D351" s="593" t="s">
        <v>3574</v>
      </c>
      <c r="F351" s="634">
        <v>31160</v>
      </c>
      <c r="G351" s="635">
        <v>38310</v>
      </c>
      <c r="H351" s="634">
        <v>27930</v>
      </c>
      <c r="I351" s="635">
        <v>35080</v>
      </c>
      <c r="J351" s="595" t="s">
        <v>12</v>
      </c>
      <c r="K351" s="636">
        <v>290</v>
      </c>
      <c r="L351" s="637">
        <v>360</v>
      </c>
      <c r="M351" s="638" t="s">
        <v>3709</v>
      </c>
      <c r="N351" s="636">
        <v>260</v>
      </c>
      <c r="O351" s="637">
        <v>330</v>
      </c>
      <c r="P351" s="638" t="s">
        <v>3709</v>
      </c>
      <c r="Q351" s="576" t="s">
        <v>1</v>
      </c>
      <c r="R351" s="692">
        <v>7150</v>
      </c>
      <c r="S351" s="693">
        <v>70</v>
      </c>
      <c r="T351" s="663" t="s">
        <v>3618</v>
      </c>
      <c r="V351" s="598"/>
      <c r="W351" s="601"/>
      <c r="X351" s="592"/>
      <c r="Y351" s="601"/>
      <c r="Z351" s="592"/>
      <c r="AA351" s="592"/>
      <c r="AB351" s="593"/>
      <c r="AD351" s="698"/>
      <c r="AE351" s="698"/>
      <c r="AF351" s="592"/>
      <c r="AG351" s="592"/>
      <c r="AH351" s="593"/>
      <c r="AJ351" s="603" t="s">
        <v>3248</v>
      </c>
      <c r="AK351" s="601"/>
      <c r="AL351" s="592" t="s">
        <v>1</v>
      </c>
      <c r="AM351" s="592">
        <v>10</v>
      </c>
      <c r="AN351" s="593" t="s">
        <v>3633</v>
      </c>
      <c r="AO351" s="576" t="s">
        <v>1</v>
      </c>
      <c r="AP351" s="1350">
        <v>2400</v>
      </c>
      <c r="AQ351" s="1353">
        <v>2700</v>
      </c>
      <c r="AR351" s="1350">
        <v>1700</v>
      </c>
      <c r="AS351" s="1353">
        <v>1700</v>
      </c>
      <c r="AT351" s="1349" t="s">
        <v>12</v>
      </c>
      <c r="AU351" s="646" t="s">
        <v>3730</v>
      </c>
      <c r="AV351" s="647">
        <v>5400</v>
      </c>
      <c r="AW351" s="648">
        <v>6000</v>
      </c>
      <c r="AX351" s="684">
        <v>3700</v>
      </c>
      <c r="AY351" s="668">
        <v>3700</v>
      </c>
      <c r="BA351" s="651"/>
      <c r="BB351" s="576" t="s">
        <v>1</v>
      </c>
      <c r="BC351" s="1344">
        <v>4500</v>
      </c>
      <c r="BD351" s="576" t="s">
        <v>1</v>
      </c>
      <c r="BE351" s="603">
        <v>1430</v>
      </c>
      <c r="BF351" s="592" t="s">
        <v>1</v>
      </c>
      <c r="BG351" s="592">
        <v>10</v>
      </c>
      <c r="BH351" s="593" t="s">
        <v>3618</v>
      </c>
      <c r="BJ351" s="669"/>
      <c r="BK351" s="576" t="s">
        <v>11</v>
      </c>
      <c r="BL351" s="609" t="s">
        <v>3307</v>
      </c>
      <c r="BM351" s="610" t="s">
        <v>3307</v>
      </c>
      <c r="BN351" s="610" t="s">
        <v>3307</v>
      </c>
      <c r="BO351" s="611" t="s">
        <v>3307</v>
      </c>
      <c r="BP351" s="576" t="s">
        <v>11</v>
      </c>
      <c r="BQ351" s="603"/>
      <c r="BR351" s="601"/>
      <c r="BS351" s="601"/>
      <c r="BT351" s="670"/>
      <c r="BU351" s="576" t="s">
        <v>11</v>
      </c>
      <c r="BV351" s="603"/>
      <c r="BW351" s="601"/>
      <c r="BX351" s="601"/>
      <c r="BY351" s="601"/>
      <c r="BZ351" s="670"/>
      <c r="CA351" s="576" t="s">
        <v>11</v>
      </c>
      <c r="CB351" s="603"/>
      <c r="CC351" s="601"/>
      <c r="CD351" s="601"/>
      <c r="CE351" s="601"/>
      <c r="CF351" s="670"/>
      <c r="CH351" s="669" t="s">
        <v>3257</v>
      </c>
    </row>
    <row r="352" spans="1:86">
      <c r="A352" s="1367"/>
      <c r="B352" s="584"/>
      <c r="C352" s="657"/>
      <c r="D352" s="593" t="s">
        <v>3576</v>
      </c>
      <c r="F352" s="658">
        <v>38310</v>
      </c>
      <c r="G352" s="659">
        <v>96460</v>
      </c>
      <c r="H352" s="658">
        <v>35080</v>
      </c>
      <c r="I352" s="659">
        <v>93230</v>
      </c>
      <c r="J352" s="595" t="s">
        <v>12</v>
      </c>
      <c r="K352" s="660">
        <v>360</v>
      </c>
      <c r="L352" s="661">
        <v>850</v>
      </c>
      <c r="M352" s="662" t="s">
        <v>3709</v>
      </c>
      <c r="N352" s="660">
        <v>330</v>
      </c>
      <c r="O352" s="661">
        <v>820</v>
      </c>
      <c r="P352" s="662" t="s">
        <v>3709</v>
      </c>
      <c r="Q352" s="576" t="s">
        <v>1</v>
      </c>
      <c r="R352" s="603">
        <v>7150</v>
      </c>
      <c r="S352" s="601">
        <v>70</v>
      </c>
      <c r="T352" s="663" t="s">
        <v>3618</v>
      </c>
      <c r="V352" s="598"/>
      <c r="W352" s="601"/>
      <c r="X352" s="592"/>
      <c r="Y352" s="601"/>
      <c r="Z352" s="592"/>
      <c r="AA352" s="592"/>
      <c r="AB352" s="593"/>
      <c r="AD352" s="698"/>
      <c r="AE352" s="698"/>
      <c r="AF352" s="592"/>
      <c r="AG352" s="592"/>
      <c r="AH352" s="593"/>
      <c r="AJ352" s="603"/>
      <c r="AK352" s="601"/>
      <c r="AL352" s="592"/>
      <c r="AM352" s="592"/>
      <c r="AN352" s="593"/>
      <c r="AP352" s="1351"/>
      <c r="AQ352" s="1354"/>
      <c r="AR352" s="1351"/>
      <c r="AS352" s="1354"/>
      <c r="AT352" s="1349"/>
      <c r="AU352" s="588" t="s">
        <v>3731</v>
      </c>
      <c r="AV352" s="665">
        <v>2900</v>
      </c>
      <c r="AW352" s="666">
        <v>3300</v>
      </c>
      <c r="AX352" s="684">
        <v>2000</v>
      </c>
      <c r="AY352" s="668">
        <v>2000</v>
      </c>
      <c r="BA352" s="651" t="s">
        <v>3698</v>
      </c>
      <c r="BC352" s="1345"/>
      <c r="BE352" s="603"/>
      <c r="BF352" s="592"/>
      <c r="BG352" s="592"/>
      <c r="BH352" s="593"/>
      <c r="BJ352" s="669"/>
      <c r="BL352" s="609"/>
      <c r="BM352" s="610"/>
      <c r="BN352" s="610"/>
      <c r="BO352" s="611"/>
      <c r="BQ352" s="603">
        <v>840</v>
      </c>
      <c r="BR352" s="601" t="s">
        <v>3639</v>
      </c>
      <c r="BS352" s="601">
        <v>8</v>
      </c>
      <c r="BT352" s="670" t="s">
        <v>3618</v>
      </c>
      <c r="BV352" s="603">
        <v>2860</v>
      </c>
      <c r="BW352" s="601" t="s">
        <v>3630</v>
      </c>
      <c r="BX352" s="601">
        <v>20</v>
      </c>
      <c r="BY352" s="601" t="s">
        <v>3618</v>
      </c>
      <c r="BZ352" s="670" t="s">
        <v>3631</v>
      </c>
      <c r="CB352" s="603">
        <v>1780</v>
      </c>
      <c r="CC352" s="601" t="s">
        <v>3630</v>
      </c>
      <c r="CD352" s="601">
        <v>10</v>
      </c>
      <c r="CE352" s="601" t="s">
        <v>3618</v>
      </c>
      <c r="CF352" s="670" t="s">
        <v>3631</v>
      </c>
      <c r="CH352" s="669"/>
    </row>
    <row r="353" spans="1:86">
      <c r="A353" s="1367"/>
      <c r="B353" s="584"/>
      <c r="C353" s="657" t="s">
        <v>3577</v>
      </c>
      <c r="D353" s="593" t="s">
        <v>3578</v>
      </c>
      <c r="F353" s="658">
        <v>96460</v>
      </c>
      <c r="G353" s="659">
        <v>168010</v>
      </c>
      <c r="H353" s="658">
        <v>93230</v>
      </c>
      <c r="I353" s="659">
        <v>164780</v>
      </c>
      <c r="J353" s="595" t="s">
        <v>12</v>
      </c>
      <c r="K353" s="660">
        <v>850</v>
      </c>
      <c r="L353" s="661">
        <v>1560</v>
      </c>
      <c r="M353" s="662" t="s">
        <v>3709</v>
      </c>
      <c r="N353" s="660">
        <v>820</v>
      </c>
      <c r="O353" s="661">
        <v>1530</v>
      </c>
      <c r="P353" s="662" t="s">
        <v>3709</v>
      </c>
      <c r="R353" s="598"/>
      <c r="S353" s="592"/>
      <c r="T353" s="593"/>
      <c r="V353" s="598"/>
      <c r="W353" s="601"/>
      <c r="X353" s="592"/>
      <c r="Y353" s="601"/>
      <c r="Z353" s="592"/>
      <c r="AA353" s="592"/>
      <c r="AB353" s="593"/>
      <c r="AD353" s="698"/>
      <c r="AE353" s="698"/>
      <c r="AF353" s="592"/>
      <c r="AG353" s="592"/>
      <c r="AH353" s="593"/>
      <c r="AJ353" s="603">
        <v>1630</v>
      </c>
      <c r="AK353" s="601" t="s">
        <v>3632</v>
      </c>
      <c r="AL353" s="592"/>
      <c r="AM353" s="592"/>
      <c r="AN353" s="593"/>
      <c r="AP353" s="1351"/>
      <c r="AQ353" s="1354"/>
      <c r="AR353" s="1351"/>
      <c r="AS353" s="1354"/>
      <c r="AT353" s="1349"/>
      <c r="AU353" s="588" t="s">
        <v>3732</v>
      </c>
      <c r="AV353" s="665">
        <v>2500</v>
      </c>
      <c r="AW353" s="666">
        <v>2800</v>
      </c>
      <c r="AX353" s="684">
        <v>1800</v>
      </c>
      <c r="AY353" s="668">
        <v>1800</v>
      </c>
      <c r="BA353" s="651">
        <v>2360</v>
      </c>
      <c r="BC353" s="627"/>
      <c r="BE353" s="603"/>
      <c r="BF353" s="592"/>
      <c r="BG353" s="592"/>
      <c r="BH353" s="593"/>
      <c r="BJ353" s="669"/>
      <c r="BL353" s="609">
        <v>0.02</v>
      </c>
      <c r="BM353" s="610">
        <v>0.03</v>
      </c>
      <c r="BN353" s="610">
        <v>0.05</v>
      </c>
      <c r="BO353" s="611">
        <v>0.06</v>
      </c>
      <c r="BQ353" s="603"/>
      <c r="BR353" s="601"/>
      <c r="BS353" s="601"/>
      <c r="BT353" s="670"/>
      <c r="BV353" s="603"/>
      <c r="BW353" s="601"/>
      <c r="BX353" s="601"/>
      <c r="BY353" s="601"/>
      <c r="BZ353" s="670"/>
      <c r="CB353" s="603"/>
      <c r="CC353" s="601"/>
      <c r="CD353" s="601"/>
      <c r="CE353" s="601"/>
      <c r="CF353" s="670"/>
      <c r="CH353" s="669">
        <v>0.98</v>
      </c>
    </row>
    <row r="354" spans="1:86">
      <c r="A354" s="1367"/>
      <c r="B354" s="584"/>
      <c r="C354" s="657"/>
      <c r="D354" s="593" t="s">
        <v>3579</v>
      </c>
      <c r="F354" s="673">
        <v>168010</v>
      </c>
      <c r="G354" s="674"/>
      <c r="H354" s="673">
        <v>164780</v>
      </c>
      <c r="I354" s="674"/>
      <c r="J354" s="595" t="s">
        <v>12</v>
      </c>
      <c r="K354" s="675">
        <v>1560</v>
      </c>
      <c r="L354" s="676"/>
      <c r="M354" s="677" t="s">
        <v>3709</v>
      </c>
      <c r="N354" s="675">
        <v>1530</v>
      </c>
      <c r="O354" s="676"/>
      <c r="P354" s="677" t="s">
        <v>3709</v>
      </c>
      <c r="R354" s="598"/>
      <c r="S354" s="592"/>
      <c r="T354" s="593"/>
      <c r="V354" s="598"/>
      <c r="W354" s="601"/>
      <c r="X354" s="592"/>
      <c r="Y354" s="601"/>
      <c r="Z354" s="592"/>
      <c r="AA354" s="592"/>
      <c r="AB354" s="593"/>
      <c r="AD354" s="698"/>
      <c r="AE354" s="698"/>
      <c r="AF354" s="592"/>
      <c r="AG354" s="592"/>
      <c r="AH354" s="593"/>
      <c r="AJ354" s="603"/>
      <c r="AK354" s="601"/>
      <c r="AL354" s="592"/>
      <c r="AM354" s="592"/>
      <c r="AN354" s="593"/>
      <c r="AP354" s="1352"/>
      <c r="AQ354" s="1355"/>
      <c r="AR354" s="1352"/>
      <c r="AS354" s="1355"/>
      <c r="AT354" s="1349"/>
      <c r="AU354" s="679" t="s">
        <v>3733</v>
      </c>
      <c r="AV354" s="680">
        <v>2300</v>
      </c>
      <c r="AW354" s="681">
        <v>2500</v>
      </c>
      <c r="AX354" s="682">
        <v>1600</v>
      </c>
      <c r="AY354" s="683">
        <v>1600</v>
      </c>
      <c r="BA354" s="651"/>
      <c r="BC354" s="627"/>
      <c r="BE354" s="603"/>
      <c r="BF354" s="592"/>
      <c r="BG354" s="592"/>
      <c r="BH354" s="593"/>
      <c r="BJ354" s="669"/>
      <c r="BL354" s="609"/>
      <c r="BM354" s="610"/>
      <c r="BN354" s="610"/>
      <c r="BO354" s="611"/>
      <c r="BQ354" s="603"/>
      <c r="BR354" s="601"/>
      <c r="BS354" s="601"/>
      <c r="BT354" s="670"/>
      <c r="BV354" s="603"/>
      <c r="BW354" s="601"/>
      <c r="BX354" s="601"/>
      <c r="BY354" s="601"/>
      <c r="BZ354" s="670"/>
      <c r="CB354" s="603"/>
      <c r="CC354" s="601"/>
      <c r="CD354" s="601"/>
      <c r="CE354" s="601"/>
      <c r="CF354" s="670"/>
      <c r="CH354" s="669"/>
    </row>
    <row r="355" spans="1:86" ht="45">
      <c r="A355" s="1367"/>
      <c r="B355" s="631" t="s">
        <v>3598</v>
      </c>
      <c r="C355" s="632" t="s">
        <v>3573</v>
      </c>
      <c r="D355" s="633" t="s">
        <v>3574</v>
      </c>
      <c r="F355" s="634">
        <v>31130</v>
      </c>
      <c r="G355" s="635">
        <v>38280</v>
      </c>
      <c r="H355" s="634">
        <v>28100</v>
      </c>
      <c r="I355" s="635">
        <v>35250</v>
      </c>
      <c r="J355" s="595" t="s">
        <v>12</v>
      </c>
      <c r="K355" s="636">
        <v>290</v>
      </c>
      <c r="L355" s="637">
        <v>360</v>
      </c>
      <c r="M355" s="638" t="s">
        <v>3709</v>
      </c>
      <c r="N355" s="636">
        <v>260</v>
      </c>
      <c r="O355" s="637">
        <v>330</v>
      </c>
      <c r="P355" s="638" t="s">
        <v>3709</v>
      </c>
      <c r="Q355" s="576" t="s">
        <v>1</v>
      </c>
      <c r="R355" s="639">
        <v>7150</v>
      </c>
      <c r="S355" s="640">
        <v>70</v>
      </c>
      <c r="T355" s="641" t="s">
        <v>3618</v>
      </c>
      <c r="V355" s="598"/>
      <c r="W355" s="601"/>
      <c r="X355" s="592"/>
      <c r="Y355" s="601"/>
      <c r="Z355" s="592"/>
      <c r="AA355" s="592"/>
      <c r="AB355" s="593"/>
      <c r="AD355" s="698"/>
      <c r="AE355" s="698"/>
      <c r="AF355" s="592"/>
      <c r="AG355" s="592"/>
      <c r="AH355" s="593"/>
      <c r="AJ355" s="603" t="s">
        <v>3249</v>
      </c>
      <c r="AK355" s="601"/>
      <c r="AL355" s="592" t="s">
        <v>1</v>
      </c>
      <c r="AM355" s="592">
        <v>10</v>
      </c>
      <c r="AN355" s="593" t="s">
        <v>3633</v>
      </c>
      <c r="AO355" s="576" t="s">
        <v>1</v>
      </c>
      <c r="AP355" s="1350">
        <v>2300</v>
      </c>
      <c r="AQ355" s="1353">
        <v>2500</v>
      </c>
      <c r="AR355" s="1350">
        <v>1600</v>
      </c>
      <c r="AS355" s="1353">
        <v>1600</v>
      </c>
      <c r="AT355" s="1349" t="s">
        <v>12</v>
      </c>
      <c r="AU355" s="646" t="s">
        <v>3730</v>
      </c>
      <c r="AV355" s="647">
        <v>4800</v>
      </c>
      <c r="AW355" s="648">
        <v>5400</v>
      </c>
      <c r="AX355" s="684">
        <v>3400</v>
      </c>
      <c r="AY355" s="668">
        <v>3400</v>
      </c>
      <c r="BA355" s="651" t="s">
        <v>3699</v>
      </c>
      <c r="BB355" s="576" t="s">
        <v>1</v>
      </c>
      <c r="BC355" s="1344">
        <v>4500</v>
      </c>
      <c r="BD355" s="576" t="s">
        <v>1</v>
      </c>
      <c r="BE355" s="644">
        <v>1350</v>
      </c>
      <c r="BF355" s="642" t="s">
        <v>1</v>
      </c>
      <c r="BG355" s="642">
        <v>10</v>
      </c>
      <c r="BH355" s="633" t="s">
        <v>3618</v>
      </c>
      <c r="BJ355" s="669"/>
      <c r="BK355" s="576" t="s">
        <v>11</v>
      </c>
      <c r="BL355" s="653" t="s">
        <v>3307</v>
      </c>
      <c r="BM355" s="654" t="s">
        <v>3307</v>
      </c>
      <c r="BN355" s="654" t="s">
        <v>3307</v>
      </c>
      <c r="BO355" s="655" t="s">
        <v>3307</v>
      </c>
      <c r="BP355" s="576" t="s">
        <v>11</v>
      </c>
      <c r="BQ355" s="644"/>
      <c r="BR355" s="645"/>
      <c r="BS355" s="645"/>
      <c r="BT355" s="656"/>
      <c r="BU355" s="576" t="s">
        <v>11</v>
      </c>
      <c r="BV355" s="644"/>
      <c r="BW355" s="645"/>
      <c r="BX355" s="645"/>
      <c r="BY355" s="645"/>
      <c r="BZ355" s="656"/>
      <c r="CA355" s="576" t="s">
        <v>11</v>
      </c>
      <c r="CB355" s="644"/>
      <c r="CC355" s="645"/>
      <c r="CD355" s="645"/>
      <c r="CE355" s="645"/>
      <c r="CF355" s="656"/>
      <c r="CH355" s="652" t="s">
        <v>3257</v>
      </c>
    </row>
    <row r="356" spans="1:86">
      <c r="A356" s="1367"/>
      <c r="B356" s="584"/>
      <c r="C356" s="657"/>
      <c r="D356" s="593" t="s">
        <v>3576</v>
      </c>
      <c r="F356" s="658">
        <v>38280</v>
      </c>
      <c r="G356" s="659">
        <v>96430</v>
      </c>
      <c r="H356" s="658">
        <v>35250</v>
      </c>
      <c r="I356" s="659">
        <v>93400</v>
      </c>
      <c r="J356" s="595" t="s">
        <v>12</v>
      </c>
      <c r="K356" s="660">
        <v>360</v>
      </c>
      <c r="L356" s="661">
        <v>850</v>
      </c>
      <c r="M356" s="662" t="s">
        <v>3709</v>
      </c>
      <c r="N356" s="660">
        <v>330</v>
      </c>
      <c r="O356" s="661">
        <v>820</v>
      </c>
      <c r="P356" s="662" t="s">
        <v>3709</v>
      </c>
      <c r="Q356" s="576" t="s">
        <v>1</v>
      </c>
      <c r="R356" s="603">
        <v>7150</v>
      </c>
      <c r="S356" s="601">
        <v>70</v>
      </c>
      <c r="T356" s="663" t="s">
        <v>3618</v>
      </c>
      <c r="V356" s="598"/>
      <c r="W356" s="601"/>
      <c r="X356" s="592"/>
      <c r="Y356" s="601"/>
      <c r="Z356" s="592"/>
      <c r="AA356" s="592"/>
      <c r="AB356" s="593"/>
      <c r="AD356" s="698"/>
      <c r="AE356" s="698"/>
      <c r="AF356" s="592"/>
      <c r="AG356" s="592"/>
      <c r="AH356" s="593"/>
      <c r="AJ356" s="603"/>
      <c r="AK356" s="601"/>
      <c r="AL356" s="592"/>
      <c r="AM356" s="592"/>
      <c r="AN356" s="593"/>
      <c r="AP356" s="1351"/>
      <c r="AQ356" s="1354"/>
      <c r="AR356" s="1351"/>
      <c r="AS356" s="1354"/>
      <c r="AT356" s="1349"/>
      <c r="AU356" s="588" t="s">
        <v>3731</v>
      </c>
      <c r="AV356" s="665">
        <v>2600</v>
      </c>
      <c r="AW356" s="666">
        <v>2900</v>
      </c>
      <c r="AX356" s="684">
        <v>1800</v>
      </c>
      <c r="AY356" s="668">
        <v>1800</v>
      </c>
      <c r="BA356" s="651">
        <v>2150</v>
      </c>
      <c r="BC356" s="1345"/>
      <c r="BE356" s="603"/>
      <c r="BF356" s="592"/>
      <c r="BG356" s="592"/>
      <c r="BH356" s="593"/>
      <c r="BJ356" s="669"/>
      <c r="BL356" s="609"/>
      <c r="BM356" s="610"/>
      <c r="BN356" s="610"/>
      <c r="BO356" s="611"/>
      <c r="BQ356" s="603">
        <v>790</v>
      </c>
      <c r="BR356" s="601" t="s">
        <v>3639</v>
      </c>
      <c r="BS356" s="601">
        <v>8</v>
      </c>
      <c r="BT356" s="670" t="s">
        <v>3618</v>
      </c>
      <c r="BV356" s="603">
        <v>2680</v>
      </c>
      <c r="BW356" s="601" t="s">
        <v>3630</v>
      </c>
      <c r="BX356" s="601">
        <v>20</v>
      </c>
      <c r="BY356" s="601" t="s">
        <v>3618</v>
      </c>
      <c r="BZ356" s="670" t="s">
        <v>3631</v>
      </c>
      <c r="CB356" s="603">
        <v>1670</v>
      </c>
      <c r="CC356" s="601" t="s">
        <v>3630</v>
      </c>
      <c r="CD356" s="601">
        <v>10</v>
      </c>
      <c r="CE356" s="601" t="s">
        <v>3618</v>
      </c>
      <c r="CF356" s="670" t="s">
        <v>3631</v>
      </c>
      <c r="CH356" s="669"/>
    </row>
    <row r="357" spans="1:86">
      <c r="A357" s="1367"/>
      <c r="B357" s="584"/>
      <c r="C357" s="657" t="s">
        <v>3577</v>
      </c>
      <c r="D357" s="593" t="s">
        <v>3578</v>
      </c>
      <c r="F357" s="658">
        <v>96430</v>
      </c>
      <c r="G357" s="659">
        <v>167980</v>
      </c>
      <c r="H357" s="658">
        <v>93400</v>
      </c>
      <c r="I357" s="659">
        <v>164950</v>
      </c>
      <c r="J357" s="595" t="s">
        <v>12</v>
      </c>
      <c r="K357" s="660">
        <v>850</v>
      </c>
      <c r="L357" s="661">
        <v>1560</v>
      </c>
      <c r="M357" s="662" t="s">
        <v>3709</v>
      </c>
      <c r="N357" s="660">
        <v>820</v>
      </c>
      <c r="O357" s="661">
        <v>1530</v>
      </c>
      <c r="P357" s="662" t="s">
        <v>3709</v>
      </c>
      <c r="R357" s="598"/>
      <c r="S357" s="592"/>
      <c r="T357" s="593"/>
      <c r="V357" s="598"/>
      <c r="W357" s="601"/>
      <c r="X357" s="592"/>
      <c r="Y357" s="601"/>
      <c r="Z357" s="592"/>
      <c r="AA357" s="592"/>
      <c r="AB357" s="593"/>
      <c r="AD357" s="698"/>
      <c r="AE357" s="698"/>
      <c r="AF357" s="592"/>
      <c r="AG357" s="592"/>
      <c r="AH357" s="593"/>
      <c r="AJ357" s="603">
        <v>1460</v>
      </c>
      <c r="AK357" s="601" t="s">
        <v>3632</v>
      </c>
      <c r="AL357" s="592"/>
      <c r="AM357" s="592"/>
      <c r="AN357" s="593"/>
      <c r="AP357" s="1351"/>
      <c r="AQ357" s="1354"/>
      <c r="AR357" s="1351"/>
      <c r="AS357" s="1354"/>
      <c r="AT357" s="1349"/>
      <c r="AU357" s="588" t="s">
        <v>3732</v>
      </c>
      <c r="AV357" s="665">
        <v>2300</v>
      </c>
      <c r="AW357" s="666">
        <v>2500</v>
      </c>
      <c r="AX357" s="684">
        <v>1600</v>
      </c>
      <c r="AY357" s="668">
        <v>1600</v>
      </c>
      <c r="BA357" s="651"/>
      <c r="BC357" s="627"/>
      <c r="BE357" s="603"/>
      <c r="BF357" s="592"/>
      <c r="BG357" s="592"/>
      <c r="BH357" s="593"/>
      <c r="BJ357" s="669"/>
      <c r="BL357" s="609">
        <v>0.02</v>
      </c>
      <c r="BM357" s="610">
        <v>0.03</v>
      </c>
      <c r="BN357" s="610">
        <v>0.05</v>
      </c>
      <c r="BO357" s="611">
        <v>0.06</v>
      </c>
      <c r="BQ357" s="603"/>
      <c r="BR357" s="601"/>
      <c r="BS357" s="601"/>
      <c r="BT357" s="670"/>
      <c r="BV357" s="603"/>
      <c r="BW357" s="601"/>
      <c r="BX357" s="601"/>
      <c r="BY357" s="601"/>
      <c r="BZ357" s="670"/>
      <c r="CB357" s="603"/>
      <c r="CC357" s="601"/>
      <c r="CD357" s="601"/>
      <c r="CE357" s="601"/>
      <c r="CF357" s="670"/>
      <c r="CH357" s="669">
        <v>0.98</v>
      </c>
    </row>
    <row r="358" spans="1:86">
      <c r="A358" s="1367"/>
      <c r="B358" s="686"/>
      <c r="C358" s="687"/>
      <c r="D358" s="600" t="s">
        <v>3579</v>
      </c>
      <c r="F358" s="673">
        <v>167980</v>
      </c>
      <c r="G358" s="674"/>
      <c r="H358" s="673">
        <v>164950</v>
      </c>
      <c r="I358" s="674"/>
      <c r="J358" s="595" t="s">
        <v>12</v>
      </c>
      <c r="K358" s="675">
        <v>1560</v>
      </c>
      <c r="L358" s="676"/>
      <c r="M358" s="677" t="s">
        <v>3709</v>
      </c>
      <c r="N358" s="675">
        <v>1530</v>
      </c>
      <c r="O358" s="676"/>
      <c r="P358" s="677" t="s">
        <v>3709</v>
      </c>
      <c r="R358" s="599"/>
      <c r="S358" s="688"/>
      <c r="T358" s="600"/>
      <c r="V358" s="598"/>
      <c r="W358" s="601"/>
      <c r="X358" s="592"/>
      <c r="Y358" s="601"/>
      <c r="Z358" s="592"/>
      <c r="AA358" s="592"/>
      <c r="AB358" s="593"/>
      <c r="AD358" s="698"/>
      <c r="AE358" s="698"/>
      <c r="AF358" s="592"/>
      <c r="AG358" s="592"/>
      <c r="AH358" s="593"/>
      <c r="AJ358" s="603"/>
      <c r="AK358" s="601"/>
      <c r="AL358" s="592"/>
      <c r="AM358" s="592"/>
      <c r="AN358" s="593"/>
      <c r="AP358" s="1352"/>
      <c r="AQ358" s="1355"/>
      <c r="AR358" s="1352"/>
      <c r="AS358" s="1355"/>
      <c r="AT358" s="1349"/>
      <c r="AU358" s="679" t="s">
        <v>3733</v>
      </c>
      <c r="AV358" s="680">
        <v>2000</v>
      </c>
      <c r="AW358" s="681">
        <v>2300</v>
      </c>
      <c r="AX358" s="682">
        <v>1400</v>
      </c>
      <c r="AY358" s="683">
        <v>1400</v>
      </c>
      <c r="BA358" s="651"/>
      <c r="BC358" s="627"/>
      <c r="BE358" s="602"/>
      <c r="BF358" s="688"/>
      <c r="BG358" s="688"/>
      <c r="BH358" s="600"/>
      <c r="BJ358" s="669"/>
      <c r="BL358" s="689"/>
      <c r="BM358" s="690"/>
      <c r="BN358" s="690"/>
      <c r="BO358" s="691"/>
      <c r="BQ358" s="602"/>
      <c r="BR358" s="612"/>
      <c r="BS358" s="612"/>
      <c r="BT358" s="613"/>
      <c r="BV358" s="602"/>
      <c r="BW358" s="612"/>
      <c r="BX358" s="612"/>
      <c r="BY358" s="612"/>
      <c r="BZ358" s="613"/>
      <c r="CB358" s="602"/>
      <c r="CC358" s="612"/>
      <c r="CD358" s="612"/>
      <c r="CE358" s="612"/>
      <c r="CF358" s="613"/>
      <c r="CH358" s="614"/>
    </row>
    <row r="359" spans="1:86" ht="45">
      <c r="A359" s="1367"/>
      <c r="B359" s="584" t="s">
        <v>3599</v>
      </c>
      <c r="C359" s="657" t="s">
        <v>3573</v>
      </c>
      <c r="D359" s="593" t="s">
        <v>3574</v>
      </c>
      <c r="F359" s="634">
        <v>30320</v>
      </c>
      <c r="G359" s="635">
        <v>37470</v>
      </c>
      <c r="H359" s="634">
        <v>27470</v>
      </c>
      <c r="I359" s="635">
        <v>34620</v>
      </c>
      <c r="J359" s="595" t="s">
        <v>12</v>
      </c>
      <c r="K359" s="636">
        <v>280</v>
      </c>
      <c r="L359" s="637">
        <v>350</v>
      </c>
      <c r="M359" s="638" t="s">
        <v>3709</v>
      </c>
      <c r="N359" s="636">
        <v>250</v>
      </c>
      <c r="O359" s="637">
        <v>320</v>
      </c>
      <c r="P359" s="638" t="s">
        <v>3709</v>
      </c>
      <c r="Q359" s="576" t="s">
        <v>1</v>
      </c>
      <c r="R359" s="692">
        <v>7150</v>
      </c>
      <c r="S359" s="693">
        <v>70</v>
      </c>
      <c r="T359" s="663" t="s">
        <v>3618</v>
      </c>
      <c r="V359" s="598"/>
      <c r="W359" s="601"/>
      <c r="X359" s="592"/>
      <c r="Y359" s="601"/>
      <c r="Z359" s="592"/>
      <c r="AA359" s="592"/>
      <c r="AB359" s="593"/>
      <c r="AD359" s="698"/>
      <c r="AE359" s="698"/>
      <c r="AF359" s="592"/>
      <c r="AG359" s="592"/>
      <c r="AH359" s="593"/>
      <c r="AJ359" s="603" t="s">
        <v>3250</v>
      </c>
      <c r="AK359" s="601"/>
      <c r="AL359" s="592" t="s">
        <v>1</v>
      </c>
      <c r="AM359" s="592">
        <v>10</v>
      </c>
      <c r="AN359" s="593" t="s">
        <v>3633</v>
      </c>
      <c r="AO359" s="576" t="s">
        <v>1</v>
      </c>
      <c r="AP359" s="1350">
        <v>2400</v>
      </c>
      <c r="AQ359" s="1353">
        <v>2700</v>
      </c>
      <c r="AR359" s="1350">
        <v>1700</v>
      </c>
      <c r="AS359" s="1353">
        <v>1700</v>
      </c>
      <c r="AT359" s="1349" t="s">
        <v>12</v>
      </c>
      <c r="AU359" s="646" t="s">
        <v>3730</v>
      </c>
      <c r="AV359" s="647">
        <v>5400</v>
      </c>
      <c r="AW359" s="648">
        <v>6000</v>
      </c>
      <c r="AX359" s="684">
        <v>3700</v>
      </c>
      <c r="AY359" s="668">
        <v>3700</v>
      </c>
      <c r="BA359" s="1346" t="s">
        <v>3736</v>
      </c>
      <c r="BB359" s="576" t="s">
        <v>1</v>
      </c>
      <c r="BC359" s="1344">
        <v>4500</v>
      </c>
      <c r="BD359" s="576" t="s">
        <v>1</v>
      </c>
      <c r="BE359" s="603">
        <v>1260</v>
      </c>
      <c r="BF359" s="592" t="s">
        <v>1</v>
      </c>
      <c r="BG359" s="592">
        <v>10</v>
      </c>
      <c r="BH359" s="593" t="s">
        <v>3618</v>
      </c>
      <c r="BJ359" s="669"/>
      <c r="BK359" s="576" t="s">
        <v>11</v>
      </c>
      <c r="BL359" s="609" t="s">
        <v>3307</v>
      </c>
      <c r="BM359" s="610" t="s">
        <v>3307</v>
      </c>
      <c r="BN359" s="610" t="s">
        <v>3307</v>
      </c>
      <c r="BO359" s="611" t="s">
        <v>3307</v>
      </c>
      <c r="BP359" s="576" t="s">
        <v>11</v>
      </c>
      <c r="BQ359" s="603"/>
      <c r="BR359" s="601"/>
      <c r="BS359" s="601"/>
      <c r="BT359" s="670"/>
      <c r="BU359" s="576" t="s">
        <v>11</v>
      </c>
      <c r="BV359" s="603"/>
      <c r="BW359" s="601"/>
      <c r="BX359" s="601"/>
      <c r="BY359" s="601"/>
      <c r="BZ359" s="670"/>
      <c r="CA359" s="576" t="s">
        <v>11</v>
      </c>
      <c r="CB359" s="603"/>
      <c r="CC359" s="601"/>
      <c r="CD359" s="601"/>
      <c r="CE359" s="601"/>
      <c r="CF359" s="670"/>
      <c r="CH359" s="669" t="s">
        <v>3257</v>
      </c>
    </row>
    <row r="360" spans="1:86">
      <c r="A360" s="1367"/>
      <c r="B360" s="584"/>
      <c r="C360" s="657"/>
      <c r="D360" s="593" t="s">
        <v>3576</v>
      </c>
      <c r="F360" s="658">
        <v>37470</v>
      </c>
      <c r="G360" s="659">
        <v>95620</v>
      </c>
      <c r="H360" s="658">
        <v>34620</v>
      </c>
      <c r="I360" s="659">
        <v>92770</v>
      </c>
      <c r="J360" s="595" t="s">
        <v>12</v>
      </c>
      <c r="K360" s="660">
        <v>350</v>
      </c>
      <c r="L360" s="661">
        <v>840</v>
      </c>
      <c r="M360" s="662" t="s">
        <v>3709</v>
      </c>
      <c r="N360" s="660">
        <v>320</v>
      </c>
      <c r="O360" s="661">
        <v>810</v>
      </c>
      <c r="P360" s="662" t="s">
        <v>3709</v>
      </c>
      <c r="Q360" s="576" t="s">
        <v>1</v>
      </c>
      <c r="R360" s="603">
        <v>7150</v>
      </c>
      <c r="S360" s="601">
        <v>70</v>
      </c>
      <c r="T360" s="663" t="s">
        <v>3618</v>
      </c>
      <c r="V360" s="598"/>
      <c r="W360" s="601"/>
      <c r="X360" s="592"/>
      <c r="Y360" s="601"/>
      <c r="Z360" s="592"/>
      <c r="AA360" s="592"/>
      <c r="AB360" s="593"/>
      <c r="AD360" s="698"/>
      <c r="AE360" s="698"/>
      <c r="AF360" s="592"/>
      <c r="AG360" s="592"/>
      <c r="AH360" s="593"/>
      <c r="AJ360" s="603"/>
      <c r="AK360" s="601"/>
      <c r="AL360" s="592"/>
      <c r="AM360" s="592"/>
      <c r="AN360" s="593"/>
      <c r="AP360" s="1351"/>
      <c r="AQ360" s="1354"/>
      <c r="AR360" s="1351"/>
      <c r="AS360" s="1354"/>
      <c r="AT360" s="1349"/>
      <c r="AU360" s="588" t="s">
        <v>3731</v>
      </c>
      <c r="AV360" s="665">
        <v>2900</v>
      </c>
      <c r="AW360" s="666">
        <v>3300</v>
      </c>
      <c r="AX360" s="684">
        <v>2000</v>
      </c>
      <c r="AY360" s="668">
        <v>2000</v>
      </c>
      <c r="BA360" s="1346"/>
      <c r="BC360" s="1345"/>
      <c r="BE360" s="603"/>
      <c r="BF360" s="592"/>
      <c r="BG360" s="592"/>
      <c r="BH360" s="593"/>
      <c r="BJ360" s="669"/>
      <c r="BL360" s="609"/>
      <c r="BM360" s="610"/>
      <c r="BN360" s="610"/>
      <c r="BO360" s="611"/>
      <c r="BQ360" s="603">
        <v>740</v>
      </c>
      <c r="BR360" s="601" t="s">
        <v>3639</v>
      </c>
      <c r="BS360" s="601">
        <v>7</v>
      </c>
      <c r="BT360" s="670" t="s">
        <v>3618</v>
      </c>
      <c r="BV360" s="603">
        <v>2520</v>
      </c>
      <c r="BW360" s="601" t="s">
        <v>3630</v>
      </c>
      <c r="BX360" s="601">
        <v>20</v>
      </c>
      <c r="BY360" s="601" t="s">
        <v>3618</v>
      </c>
      <c r="BZ360" s="670" t="s">
        <v>3631</v>
      </c>
      <c r="CB360" s="603">
        <v>1570</v>
      </c>
      <c r="CC360" s="601" t="s">
        <v>3630</v>
      </c>
      <c r="CD360" s="601">
        <v>10</v>
      </c>
      <c r="CE360" s="601" t="s">
        <v>3618</v>
      </c>
      <c r="CF360" s="670" t="s">
        <v>3631</v>
      </c>
      <c r="CH360" s="669"/>
    </row>
    <row r="361" spans="1:86">
      <c r="A361" s="1367"/>
      <c r="B361" s="584"/>
      <c r="C361" s="657" t="s">
        <v>3577</v>
      </c>
      <c r="D361" s="593" t="s">
        <v>3578</v>
      </c>
      <c r="F361" s="658">
        <v>95620</v>
      </c>
      <c r="G361" s="659">
        <v>167170</v>
      </c>
      <c r="H361" s="658">
        <v>92770</v>
      </c>
      <c r="I361" s="659">
        <v>164320</v>
      </c>
      <c r="J361" s="595" t="s">
        <v>12</v>
      </c>
      <c r="K361" s="660">
        <v>840</v>
      </c>
      <c r="L361" s="661">
        <v>1550</v>
      </c>
      <c r="M361" s="662" t="s">
        <v>3709</v>
      </c>
      <c r="N361" s="660">
        <v>810</v>
      </c>
      <c r="O361" s="661">
        <v>1520</v>
      </c>
      <c r="P361" s="662" t="s">
        <v>3709</v>
      </c>
      <c r="R361" s="598"/>
      <c r="S361" s="592"/>
      <c r="T361" s="593"/>
      <c r="V361" s="598"/>
      <c r="W361" s="601"/>
      <c r="X361" s="592"/>
      <c r="Y361" s="601"/>
      <c r="Z361" s="592"/>
      <c r="AA361" s="592"/>
      <c r="AB361" s="593"/>
      <c r="AD361" s="698"/>
      <c r="AE361" s="698"/>
      <c r="AF361" s="592"/>
      <c r="AG361" s="592"/>
      <c r="AH361" s="593"/>
      <c r="AJ361" s="603">
        <v>1330</v>
      </c>
      <c r="AK361" s="601" t="s">
        <v>3632</v>
      </c>
      <c r="AL361" s="592"/>
      <c r="AM361" s="592"/>
      <c r="AN361" s="593"/>
      <c r="AP361" s="1351"/>
      <c r="AQ361" s="1354"/>
      <c r="AR361" s="1351"/>
      <c r="AS361" s="1354"/>
      <c r="AT361" s="1349"/>
      <c r="AU361" s="588" t="s">
        <v>3732</v>
      </c>
      <c r="AV361" s="665">
        <v>2500</v>
      </c>
      <c r="AW361" s="666">
        <v>2800</v>
      </c>
      <c r="AX361" s="684">
        <v>1800</v>
      </c>
      <c r="AY361" s="668">
        <v>1800</v>
      </c>
      <c r="BA361" s="651"/>
      <c r="BC361" s="672"/>
      <c r="BE361" s="603"/>
      <c r="BF361" s="592"/>
      <c r="BG361" s="592"/>
      <c r="BH361" s="593"/>
      <c r="BJ361" s="669"/>
      <c r="BL361" s="609">
        <v>0.02</v>
      </c>
      <c r="BM361" s="610">
        <v>0.03</v>
      </c>
      <c r="BN361" s="610">
        <v>0.05</v>
      </c>
      <c r="BO361" s="611">
        <v>0.06</v>
      </c>
      <c r="BQ361" s="603"/>
      <c r="BR361" s="601"/>
      <c r="BS361" s="601"/>
      <c r="BT361" s="670"/>
      <c r="BV361" s="603"/>
      <c r="BW361" s="601"/>
      <c r="BX361" s="601"/>
      <c r="BY361" s="601"/>
      <c r="BZ361" s="670"/>
      <c r="CB361" s="603"/>
      <c r="CC361" s="601"/>
      <c r="CD361" s="601"/>
      <c r="CE361" s="601"/>
      <c r="CF361" s="670"/>
      <c r="CH361" s="669">
        <v>0.99</v>
      </c>
    </row>
    <row r="362" spans="1:86">
      <c r="A362" s="1367"/>
      <c r="B362" s="584"/>
      <c r="C362" s="657"/>
      <c r="D362" s="593" t="s">
        <v>3579</v>
      </c>
      <c r="F362" s="673">
        <v>167170</v>
      </c>
      <c r="G362" s="674"/>
      <c r="H362" s="673">
        <v>164320</v>
      </c>
      <c r="I362" s="674"/>
      <c r="J362" s="595" t="s">
        <v>12</v>
      </c>
      <c r="K362" s="675">
        <v>1550</v>
      </c>
      <c r="L362" s="676"/>
      <c r="M362" s="677" t="s">
        <v>3709</v>
      </c>
      <c r="N362" s="675">
        <v>1520</v>
      </c>
      <c r="O362" s="676"/>
      <c r="P362" s="677" t="s">
        <v>3709</v>
      </c>
      <c r="R362" s="598"/>
      <c r="S362" s="592"/>
      <c r="T362" s="593"/>
      <c r="V362" s="598"/>
      <c r="W362" s="601"/>
      <c r="X362" s="592"/>
      <c r="Y362" s="601"/>
      <c r="Z362" s="592"/>
      <c r="AA362" s="592"/>
      <c r="AB362" s="593"/>
      <c r="AD362" s="698"/>
      <c r="AE362" s="698"/>
      <c r="AF362" s="592"/>
      <c r="AG362" s="592"/>
      <c r="AH362" s="593"/>
      <c r="AJ362" s="603"/>
      <c r="AK362" s="601"/>
      <c r="AL362" s="592"/>
      <c r="AM362" s="592"/>
      <c r="AN362" s="593"/>
      <c r="AP362" s="1352"/>
      <c r="AQ362" s="1355"/>
      <c r="AR362" s="1352"/>
      <c r="AS362" s="1355"/>
      <c r="AT362" s="1349"/>
      <c r="AU362" s="679" t="s">
        <v>3733</v>
      </c>
      <c r="AV362" s="680">
        <v>2300</v>
      </c>
      <c r="AW362" s="681">
        <v>2500</v>
      </c>
      <c r="AX362" s="682">
        <v>1600</v>
      </c>
      <c r="AY362" s="683">
        <v>1600</v>
      </c>
      <c r="BA362" s="651"/>
      <c r="BC362" s="627"/>
      <c r="BE362" s="603"/>
      <c r="BF362" s="592"/>
      <c r="BG362" s="592"/>
      <c r="BH362" s="593"/>
      <c r="BJ362" s="669"/>
      <c r="BL362" s="609"/>
      <c r="BM362" s="610"/>
      <c r="BN362" s="610"/>
      <c r="BO362" s="611"/>
      <c r="BQ362" s="603"/>
      <c r="BR362" s="601"/>
      <c r="BS362" s="601"/>
      <c r="BT362" s="670"/>
      <c r="BV362" s="603"/>
      <c r="BW362" s="601"/>
      <c r="BX362" s="601"/>
      <c r="BY362" s="601"/>
      <c r="BZ362" s="670"/>
      <c r="CB362" s="603"/>
      <c r="CC362" s="601"/>
      <c r="CD362" s="601"/>
      <c r="CE362" s="601"/>
      <c r="CF362" s="670"/>
      <c r="CH362" s="669"/>
    </row>
    <row r="363" spans="1:86" ht="22.5">
      <c r="A363" s="1367"/>
      <c r="B363" s="631" t="s">
        <v>3600</v>
      </c>
      <c r="C363" s="632" t="s">
        <v>3573</v>
      </c>
      <c r="D363" s="633" t="s">
        <v>3574</v>
      </c>
      <c r="F363" s="634">
        <v>29570</v>
      </c>
      <c r="G363" s="635">
        <v>36720</v>
      </c>
      <c r="H363" s="634">
        <v>26880</v>
      </c>
      <c r="I363" s="635">
        <v>34030</v>
      </c>
      <c r="J363" s="595" t="s">
        <v>12</v>
      </c>
      <c r="K363" s="636">
        <v>270</v>
      </c>
      <c r="L363" s="637">
        <v>340</v>
      </c>
      <c r="M363" s="638" t="s">
        <v>3709</v>
      </c>
      <c r="N363" s="636">
        <v>250</v>
      </c>
      <c r="O363" s="637">
        <v>320</v>
      </c>
      <c r="P363" s="638" t="s">
        <v>3709</v>
      </c>
      <c r="Q363" s="576" t="s">
        <v>1</v>
      </c>
      <c r="R363" s="639">
        <v>7150</v>
      </c>
      <c r="S363" s="640">
        <v>70</v>
      </c>
      <c r="T363" s="641" t="s">
        <v>3618</v>
      </c>
      <c r="V363" s="598"/>
      <c r="W363" s="601"/>
      <c r="X363" s="592"/>
      <c r="Y363" s="601"/>
      <c r="Z363" s="592"/>
      <c r="AA363" s="592"/>
      <c r="AB363" s="593"/>
      <c r="AD363" s="698"/>
      <c r="AE363" s="698"/>
      <c r="AF363" s="592"/>
      <c r="AG363" s="592"/>
      <c r="AH363" s="593"/>
      <c r="AJ363" s="603"/>
      <c r="AK363" s="601"/>
      <c r="AL363" s="592"/>
      <c r="AM363" s="592"/>
      <c r="AN363" s="593"/>
      <c r="AO363" s="576" t="s">
        <v>1</v>
      </c>
      <c r="AP363" s="1350">
        <v>2300</v>
      </c>
      <c r="AQ363" s="1353">
        <v>2500</v>
      </c>
      <c r="AR363" s="1350">
        <v>1600</v>
      </c>
      <c r="AS363" s="1353">
        <v>1600</v>
      </c>
      <c r="AT363" s="1349" t="s">
        <v>12</v>
      </c>
      <c r="AU363" s="646" t="s">
        <v>3730</v>
      </c>
      <c r="AV363" s="647">
        <v>4800</v>
      </c>
      <c r="AW363" s="648">
        <v>5400</v>
      </c>
      <c r="AX363" s="684">
        <v>3400</v>
      </c>
      <c r="AY363" s="668">
        <v>3400</v>
      </c>
      <c r="BA363" s="651"/>
      <c r="BB363" s="576" t="s">
        <v>1</v>
      </c>
      <c r="BC363" s="1344">
        <v>4500</v>
      </c>
      <c r="BD363" s="576" t="s">
        <v>1</v>
      </c>
      <c r="BE363" s="644">
        <v>1190</v>
      </c>
      <c r="BF363" s="642" t="s">
        <v>1</v>
      </c>
      <c r="BG363" s="642">
        <v>10</v>
      </c>
      <c r="BH363" s="633" t="s">
        <v>3618</v>
      </c>
      <c r="BJ363" s="669"/>
      <c r="BK363" s="576" t="s">
        <v>11</v>
      </c>
      <c r="BL363" s="653" t="s">
        <v>3307</v>
      </c>
      <c r="BM363" s="654" t="s">
        <v>3307</v>
      </c>
      <c r="BN363" s="654" t="s">
        <v>3307</v>
      </c>
      <c r="BO363" s="655" t="s">
        <v>3307</v>
      </c>
      <c r="BP363" s="576" t="s">
        <v>11</v>
      </c>
      <c r="BQ363" s="644"/>
      <c r="BR363" s="645"/>
      <c r="BS363" s="645"/>
      <c r="BT363" s="656"/>
      <c r="BU363" s="576" t="s">
        <v>11</v>
      </c>
      <c r="BV363" s="644"/>
      <c r="BW363" s="645"/>
      <c r="BX363" s="645"/>
      <c r="BY363" s="645"/>
      <c r="BZ363" s="656"/>
      <c r="CA363" s="576" t="s">
        <v>11</v>
      </c>
      <c r="CB363" s="644"/>
      <c r="CC363" s="645"/>
      <c r="CD363" s="645"/>
      <c r="CE363" s="645"/>
      <c r="CF363" s="656"/>
      <c r="CH363" s="652" t="s">
        <v>3257</v>
      </c>
    </row>
    <row r="364" spans="1:86">
      <c r="A364" s="1367"/>
      <c r="B364" s="584"/>
      <c r="C364" s="657"/>
      <c r="D364" s="593" t="s">
        <v>3576</v>
      </c>
      <c r="F364" s="658">
        <v>36720</v>
      </c>
      <c r="G364" s="659">
        <v>94870</v>
      </c>
      <c r="H364" s="658">
        <v>34030</v>
      </c>
      <c r="I364" s="659">
        <v>92180</v>
      </c>
      <c r="J364" s="595" t="s">
        <v>12</v>
      </c>
      <c r="K364" s="660">
        <v>340</v>
      </c>
      <c r="L364" s="661">
        <v>840</v>
      </c>
      <c r="M364" s="662" t="s">
        <v>3709</v>
      </c>
      <c r="N364" s="660">
        <v>320</v>
      </c>
      <c r="O364" s="661">
        <v>810</v>
      </c>
      <c r="P364" s="662" t="s">
        <v>3709</v>
      </c>
      <c r="Q364" s="576" t="s">
        <v>1</v>
      </c>
      <c r="R364" s="603">
        <v>7150</v>
      </c>
      <c r="S364" s="601">
        <v>70</v>
      </c>
      <c r="T364" s="663" t="s">
        <v>3618</v>
      </c>
      <c r="V364" s="598"/>
      <c r="W364" s="601"/>
      <c r="X364" s="592"/>
      <c r="Y364" s="601"/>
      <c r="Z364" s="592"/>
      <c r="AA364" s="592"/>
      <c r="AB364" s="593"/>
      <c r="AD364" s="698"/>
      <c r="AE364" s="698"/>
      <c r="AF364" s="592"/>
      <c r="AG364" s="592"/>
      <c r="AH364" s="593"/>
      <c r="AJ364" s="603"/>
      <c r="AK364" s="601"/>
      <c r="AL364" s="592"/>
      <c r="AM364" s="592"/>
      <c r="AN364" s="593"/>
      <c r="AP364" s="1351"/>
      <c r="AQ364" s="1354"/>
      <c r="AR364" s="1351"/>
      <c r="AS364" s="1354"/>
      <c r="AT364" s="1349"/>
      <c r="AU364" s="588" t="s">
        <v>3731</v>
      </c>
      <c r="AV364" s="665">
        <v>2600</v>
      </c>
      <c r="AW364" s="666">
        <v>2900</v>
      </c>
      <c r="AX364" s="684">
        <v>1800</v>
      </c>
      <c r="AY364" s="668">
        <v>1800</v>
      </c>
      <c r="BA364" s="651"/>
      <c r="BC364" s="1345"/>
      <c r="BE364" s="603"/>
      <c r="BF364" s="592"/>
      <c r="BG364" s="592"/>
      <c r="BH364" s="593"/>
      <c r="BJ364" s="669"/>
      <c r="BL364" s="609"/>
      <c r="BM364" s="610"/>
      <c r="BN364" s="610"/>
      <c r="BO364" s="611"/>
      <c r="BQ364" s="603">
        <v>700</v>
      </c>
      <c r="BR364" s="601" t="s">
        <v>3639</v>
      </c>
      <c r="BS364" s="601">
        <v>7</v>
      </c>
      <c r="BT364" s="670" t="s">
        <v>3618</v>
      </c>
      <c r="BV364" s="603">
        <v>2380</v>
      </c>
      <c r="BW364" s="601" t="s">
        <v>3630</v>
      </c>
      <c r="BX364" s="601">
        <v>20</v>
      </c>
      <c r="BY364" s="601" t="s">
        <v>3618</v>
      </c>
      <c r="BZ364" s="670" t="s">
        <v>3631</v>
      </c>
      <c r="CB364" s="603">
        <v>1480</v>
      </c>
      <c r="CC364" s="601" t="s">
        <v>3630</v>
      </c>
      <c r="CD364" s="601">
        <v>10</v>
      </c>
      <c r="CE364" s="601" t="s">
        <v>3618</v>
      </c>
      <c r="CF364" s="670" t="s">
        <v>3631</v>
      </c>
      <c r="CH364" s="669"/>
    </row>
    <row r="365" spans="1:86">
      <c r="A365" s="1367"/>
      <c r="B365" s="584"/>
      <c r="C365" s="657" t="s">
        <v>3577</v>
      </c>
      <c r="D365" s="593" t="s">
        <v>3578</v>
      </c>
      <c r="F365" s="658">
        <v>94870</v>
      </c>
      <c r="G365" s="659">
        <v>166420</v>
      </c>
      <c r="H365" s="658">
        <v>92180</v>
      </c>
      <c r="I365" s="659">
        <v>163730</v>
      </c>
      <c r="J365" s="595" t="s">
        <v>12</v>
      </c>
      <c r="K365" s="660">
        <v>840</v>
      </c>
      <c r="L365" s="661">
        <v>1550</v>
      </c>
      <c r="M365" s="662" t="s">
        <v>3709</v>
      </c>
      <c r="N365" s="660">
        <v>810</v>
      </c>
      <c r="O365" s="661">
        <v>1520</v>
      </c>
      <c r="P365" s="662" t="s">
        <v>3709</v>
      </c>
      <c r="R365" s="598"/>
      <c r="S365" s="592"/>
      <c r="T365" s="593"/>
      <c r="V365" s="598"/>
      <c r="W365" s="601"/>
      <c r="X365" s="592"/>
      <c r="Y365" s="601"/>
      <c r="Z365" s="592"/>
      <c r="AA365" s="592"/>
      <c r="AB365" s="593"/>
      <c r="AD365" s="698"/>
      <c r="AE365" s="698"/>
      <c r="AF365" s="592"/>
      <c r="AG365" s="592"/>
      <c r="AH365" s="593"/>
      <c r="AJ365" s="603"/>
      <c r="AK365" s="601"/>
      <c r="AL365" s="592"/>
      <c r="AM365" s="592"/>
      <c r="AN365" s="593"/>
      <c r="AP365" s="1351"/>
      <c r="AQ365" s="1354"/>
      <c r="AR365" s="1351"/>
      <c r="AS365" s="1354"/>
      <c r="AT365" s="1349"/>
      <c r="AU365" s="588" t="s">
        <v>3732</v>
      </c>
      <c r="AV365" s="665">
        <v>2300</v>
      </c>
      <c r="AW365" s="666">
        <v>2500</v>
      </c>
      <c r="AX365" s="684">
        <v>1600</v>
      </c>
      <c r="AY365" s="668">
        <v>1600</v>
      </c>
      <c r="BA365" s="651"/>
      <c r="BC365" s="627"/>
      <c r="BE365" s="603"/>
      <c r="BF365" s="592"/>
      <c r="BG365" s="592"/>
      <c r="BH365" s="593"/>
      <c r="BJ365" s="669"/>
      <c r="BL365" s="609">
        <v>0.02</v>
      </c>
      <c r="BM365" s="610">
        <v>0.03</v>
      </c>
      <c r="BN365" s="610">
        <v>0.05</v>
      </c>
      <c r="BO365" s="611">
        <v>0.06</v>
      </c>
      <c r="BQ365" s="603"/>
      <c r="BR365" s="601"/>
      <c r="BS365" s="601"/>
      <c r="BT365" s="670"/>
      <c r="BV365" s="603"/>
      <c r="BW365" s="601"/>
      <c r="BX365" s="601"/>
      <c r="BY365" s="601"/>
      <c r="BZ365" s="670"/>
      <c r="CB365" s="603"/>
      <c r="CC365" s="601"/>
      <c r="CD365" s="601"/>
      <c r="CE365" s="601"/>
      <c r="CF365" s="670"/>
      <c r="CH365" s="669">
        <v>0.99</v>
      </c>
    </row>
    <row r="366" spans="1:86">
      <c r="A366" s="1367"/>
      <c r="B366" s="686"/>
      <c r="C366" s="687"/>
      <c r="D366" s="600" t="s">
        <v>3579</v>
      </c>
      <c r="F366" s="673">
        <v>166420</v>
      </c>
      <c r="G366" s="674"/>
      <c r="H366" s="673">
        <v>163730</v>
      </c>
      <c r="I366" s="674"/>
      <c r="J366" s="595" t="s">
        <v>12</v>
      </c>
      <c r="K366" s="675">
        <v>1550</v>
      </c>
      <c r="L366" s="676"/>
      <c r="M366" s="677" t="s">
        <v>3709</v>
      </c>
      <c r="N366" s="675">
        <v>1520</v>
      </c>
      <c r="O366" s="676"/>
      <c r="P366" s="677" t="s">
        <v>3709</v>
      </c>
      <c r="R366" s="599"/>
      <c r="S366" s="688"/>
      <c r="T366" s="600"/>
      <c r="V366" s="599"/>
      <c r="W366" s="612"/>
      <c r="X366" s="688"/>
      <c r="Y366" s="612"/>
      <c r="Z366" s="688"/>
      <c r="AA366" s="688"/>
      <c r="AB366" s="600"/>
      <c r="AD366" s="698"/>
      <c r="AE366" s="698"/>
      <c r="AF366" s="592"/>
      <c r="AG366" s="592"/>
      <c r="AH366" s="593"/>
      <c r="AJ366" s="602"/>
      <c r="AK366" s="612"/>
      <c r="AL366" s="688"/>
      <c r="AM366" s="688"/>
      <c r="AN366" s="600"/>
      <c r="AP366" s="1352"/>
      <c r="AQ366" s="1355"/>
      <c r="AR366" s="1352"/>
      <c r="AS366" s="1355"/>
      <c r="AT366" s="1349"/>
      <c r="AU366" s="679" t="s">
        <v>3733</v>
      </c>
      <c r="AV366" s="680">
        <v>2000</v>
      </c>
      <c r="AW366" s="681">
        <v>2300</v>
      </c>
      <c r="AX366" s="700">
        <v>1400</v>
      </c>
      <c r="AY366" s="683">
        <v>1400</v>
      </c>
      <c r="BA366" s="699"/>
      <c r="BC366" s="627"/>
      <c r="BE366" s="602"/>
      <c r="BF366" s="688"/>
      <c r="BG366" s="688"/>
      <c r="BH366" s="600"/>
      <c r="BJ366" s="614"/>
      <c r="BL366" s="689"/>
      <c r="BM366" s="690"/>
      <c r="BN366" s="690"/>
      <c r="BO366" s="691"/>
      <c r="BQ366" s="602"/>
      <c r="BR366" s="612"/>
      <c r="BS366" s="612"/>
      <c r="BT366" s="613"/>
      <c r="BV366" s="602"/>
      <c r="BW366" s="612"/>
      <c r="BX366" s="612"/>
      <c r="BY366" s="612"/>
      <c r="BZ366" s="613"/>
      <c r="CB366" s="602"/>
      <c r="CC366" s="612"/>
      <c r="CD366" s="612"/>
      <c r="CE366" s="612"/>
      <c r="CF366" s="613"/>
      <c r="CH366" s="614"/>
    </row>
    <row r="367" spans="1:86" ht="45">
      <c r="A367" s="1367" t="s">
        <v>3534</v>
      </c>
      <c r="B367" s="584" t="s">
        <v>3601</v>
      </c>
      <c r="C367" s="657" t="s">
        <v>3573</v>
      </c>
      <c r="D367" s="593" t="s">
        <v>3574</v>
      </c>
      <c r="F367" s="634">
        <v>219590</v>
      </c>
      <c r="G367" s="635">
        <v>226510</v>
      </c>
      <c r="H367" s="634">
        <v>172500</v>
      </c>
      <c r="I367" s="635">
        <v>179420</v>
      </c>
      <c r="J367" s="595" t="s">
        <v>12</v>
      </c>
      <c r="K367" s="636">
        <v>2170</v>
      </c>
      <c r="L367" s="637">
        <v>2230</v>
      </c>
      <c r="M367" s="638" t="s">
        <v>3709</v>
      </c>
      <c r="N367" s="636">
        <v>1700</v>
      </c>
      <c r="O367" s="637">
        <v>1760</v>
      </c>
      <c r="P367" s="638" t="s">
        <v>3709</v>
      </c>
      <c r="Q367" s="576" t="s">
        <v>1</v>
      </c>
      <c r="R367" s="692">
        <v>6920</v>
      </c>
      <c r="S367" s="693">
        <v>60</v>
      </c>
      <c r="T367" s="663" t="s">
        <v>3618</v>
      </c>
      <c r="U367" s="576" t="s">
        <v>1</v>
      </c>
      <c r="V367" s="1363" t="s">
        <v>3583</v>
      </c>
      <c r="W367" s="1364"/>
      <c r="X367" s="642" t="s">
        <v>1</v>
      </c>
      <c r="Y367" s="1364" t="s">
        <v>3583</v>
      </c>
      <c r="Z367" s="1364"/>
      <c r="AA367" s="642"/>
      <c r="AB367" s="633"/>
      <c r="AC367" s="576" t="s">
        <v>1</v>
      </c>
      <c r="AD367" s="1361">
        <v>54290</v>
      </c>
      <c r="AE367" s="643"/>
      <c r="AF367" s="642" t="s">
        <v>1</v>
      </c>
      <c r="AG367" s="642">
        <v>470</v>
      </c>
      <c r="AH367" s="633" t="s">
        <v>3618</v>
      </c>
      <c r="AI367" s="576" t="s">
        <v>1</v>
      </c>
      <c r="AJ367" s="603" t="s">
        <v>3234</v>
      </c>
      <c r="AK367" s="601"/>
      <c r="AL367" s="592" t="s">
        <v>1</v>
      </c>
      <c r="AM367" s="592">
        <v>280</v>
      </c>
      <c r="AN367" s="593" t="s">
        <v>3633</v>
      </c>
      <c r="AO367" s="576" t="s">
        <v>1</v>
      </c>
      <c r="AP367" s="1350">
        <v>14700</v>
      </c>
      <c r="AQ367" s="1353">
        <v>16100</v>
      </c>
      <c r="AR367" s="1350">
        <v>10200</v>
      </c>
      <c r="AS367" s="1353">
        <v>10200</v>
      </c>
      <c r="AT367" s="1349" t="s">
        <v>12</v>
      </c>
      <c r="AU367" s="646" t="s">
        <v>3730</v>
      </c>
      <c r="AV367" s="647">
        <v>31600</v>
      </c>
      <c r="AW367" s="648">
        <v>35200</v>
      </c>
      <c r="AX367" s="649">
        <v>22100</v>
      </c>
      <c r="AY367" s="650">
        <v>22100</v>
      </c>
      <c r="AZ367" s="576" t="s">
        <v>1</v>
      </c>
      <c r="BA367" s="651"/>
      <c r="BB367" s="576" t="s">
        <v>1</v>
      </c>
      <c r="BC367" s="1344">
        <v>4500</v>
      </c>
      <c r="BD367" s="576" t="s">
        <v>1</v>
      </c>
      <c r="BE367" s="603">
        <v>21280</v>
      </c>
      <c r="BF367" s="592" t="s">
        <v>1</v>
      </c>
      <c r="BG367" s="592">
        <v>210</v>
      </c>
      <c r="BH367" s="593" t="s">
        <v>3618</v>
      </c>
      <c r="BI367" s="576" t="s">
        <v>11</v>
      </c>
      <c r="BJ367" s="669"/>
      <c r="BK367" s="576" t="s">
        <v>11</v>
      </c>
      <c r="BL367" s="609" t="s">
        <v>3307</v>
      </c>
      <c r="BM367" s="610" t="s">
        <v>3307</v>
      </c>
      <c r="BN367" s="610" t="s">
        <v>3307</v>
      </c>
      <c r="BO367" s="611" t="s">
        <v>3307</v>
      </c>
      <c r="BP367" s="576" t="s">
        <v>11</v>
      </c>
      <c r="BQ367" s="603"/>
      <c r="BR367" s="601"/>
      <c r="BS367" s="601"/>
      <c r="BT367" s="670"/>
      <c r="BU367" s="576" t="s">
        <v>11</v>
      </c>
      <c r="BV367" s="603"/>
      <c r="BW367" s="601"/>
      <c r="BX367" s="601"/>
      <c r="BY367" s="601"/>
      <c r="BZ367" s="670"/>
      <c r="CA367" s="576" t="s">
        <v>11</v>
      </c>
      <c r="CB367" s="603"/>
      <c r="CC367" s="601"/>
      <c r="CD367" s="601"/>
      <c r="CE367" s="601"/>
      <c r="CF367" s="670"/>
      <c r="CH367" s="669" t="s">
        <v>3257</v>
      </c>
    </row>
    <row r="368" spans="1:86">
      <c r="A368" s="1367"/>
      <c r="B368" s="584"/>
      <c r="C368" s="657"/>
      <c r="D368" s="593" t="s">
        <v>3576</v>
      </c>
      <c r="F368" s="658">
        <v>226510</v>
      </c>
      <c r="G368" s="659">
        <v>283040</v>
      </c>
      <c r="H368" s="658">
        <v>179420</v>
      </c>
      <c r="I368" s="659">
        <v>235950</v>
      </c>
      <c r="J368" s="595" t="s">
        <v>12</v>
      </c>
      <c r="K368" s="660">
        <v>2230</v>
      </c>
      <c r="L368" s="661">
        <v>2720</v>
      </c>
      <c r="M368" s="662" t="s">
        <v>3709</v>
      </c>
      <c r="N368" s="660">
        <v>1760</v>
      </c>
      <c r="O368" s="661">
        <v>2240</v>
      </c>
      <c r="P368" s="662" t="s">
        <v>3709</v>
      </c>
      <c r="Q368" s="576" t="s">
        <v>1</v>
      </c>
      <c r="R368" s="603">
        <v>6920</v>
      </c>
      <c r="S368" s="601">
        <v>60</v>
      </c>
      <c r="T368" s="663" t="s">
        <v>3618</v>
      </c>
      <c r="V368" s="1365"/>
      <c r="W368" s="1366"/>
      <c r="X368" s="592"/>
      <c r="Y368" s="1366"/>
      <c r="Z368" s="1366"/>
      <c r="AA368" s="592"/>
      <c r="AB368" s="593"/>
      <c r="AD368" s="1362"/>
      <c r="AE368" s="664">
        <v>52560</v>
      </c>
      <c r="AF368" s="592"/>
      <c r="AG368" s="592"/>
      <c r="AH368" s="593"/>
      <c r="AJ368" s="603"/>
      <c r="AK368" s="601"/>
      <c r="AL368" s="592"/>
      <c r="AM368" s="592"/>
      <c r="AN368" s="593"/>
      <c r="AP368" s="1351"/>
      <c r="AQ368" s="1354"/>
      <c r="AR368" s="1351"/>
      <c r="AS368" s="1354"/>
      <c r="AT368" s="1349"/>
      <c r="AU368" s="588" t="s">
        <v>3731</v>
      </c>
      <c r="AV368" s="665">
        <v>17400</v>
      </c>
      <c r="AW368" s="666">
        <v>19400</v>
      </c>
      <c r="AX368" s="667">
        <v>12200</v>
      </c>
      <c r="AY368" s="668">
        <v>12200</v>
      </c>
      <c r="BA368" s="651"/>
      <c r="BC368" s="1345"/>
      <c r="BE368" s="603"/>
      <c r="BF368" s="592"/>
      <c r="BG368" s="592"/>
      <c r="BH368" s="593"/>
      <c r="BJ368" s="669"/>
      <c r="BL368" s="609"/>
      <c r="BM368" s="610"/>
      <c r="BN368" s="610"/>
      <c r="BO368" s="611"/>
      <c r="BQ368" s="603">
        <v>12630</v>
      </c>
      <c r="BR368" s="601" t="s">
        <v>3639</v>
      </c>
      <c r="BS368" s="601">
        <v>120</v>
      </c>
      <c r="BT368" s="670" t="s">
        <v>3618</v>
      </c>
      <c r="BV368" s="603">
        <v>41530</v>
      </c>
      <c r="BW368" s="601" t="s">
        <v>3630</v>
      </c>
      <c r="BX368" s="601">
        <v>410</v>
      </c>
      <c r="BY368" s="601" t="s">
        <v>3618</v>
      </c>
      <c r="BZ368" s="670" t="s">
        <v>3631</v>
      </c>
      <c r="CB368" s="603">
        <v>25400</v>
      </c>
      <c r="CC368" s="601" t="s">
        <v>3630</v>
      </c>
      <c r="CD368" s="601">
        <v>250</v>
      </c>
      <c r="CE368" s="601" t="s">
        <v>3618</v>
      </c>
      <c r="CF368" s="670" t="s">
        <v>3631</v>
      </c>
      <c r="CH368" s="669"/>
    </row>
    <row r="369" spans="1:86">
      <c r="A369" s="1367"/>
      <c r="B369" s="584"/>
      <c r="C369" s="657" t="s">
        <v>3577</v>
      </c>
      <c r="D369" s="593" t="s">
        <v>3578</v>
      </c>
      <c r="F369" s="658">
        <v>283040</v>
      </c>
      <c r="G369" s="659">
        <v>352270</v>
      </c>
      <c r="H369" s="658">
        <v>235950</v>
      </c>
      <c r="I369" s="659">
        <v>305180</v>
      </c>
      <c r="J369" s="595" t="s">
        <v>12</v>
      </c>
      <c r="K369" s="660">
        <v>2720</v>
      </c>
      <c r="L369" s="661">
        <v>3410</v>
      </c>
      <c r="M369" s="662" t="s">
        <v>3709</v>
      </c>
      <c r="N369" s="660">
        <v>2240</v>
      </c>
      <c r="O369" s="661">
        <v>2930</v>
      </c>
      <c r="P369" s="662" t="s">
        <v>3709</v>
      </c>
      <c r="R369" s="598"/>
      <c r="S369" s="592"/>
      <c r="T369" s="593"/>
      <c r="V369" s="1365"/>
      <c r="W369" s="1366"/>
      <c r="X369" s="592"/>
      <c r="Y369" s="1366"/>
      <c r="Z369" s="1366"/>
      <c r="AA369" s="592"/>
      <c r="AB369" s="593"/>
      <c r="AC369" s="576" t="s">
        <v>1</v>
      </c>
      <c r="AD369" s="1359">
        <v>52560</v>
      </c>
      <c r="AE369" s="671"/>
      <c r="AF369" s="592"/>
      <c r="AG369" s="592"/>
      <c r="AH369" s="593"/>
      <c r="AJ369" s="603">
        <v>28420</v>
      </c>
      <c r="AK369" s="601" t="s">
        <v>3632</v>
      </c>
      <c r="AL369" s="592"/>
      <c r="AM369" s="592"/>
      <c r="AN369" s="593"/>
      <c r="AP369" s="1351"/>
      <c r="AQ369" s="1354"/>
      <c r="AR369" s="1351"/>
      <c r="AS369" s="1354"/>
      <c r="AT369" s="1349"/>
      <c r="AU369" s="588" t="s">
        <v>3732</v>
      </c>
      <c r="AV369" s="665">
        <v>15200</v>
      </c>
      <c r="AW369" s="666">
        <v>16900</v>
      </c>
      <c r="AX369" s="667">
        <v>10600</v>
      </c>
      <c r="AY369" s="668">
        <v>10600</v>
      </c>
      <c r="BA369" s="651"/>
      <c r="BC369" s="627"/>
      <c r="BE369" s="603"/>
      <c r="BF369" s="592"/>
      <c r="BG369" s="592"/>
      <c r="BH369" s="593"/>
      <c r="BJ369" s="669"/>
      <c r="BL369" s="609">
        <v>0.01</v>
      </c>
      <c r="BM369" s="610">
        <v>0.02</v>
      </c>
      <c r="BN369" s="610">
        <v>0.04</v>
      </c>
      <c r="BO369" s="611">
        <v>0.05</v>
      </c>
      <c r="BQ369" s="603"/>
      <c r="BR369" s="601"/>
      <c r="BS369" s="601"/>
      <c r="BT369" s="670"/>
      <c r="BV369" s="603"/>
      <c r="BW369" s="601"/>
      <c r="BX369" s="601"/>
      <c r="BY369" s="601"/>
      <c r="BZ369" s="670"/>
      <c r="CB369" s="603"/>
      <c r="CC369" s="601"/>
      <c r="CD369" s="601"/>
      <c r="CE369" s="601"/>
      <c r="CF369" s="670"/>
      <c r="CH369" s="669">
        <v>0.61</v>
      </c>
    </row>
    <row r="370" spans="1:86">
      <c r="A370" s="1367"/>
      <c r="B370" s="584"/>
      <c r="C370" s="657"/>
      <c r="D370" s="593" t="s">
        <v>3579</v>
      </c>
      <c r="F370" s="673">
        <v>352270</v>
      </c>
      <c r="G370" s="674"/>
      <c r="H370" s="673">
        <v>305180</v>
      </c>
      <c r="I370" s="674"/>
      <c r="J370" s="595" t="s">
        <v>12</v>
      </c>
      <c r="K370" s="675">
        <v>3410</v>
      </c>
      <c r="L370" s="676"/>
      <c r="M370" s="677" t="s">
        <v>3709</v>
      </c>
      <c r="N370" s="675">
        <v>2930</v>
      </c>
      <c r="O370" s="676"/>
      <c r="P370" s="677" t="s">
        <v>3709</v>
      </c>
      <c r="R370" s="598"/>
      <c r="S370" s="592"/>
      <c r="T370" s="593"/>
      <c r="V370" s="1365"/>
      <c r="W370" s="1366"/>
      <c r="X370" s="592"/>
      <c r="Y370" s="1366"/>
      <c r="Z370" s="1366"/>
      <c r="AA370" s="592"/>
      <c r="AB370" s="593"/>
      <c r="AD370" s="1360"/>
      <c r="AE370" s="678"/>
      <c r="AF370" s="688"/>
      <c r="AG370" s="688"/>
      <c r="AH370" s="600"/>
      <c r="AJ370" s="603"/>
      <c r="AK370" s="601"/>
      <c r="AL370" s="592"/>
      <c r="AM370" s="592"/>
      <c r="AN370" s="593"/>
      <c r="AP370" s="1352"/>
      <c r="AQ370" s="1355"/>
      <c r="AR370" s="1352"/>
      <c r="AS370" s="1355"/>
      <c r="AT370" s="1349"/>
      <c r="AU370" s="679" t="s">
        <v>3733</v>
      </c>
      <c r="AV370" s="680">
        <v>13600</v>
      </c>
      <c r="AW370" s="681">
        <v>15100</v>
      </c>
      <c r="AX370" s="682">
        <v>9500</v>
      </c>
      <c r="AY370" s="683">
        <v>9500</v>
      </c>
      <c r="BA370" s="651"/>
      <c r="BC370" s="627"/>
      <c r="BE370" s="603"/>
      <c r="BF370" s="592"/>
      <c r="BG370" s="592"/>
      <c r="BH370" s="593"/>
      <c r="BJ370" s="669"/>
      <c r="BL370" s="609"/>
      <c r="BM370" s="610"/>
      <c r="BN370" s="610"/>
      <c r="BO370" s="611"/>
      <c r="BQ370" s="603"/>
      <c r="BR370" s="601"/>
      <c r="BS370" s="601"/>
      <c r="BT370" s="670"/>
      <c r="BV370" s="603"/>
      <c r="BW370" s="601"/>
      <c r="BX370" s="601"/>
      <c r="BY370" s="601"/>
      <c r="BZ370" s="670"/>
      <c r="CB370" s="603"/>
      <c r="CC370" s="601"/>
      <c r="CD370" s="601"/>
      <c r="CE370" s="601"/>
      <c r="CF370" s="670"/>
      <c r="CH370" s="669"/>
    </row>
    <row r="371" spans="1:86" ht="45">
      <c r="A371" s="1367"/>
      <c r="B371" s="631" t="s">
        <v>3580</v>
      </c>
      <c r="C371" s="632" t="s">
        <v>3573</v>
      </c>
      <c r="D371" s="633" t="s">
        <v>3574</v>
      </c>
      <c r="F371" s="634">
        <v>119150</v>
      </c>
      <c r="G371" s="635">
        <v>126070</v>
      </c>
      <c r="H371" s="634">
        <v>95600</v>
      </c>
      <c r="I371" s="635">
        <v>102520</v>
      </c>
      <c r="J371" s="595" t="s">
        <v>12</v>
      </c>
      <c r="K371" s="636">
        <v>1170</v>
      </c>
      <c r="L371" s="637">
        <v>1230</v>
      </c>
      <c r="M371" s="638" t="s">
        <v>3709</v>
      </c>
      <c r="N371" s="636">
        <v>930</v>
      </c>
      <c r="O371" s="637">
        <v>990</v>
      </c>
      <c r="P371" s="638" t="s">
        <v>3709</v>
      </c>
      <c r="Q371" s="576" t="s">
        <v>1</v>
      </c>
      <c r="R371" s="639">
        <v>6920</v>
      </c>
      <c r="S371" s="640">
        <v>60</v>
      </c>
      <c r="T371" s="641" t="s">
        <v>3618</v>
      </c>
      <c r="V371" s="1365"/>
      <c r="W371" s="1366"/>
      <c r="X371" s="592"/>
      <c r="Y371" s="1366"/>
      <c r="Z371" s="1366"/>
      <c r="AA371" s="592"/>
      <c r="AB371" s="593"/>
      <c r="AC371" s="576" t="s">
        <v>1</v>
      </c>
      <c r="AD371" s="1361">
        <v>30600</v>
      </c>
      <c r="AE371" s="643"/>
      <c r="AF371" s="592" t="s">
        <v>1</v>
      </c>
      <c r="AG371" s="592">
        <v>230</v>
      </c>
      <c r="AH371" s="593" t="s">
        <v>3618</v>
      </c>
      <c r="AJ371" s="603" t="s">
        <v>3235</v>
      </c>
      <c r="AK371" s="601"/>
      <c r="AL371" s="592" t="s">
        <v>1</v>
      </c>
      <c r="AM371" s="592">
        <v>170</v>
      </c>
      <c r="AN371" s="593" t="s">
        <v>3633</v>
      </c>
      <c r="AO371" s="576" t="s">
        <v>1</v>
      </c>
      <c r="AP371" s="1350">
        <v>7300</v>
      </c>
      <c r="AQ371" s="1353">
        <v>8000</v>
      </c>
      <c r="AR371" s="1350">
        <v>5100</v>
      </c>
      <c r="AS371" s="1353">
        <v>5100</v>
      </c>
      <c r="AT371" s="1349" t="s">
        <v>12</v>
      </c>
      <c r="AU371" s="646" t="s">
        <v>3730</v>
      </c>
      <c r="AV371" s="647">
        <v>15800</v>
      </c>
      <c r="AW371" s="648">
        <v>17600</v>
      </c>
      <c r="AX371" s="684">
        <v>11000</v>
      </c>
      <c r="AY371" s="668">
        <v>11000</v>
      </c>
      <c r="BA371" s="651"/>
      <c r="BB371" s="576" t="s">
        <v>1</v>
      </c>
      <c r="BC371" s="1344">
        <v>4500</v>
      </c>
      <c r="BD371" s="576" t="s">
        <v>1</v>
      </c>
      <c r="BE371" s="644">
        <v>10640</v>
      </c>
      <c r="BF371" s="642" t="s">
        <v>1</v>
      </c>
      <c r="BG371" s="642">
        <v>100</v>
      </c>
      <c r="BH371" s="633" t="s">
        <v>3618</v>
      </c>
      <c r="BJ371" s="669"/>
      <c r="BK371" s="576" t="s">
        <v>11</v>
      </c>
      <c r="BL371" s="653" t="s">
        <v>3307</v>
      </c>
      <c r="BM371" s="654" t="s">
        <v>3307</v>
      </c>
      <c r="BN371" s="654" t="s">
        <v>3307</v>
      </c>
      <c r="BO371" s="655" t="s">
        <v>3307</v>
      </c>
      <c r="BP371" s="576" t="s">
        <v>11</v>
      </c>
      <c r="BQ371" s="644"/>
      <c r="BR371" s="645"/>
      <c r="BS371" s="645"/>
      <c r="BT371" s="656"/>
      <c r="BU371" s="576" t="s">
        <v>11</v>
      </c>
      <c r="BV371" s="644"/>
      <c r="BW371" s="645"/>
      <c r="BX371" s="645"/>
      <c r="BY371" s="645"/>
      <c r="BZ371" s="656"/>
      <c r="CA371" s="576" t="s">
        <v>11</v>
      </c>
      <c r="CB371" s="644"/>
      <c r="CC371" s="645"/>
      <c r="CD371" s="645"/>
      <c r="CE371" s="645"/>
      <c r="CF371" s="656"/>
      <c r="CH371" s="652" t="s">
        <v>3257</v>
      </c>
    </row>
    <row r="372" spans="1:86">
      <c r="A372" s="1367"/>
      <c r="B372" s="584"/>
      <c r="C372" s="657"/>
      <c r="D372" s="593" t="s">
        <v>3576</v>
      </c>
      <c r="F372" s="658">
        <v>126070</v>
      </c>
      <c r="G372" s="659">
        <v>182600</v>
      </c>
      <c r="H372" s="658">
        <v>102520</v>
      </c>
      <c r="I372" s="659">
        <v>159050</v>
      </c>
      <c r="J372" s="595" t="s">
        <v>12</v>
      </c>
      <c r="K372" s="660">
        <v>1230</v>
      </c>
      <c r="L372" s="661">
        <v>1710</v>
      </c>
      <c r="M372" s="662" t="s">
        <v>3709</v>
      </c>
      <c r="N372" s="660">
        <v>990</v>
      </c>
      <c r="O372" s="661">
        <v>1480</v>
      </c>
      <c r="P372" s="662" t="s">
        <v>3709</v>
      </c>
      <c r="Q372" s="576" t="s">
        <v>1</v>
      </c>
      <c r="R372" s="603">
        <v>6920</v>
      </c>
      <c r="S372" s="601">
        <v>60</v>
      </c>
      <c r="T372" s="663" t="s">
        <v>3618</v>
      </c>
      <c r="V372" s="1365"/>
      <c r="W372" s="1366"/>
      <c r="X372" s="592"/>
      <c r="Y372" s="1366"/>
      <c r="Z372" s="1366"/>
      <c r="AA372" s="592"/>
      <c r="AB372" s="593"/>
      <c r="AD372" s="1362"/>
      <c r="AE372" s="664">
        <v>28870</v>
      </c>
      <c r="AF372" s="592"/>
      <c r="AG372" s="592"/>
      <c r="AH372" s="593"/>
      <c r="AJ372" s="603"/>
      <c r="AK372" s="601"/>
      <c r="AL372" s="592"/>
      <c r="AM372" s="592"/>
      <c r="AN372" s="593"/>
      <c r="AP372" s="1351"/>
      <c r="AQ372" s="1354"/>
      <c r="AR372" s="1351"/>
      <c r="AS372" s="1354"/>
      <c r="AT372" s="1349"/>
      <c r="AU372" s="588" t="s">
        <v>3731</v>
      </c>
      <c r="AV372" s="665">
        <v>8700</v>
      </c>
      <c r="AW372" s="666">
        <v>9700</v>
      </c>
      <c r="AX372" s="684">
        <v>6100</v>
      </c>
      <c r="AY372" s="668">
        <v>6100</v>
      </c>
      <c r="BA372" s="651"/>
      <c r="BC372" s="1345"/>
      <c r="BE372" s="603"/>
      <c r="BF372" s="592"/>
      <c r="BG372" s="592"/>
      <c r="BH372" s="593"/>
      <c r="BJ372" s="669"/>
      <c r="BL372" s="609"/>
      <c r="BM372" s="610"/>
      <c r="BN372" s="610"/>
      <c r="BO372" s="611"/>
      <c r="BQ372" s="603">
        <v>6310</v>
      </c>
      <c r="BR372" s="601" t="s">
        <v>3639</v>
      </c>
      <c r="BS372" s="601">
        <v>60</v>
      </c>
      <c r="BT372" s="670" t="s">
        <v>3618</v>
      </c>
      <c r="BV372" s="603">
        <v>20770</v>
      </c>
      <c r="BW372" s="601" t="s">
        <v>3630</v>
      </c>
      <c r="BX372" s="601">
        <v>200</v>
      </c>
      <c r="BY372" s="601" t="s">
        <v>3618</v>
      </c>
      <c r="BZ372" s="670" t="s">
        <v>3631</v>
      </c>
      <c r="CB372" s="603">
        <v>12700</v>
      </c>
      <c r="CC372" s="601" t="s">
        <v>3630</v>
      </c>
      <c r="CD372" s="601">
        <v>120</v>
      </c>
      <c r="CE372" s="601" t="s">
        <v>3618</v>
      </c>
      <c r="CF372" s="670" t="s">
        <v>3631</v>
      </c>
      <c r="CH372" s="669"/>
    </row>
    <row r="373" spans="1:86">
      <c r="A373" s="1367"/>
      <c r="B373" s="584"/>
      <c r="C373" s="657" t="s">
        <v>3577</v>
      </c>
      <c r="D373" s="593" t="s">
        <v>3578</v>
      </c>
      <c r="F373" s="658">
        <v>182600</v>
      </c>
      <c r="G373" s="659">
        <v>251830</v>
      </c>
      <c r="H373" s="658">
        <v>159050</v>
      </c>
      <c r="I373" s="659">
        <v>228280</v>
      </c>
      <c r="J373" s="595" t="s">
        <v>12</v>
      </c>
      <c r="K373" s="660">
        <v>1710</v>
      </c>
      <c r="L373" s="661">
        <v>2400</v>
      </c>
      <c r="M373" s="662" t="s">
        <v>3709</v>
      </c>
      <c r="N373" s="660">
        <v>1480</v>
      </c>
      <c r="O373" s="661">
        <v>2170</v>
      </c>
      <c r="P373" s="662" t="s">
        <v>3709</v>
      </c>
      <c r="R373" s="598"/>
      <c r="S373" s="592"/>
      <c r="T373" s="593"/>
      <c r="V373" s="1365"/>
      <c r="W373" s="1366"/>
      <c r="X373" s="592"/>
      <c r="Y373" s="1366"/>
      <c r="Z373" s="1366"/>
      <c r="AA373" s="592"/>
      <c r="AB373" s="593"/>
      <c r="AC373" s="576" t="s">
        <v>1</v>
      </c>
      <c r="AD373" s="1359">
        <v>28870</v>
      </c>
      <c r="AE373" s="671"/>
      <c r="AF373" s="592"/>
      <c r="AG373" s="592"/>
      <c r="AH373" s="593"/>
      <c r="AJ373" s="603">
        <v>17050</v>
      </c>
      <c r="AK373" s="601" t="s">
        <v>3632</v>
      </c>
      <c r="AL373" s="592"/>
      <c r="AM373" s="592"/>
      <c r="AN373" s="593"/>
      <c r="AP373" s="1351"/>
      <c r="AQ373" s="1354"/>
      <c r="AR373" s="1351"/>
      <c r="AS373" s="1354"/>
      <c r="AT373" s="1349"/>
      <c r="AU373" s="588" t="s">
        <v>3732</v>
      </c>
      <c r="AV373" s="665">
        <v>7600</v>
      </c>
      <c r="AW373" s="666">
        <v>8400</v>
      </c>
      <c r="AX373" s="684">
        <v>5300</v>
      </c>
      <c r="AY373" s="668">
        <v>5300</v>
      </c>
      <c r="BA373" s="685"/>
      <c r="BC373" s="627"/>
      <c r="BE373" s="603"/>
      <c r="BF373" s="592"/>
      <c r="BG373" s="592"/>
      <c r="BH373" s="593"/>
      <c r="BJ373" s="669"/>
      <c r="BL373" s="609">
        <v>0.01</v>
      </c>
      <c r="BM373" s="610">
        <v>0.03</v>
      </c>
      <c r="BN373" s="610">
        <v>0.04</v>
      </c>
      <c r="BO373" s="611">
        <v>0.05</v>
      </c>
      <c r="BQ373" s="603"/>
      <c r="BR373" s="601"/>
      <c r="BS373" s="601"/>
      <c r="BT373" s="670"/>
      <c r="BV373" s="603"/>
      <c r="BW373" s="601"/>
      <c r="BX373" s="601"/>
      <c r="BY373" s="601"/>
      <c r="BZ373" s="670"/>
      <c r="CB373" s="603"/>
      <c r="CC373" s="601"/>
      <c r="CD373" s="601"/>
      <c r="CE373" s="601"/>
      <c r="CF373" s="670"/>
      <c r="CH373" s="669">
        <v>0.79</v>
      </c>
    </row>
    <row r="374" spans="1:86">
      <c r="A374" s="1367"/>
      <c r="B374" s="686"/>
      <c r="C374" s="687"/>
      <c r="D374" s="600" t="s">
        <v>3579</v>
      </c>
      <c r="F374" s="673">
        <v>251830</v>
      </c>
      <c r="G374" s="674"/>
      <c r="H374" s="673">
        <v>228280</v>
      </c>
      <c r="I374" s="674"/>
      <c r="J374" s="595" t="s">
        <v>12</v>
      </c>
      <c r="K374" s="675">
        <v>2400</v>
      </c>
      <c r="L374" s="676"/>
      <c r="M374" s="677" t="s">
        <v>3709</v>
      </c>
      <c r="N374" s="675">
        <v>2170</v>
      </c>
      <c r="O374" s="676"/>
      <c r="P374" s="677" t="s">
        <v>3709</v>
      </c>
      <c r="R374" s="599"/>
      <c r="S374" s="688"/>
      <c r="T374" s="600"/>
      <c r="V374" s="1365"/>
      <c r="W374" s="1366"/>
      <c r="X374" s="592"/>
      <c r="Y374" s="1366"/>
      <c r="Z374" s="1366"/>
      <c r="AA374" s="592"/>
      <c r="AB374" s="593"/>
      <c r="AD374" s="1360"/>
      <c r="AE374" s="678"/>
      <c r="AF374" s="592"/>
      <c r="AG374" s="592"/>
      <c r="AH374" s="593"/>
      <c r="AJ374" s="603"/>
      <c r="AK374" s="601"/>
      <c r="AL374" s="592"/>
      <c r="AM374" s="592"/>
      <c r="AN374" s="593"/>
      <c r="AP374" s="1352"/>
      <c r="AQ374" s="1355"/>
      <c r="AR374" s="1352"/>
      <c r="AS374" s="1355"/>
      <c r="AT374" s="1349"/>
      <c r="AU374" s="679" t="s">
        <v>3733</v>
      </c>
      <c r="AV374" s="680">
        <v>6800</v>
      </c>
      <c r="AW374" s="681">
        <v>7500</v>
      </c>
      <c r="AX374" s="682">
        <v>4700</v>
      </c>
      <c r="AY374" s="683">
        <v>4700</v>
      </c>
      <c r="BA374" s="685"/>
      <c r="BC374" s="627"/>
      <c r="BE374" s="602"/>
      <c r="BF374" s="688"/>
      <c r="BG374" s="688"/>
      <c r="BH374" s="600"/>
      <c r="BJ374" s="669"/>
      <c r="BL374" s="689"/>
      <c r="BM374" s="690"/>
      <c r="BN374" s="690"/>
      <c r="BO374" s="691"/>
      <c r="BQ374" s="602"/>
      <c r="BR374" s="612"/>
      <c r="BS374" s="612"/>
      <c r="BT374" s="613"/>
      <c r="BV374" s="602"/>
      <c r="BW374" s="612"/>
      <c r="BX374" s="612"/>
      <c r="BY374" s="612"/>
      <c r="BZ374" s="613"/>
      <c r="CB374" s="602"/>
      <c r="CC374" s="612"/>
      <c r="CD374" s="612"/>
      <c r="CE374" s="612"/>
      <c r="CF374" s="613"/>
      <c r="CH374" s="614"/>
    </row>
    <row r="375" spans="1:86" ht="45">
      <c r="A375" s="1367"/>
      <c r="B375" s="584" t="s">
        <v>3581</v>
      </c>
      <c r="C375" s="657" t="s">
        <v>3573</v>
      </c>
      <c r="D375" s="593" t="s">
        <v>3574</v>
      </c>
      <c r="F375" s="634">
        <v>85570</v>
      </c>
      <c r="G375" s="635">
        <v>92490</v>
      </c>
      <c r="H375" s="634">
        <v>69870</v>
      </c>
      <c r="I375" s="635">
        <v>76790</v>
      </c>
      <c r="J375" s="595" t="s">
        <v>12</v>
      </c>
      <c r="K375" s="636">
        <v>830</v>
      </c>
      <c r="L375" s="637">
        <v>890</v>
      </c>
      <c r="M375" s="638" t="s">
        <v>3709</v>
      </c>
      <c r="N375" s="636">
        <v>680</v>
      </c>
      <c r="O375" s="637">
        <v>740</v>
      </c>
      <c r="P375" s="638" t="s">
        <v>3709</v>
      </c>
      <c r="Q375" s="576" t="s">
        <v>1</v>
      </c>
      <c r="R375" s="692">
        <v>6920</v>
      </c>
      <c r="S375" s="693">
        <v>60</v>
      </c>
      <c r="T375" s="663" t="s">
        <v>3618</v>
      </c>
      <c r="V375" s="1365"/>
      <c r="W375" s="1366"/>
      <c r="X375" s="592"/>
      <c r="Y375" s="1366"/>
      <c r="Z375" s="1366"/>
      <c r="AA375" s="592"/>
      <c r="AB375" s="593"/>
      <c r="AC375" s="576" t="s">
        <v>1</v>
      </c>
      <c r="AD375" s="1361">
        <v>22700</v>
      </c>
      <c r="AE375" s="643"/>
      <c r="AF375" s="642" t="s">
        <v>1</v>
      </c>
      <c r="AG375" s="642">
        <v>150</v>
      </c>
      <c r="AH375" s="633" t="s">
        <v>3618</v>
      </c>
      <c r="AJ375" s="603" t="s">
        <v>3236</v>
      </c>
      <c r="AK375" s="601"/>
      <c r="AL375" s="592" t="s">
        <v>1</v>
      </c>
      <c r="AM375" s="592">
        <v>120</v>
      </c>
      <c r="AN375" s="593" t="s">
        <v>3633</v>
      </c>
      <c r="AO375" s="576" t="s">
        <v>1</v>
      </c>
      <c r="AP375" s="1350">
        <v>5100</v>
      </c>
      <c r="AQ375" s="1353">
        <v>5600</v>
      </c>
      <c r="AR375" s="1350">
        <v>3500</v>
      </c>
      <c r="AS375" s="1353">
        <v>3500</v>
      </c>
      <c r="AT375" s="1349" t="s">
        <v>12</v>
      </c>
      <c r="AU375" s="646" t="s">
        <v>3730</v>
      </c>
      <c r="AV375" s="647">
        <v>10900</v>
      </c>
      <c r="AW375" s="648">
        <v>12200</v>
      </c>
      <c r="AX375" s="684">
        <v>7600</v>
      </c>
      <c r="AY375" s="668">
        <v>7600</v>
      </c>
      <c r="BA375" s="685"/>
      <c r="BB375" s="576" t="s">
        <v>1</v>
      </c>
      <c r="BC375" s="1344">
        <v>4500</v>
      </c>
      <c r="BD375" s="576" t="s">
        <v>1</v>
      </c>
      <c r="BE375" s="603">
        <v>7090</v>
      </c>
      <c r="BF375" s="592" t="s">
        <v>1</v>
      </c>
      <c r="BG375" s="592">
        <v>70</v>
      </c>
      <c r="BH375" s="593" t="s">
        <v>3618</v>
      </c>
      <c r="BJ375" s="669"/>
      <c r="BK375" s="576" t="s">
        <v>11</v>
      </c>
      <c r="BL375" s="609" t="s">
        <v>3307</v>
      </c>
      <c r="BM375" s="610" t="s">
        <v>3307</v>
      </c>
      <c r="BN375" s="610" t="s">
        <v>3307</v>
      </c>
      <c r="BO375" s="611" t="s">
        <v>3307</v>
      </c>
      <c r="BP375" s="576" t="s">
        <v>11</v>
      </c>
      <c r="BQ375" s="603"/>
      <c r="BR375" s="601"/>
      <c r="BS375" s="601"/>
      <c r="BT375" s="670"/>
      <c r="BU375" s="576" t="s">
        <v>11</v>
      </c>
      <c r="BV375" s="603"/>
      <c r="BW375" s="601"/>
      <c r="BX375" s="601"/>
      <c r="BY375" s="601"/>
      <c r="BZ375" s="670"/>
      <c r="CA375" s="576" t="s">
        <v>11</v>
      </c>
      <c r="CB375" s="603"/>
      <c r="CC375" s="601"/>
      <c r="CD375" s="601"/>
      <c r="CE375" s="601"/>
      <c r="CF375" s="670"/>
      <c r="CH375" s="669" t="s">
        <v>3257</v>
      </c>
    </row>
    <row r="376" spans="1:86">
      <c r="A376" s="1367"/>
      <c r="B376" s="584"/>
      <c r="C376" s="657"/>
      <c r="D376" s="593" t="s">
        <v>3576</v>
      </c>
      <c r="F376" s="658">
        <v>92490</v>
      </c>
      <c r="G376" s="659">
        <v>149020</v>
      </c>
      <c r="H376" s="658">
        <v>76790</v>
      </c>
      <c r="I376" s="659">
        <v>133320</v>
      </c>
      <c r="J376" s="595" t="s">
        <v>12</v>
      </c>
      <c r="K376" s="660">
        <v>890</v>
      </c>
      <c r="L376" s="661">
        <v>1380</v>
      </c>
      <c r="M376" s="662" t="s">
        <v>3709</v>
      </c>
      <c r="N376" s="660">
        <v>740</v>
      </c>
      <c r="O376" s="661">
        <v>1220</v>
      </c>
      <c r="P376" s="662" t="s">
        <v>3709</v>
      </c>
      <c r="Q376" s="576" t="s">
        <v>1</v>
      </c>
      <c r="R376" s="603">
        <v>6920</v>
      </c>
      <c r="S376" s="601">
        <v>60</v>
      </c>
      <c r="T376" s="663" t="s">
        <v>3618</v>
      </c>
      <c r="V376" s="1365"/>
      <c r="W376" s="1366"/>
      <c r="X376" s="592"/>
      <c r="Y376" s="1366"/>
      <c r="Z376" s="1366"/>
      <c r="AA376" s="592"/>
      <c r="AB376" s="593"/>
      <c r="AD376" s="1362"/>
      <c r="AE376" s="664">
        <v>20970</v>
      </c>
      <c r="AF376" s="592"/>
      <c r="AG376" s="592"/>
      <c r="AH376" s="593"/>
      <c r="AJ376" s="603"/>
      <c r="AK376" s="601"/>
      <c r="AL376" s="592"/>
      <c r="AM376" s="592"/>
      <c r="AN376" s="593"/>
      <c r="AP376" s="1351"/>
      <c r="AQ376" s="1354"/>
      <c r="AR376" s="1351"/>
      <c r="AS376" s="1354"/>
      <c r="AT376" s="1349"/>
      <c r="AU376" s="588" t="s">
        <v>3731</v>
      </c>
      <c r="AV376" s="665">
        <v>6000</v>
      </c>
      <c r="AW376" s="666">
        <v>6700</v>
      </c>
      <c r="AX376" s="684">
        <v>4200</v>
      </c>
      <c r="AY376" s="668">
        <v>4200</v>
      </c>
      <c r="BA376" s="1346" t="s">
        <v>3735</v>
      </c>
      <c r="BC376" s="1345"/>
      <c r="BE376" s="603"/>
      <c r="BF376" s="592"/>
      <c r="BG376" s="592"/>
      <c r="BH376" s="593"/>
      <c r="BJ376" s="669"/>
      <c r="BL376" s="609"/>
      <c r="BM376" s="610"/>
      <c r="BN376" s="610"/>
      <c r="BO376" s="611"/>
      <c r="BQ376" s="603">
        <v>4210</v>
      </c>
      <c r="BR376" s="601" t="s">
        <v>3639</v>
      </c>
      <c r="BS376" s="601">
        <v>40</v>
      </c>
      <c r="BT376" s="670" t="s">
        <v>3618</v>
      </c>
      <c r="BV376" s="603">
        <v>13840</v>
      </c>
      <c r="BW376" s="601" t="s">
        <v>3630</v>
      </c>
      <c r="BX376" s="601">
        <v>130</v>
      </c>
      <c r="BY376" s="601" t="s">
        <v>3618</v>
      </c>
      <c r="BZ376" s="670" t="s">
        <v>3631</v>
      </c>
      <c r="CB376" s="603">
        <v>8470</v>
      </c>
      <c r="CC376" s="601" t="s">
        <v>3630</v>
      </c>
      <c r="CD376" s="601">
        <v>80</v>
      </c>
      <c r="CE376" s="601" t="s">
        <v>3618</v>
      </c>
      <c r="CF376" s="670" t="s">
        <v>3631</v>
      </c>
      <c r="CH376" s="669"/>
    </row>
    <row r="377" spans="1:86">
      <c r="A377" s="1367"/>
      <c r="B377" s="584"/>
      <c r="C377" s="657" t="s">
        <v>3577</v>
      </c>
      <c r="D377" s="593" t="s">
        <v>3578</v>
      </c>
      <c r="F377" s="658">
        <v>149020</v>
      </c>
      <c r="G377" s="659">
        <v>218250</v>
      </c>
      <c r="H377" s="658">
        <v>133320</v>
      </c>
      <c r="I377" s="659">
        <v>202550</v>
      </c>
      <c r="J377" s="595" t="s">
        <v>12</v>
      </c>
      <c r="K377" s="660">
        <v>1380</v>
      </c>
      <c r="L377" s="661">
        <v>2070</v>
      </c>
      <c r="M377" s="662" t="s">
        <v>3709</v>
      </c>
      <c r="N377" s="660">
        <v>1220</v>
      </c>
      <c r="O377" s="661">
        <v>1910</v>
      </c>
      <c r="P377" s="662" t="s">
        <v>3709</v>
      </c>
      <c r="R377" s="598"/>
      <c r="S377" s="592"/>
      <c r="T377" s="593"/>
      <c r="V377" s="1365"/>
      <c r="W377" s="1366"/>
      <c r="X377" s="592"/>
      <c r="Y377" s="1366"/>
      <c r="Z377" s="1366"/>
      <c r="AA377" s="592"/>
      <c r="AB377" s="593"/>
      <c r="AC377" s="576" t="s">
        <v>1</v>
      </c>
      <c r="AD377" s="1359">
        <v>20970</v>
      </c>
      <c r="AE377" s="671"/>
      <c r="AF377" s="592"/>
      <c r="AG377" s="592">
        <v>0</v>
      </c>
      <c r="AH377" s="593"/>
      <c r="AJ377" s="603">
        <v>12180</v>
      </c>
      <c r="AK377" s="601" t="s">
        <v>3632</v>
      </c>
      <c r="AL377" s="592"/>
      <c r="AM377" s="592"/>
      <c r="AN377" s="593"/>
      <c r="AP377" s="1351"/>
      <c r="AQ377" s="1354"/>
      <c r="AR377" s="1351"/>
      <c r="AS377" s="1354"/>
      <c r="AT377" s="1349"/>
      <c r="AU377" s="588" t="s">
        <v>3732</v>
      </c>
      <c r="AV377" s="665">
        <v>5200</v>
      </c>
      <c r="AW377" s="666">
        <v>5800</v>
      </c>
      <c r="AX377" s="684">
        <v>3600</v>
      </c>
      <c r="AY377" s="668">
        <v>3600</v>
      </c>
      <c r="BA377" s="1346"/>
      <c r="BC377" s="672"/>
      <c r="BE377" s="603"/>
      <c r="BF377" s="592"/>
      <c r="BG377" s="592"/>
      <c r="BH377" s="593"/>
      <c r="BJ377" s="669"/>
      <c r="BL377" s="609">
        <v>0.01</v>
      </c>
      <c r="BM377" s="610">
        <v>0.03</v>
      </c>
      <c r="BN377" s="610">
        <v>0.04</v>
      </c>
      <c r="BO377" s="611">
        <v>0.05</v>
      </c>
      <c r="BQ377" s="603"/>
      <c r="BR377" s="601"/>
      <c r="BS377" s="601"/>
      <c r="BT377" s="670"/>
      <c r="BV377" s="603"/>
      <c r="BW377" s="601"/>
      <c r="BX377" s="601"/>
      <c r="BY377" s="601"/>
      <c r="BZ377" s="670"/>
      <c r="CB377" s="603"/>
      <c r="CC377" s="601"/>
      <c r="CD377" s="601"/>
      <c r="CE377" s="601"/>
      <c r="CF377" s="670"/>
      <c r="CH377" s="669">
        <v>0.87</v>
      </c>
    </row>
    <row r="378" spans="1:86">
      <c r="A378" s="1367"/>
      <c r="B378" s="584"/>
      <c r="C378" s="657"/>
      <c r="D378" s="593" t="s">
        <v>3579</v>
      </c>
      <c r="F378" s="673">
        <v>218250</v>
      </c>
      <c r="G378" s="674"/>
      <c r="H378" s="673">
        <v>202550</v>
      </c>
      <c r="I378" s="674"/>
      <c r="J378" s="595" t="s">
        <v>12</v>
      </c>
      <c r="K378" s="675">
        <v>2070</v>
      </c>
      <c r="L378" s="676"/>
      <c r="M378" s="677" t="s">
        <v>3709</v>
      </c>
      <c r="N378" s="675">
        <v>1910</v>
      </c>
      <c r="O378" s="676"/>
      <c r="P378" s="677" t="s">
        <v>3709</v>
      </c>
      <c r="R378" s="598"/>
      <c r="S378" s="592"/>
      <c r="T378" s="593"/>
      <c r="V378" s="1365"/>
      <c r="W378" s="1366"/>
      <c r="X378" s="592"/>
      <c r="Y378" s="1366"/>
      <c r="Z378" s="1366"/>
      <c r="AA378" s="592"/>
      <c r="AB378" s="593"/>
      <c r="AD378" s="1360"/>
      <c r="AE378" s="678"/>
      <c r="AF378" s="688"/>
      <c r="AG378" s="688"/>
      <c r="AH378" s="600"/>
      <c r="AJ378" s="603"/>
      <c r="AK378" s="601"/>
      <c r="AL378" s="592"/>
      <c r="AM378" s="592"/>
      <c r="AN378" s="593"/>
      <c r="AP378" s="1352"/>
      <c r="AQ378" s="1355"/>
      <c r="AR378" s="1352"/>
      <c r="AS378" s="1355"/>
      <c r="AT378" s="1349"/>
      <c r="AU378" s="679" t="s">
        <v>3733</v>
      </c>
      <c r="AV378" s="680">
        <v>4700</v>
      </c>
      <c r="AW378" s="681">
        <v>5200</v>
      </c>
      <c r="AX378" s="682">
        <v>3300</v>
      </c>
      <c r="AY378" s="683">
        <v>3300</v>
      </c>
      <c r="BA378" s="1346"/>
      <c r="BC378" s="627"/>
      <c r="BE378" s="603"/>
      <c r="BF378" s="592"/>
      <c r="BG378" s="592"/>
      <c r="BH378" s="593"/>
      <c r="BJ378" s="669"/>
      <c r="BL378" s="609"/>
      <c r="BM378" s="610"/>
      <c r="BN378" s="610"/>
      <c r="BO378" s="611"/>
      <c r="BQ378" s="603"/>
      <c r="BR378" s="601"/>
      <c r="BS378" s="601"/>
      <c r="BT378" s="670"/>
      <c r="BV378" s="603"/>
      <c r="BW378" s="601"/>
      <c r="BX378" s="601"/>
      <c r="BY378" s="601"/>
      <c r="BZ378" s="670"/>
      <c r="CB378" s="603"/>
      <c r="CC378" s="601"/>
      <c r="CD378" s="601"/>
      <c r="CE378" s="601"/>
      <c r="CF378" s="670"/>
      <c r="CH378" s="669"/>
    </row>
    <row r="379" spans="1:86" ht="45">
      <c r="A379" s="1367"/>
      <c r="B379" s="631" t="s">
        <v>3582</v>
      </c>
      <c r="C379" s="632" t="s">
        <v>3573</v>
      </c>
      <c r="D379" s="633" t="s">
        <v>3574</v>
      </c>
      <c r="F379" s="634">
        <v>68920</v>
      </c>
      <c r="G379" s="635">
        <v>75840</v>
      </c>
      <c r="H379" s="634">
        <v>57140</v>
      </c>
      <c r="I379" s="635">
        <v>64060</v>
      </c>
      <c r="J379" s="595" t="s">
        <v>12</v>
      </c>
      <c r="K379" s="636">
        <v>670</v>
      </c>
      <c r="L379" s="637">
        <v>730</v>
      </c>
      <c r="M379" s="638" t="s">
        <v>3709</v>
      </c>
      <c r="N379" s="636">
        <v>550</v>
      </c>
      <c r="O379" s="637">
        <v>610</v>
      </c>
      <c r="P379" s="638" t="s">
        <v>3709</v>
      </c>
      <c r="Q379" s="576" t="s">
        <v>1</v>
      </c>
      <c r="R379" s="639">
        <v>6920</v>
      </c>
      <c r="S379" s="640">
        <v>60</v>
      </c>
      <c r="T379" s="641" t="s">
        <v>3618</v>
      </c>
      <c r="V379" s="1365"/>
      <c r="W379" s="1366"/>
      <c r="X379" s="592"/>
      <c r="Y379" s="1366"/>
      <c r="Z379" s="1366"/>
      <c r="AA379" s="592"/>
      <c r="AB379" s="593"/>
      <c r="AC379" s="576" t="s">
        <v>1</v>
      </c>
      <c r="AD379" s="1361">
        <v>18750</v>
      </c>
      <c r="AE379" s="643"/>
      <c r="AF379" s="592" t="s">
        <v>1</v>
      </c>
      <c r="AG379" s="592">
        <v>110</v>
      </c>
      <c r="AH379" s="593" t="s">
        <v>3618</v>
      </c>
      <c r="AJ379" s="603" t="s">
        <v>3237</v>
      </c>
      <c r="AK379" s="601"/>
      <c r="AL379" s="592" t="s">
        <v>1</v>
      </c>
      <c r="AM379" s="592">
        <v>90</v>
      </c>
      <c r="AN379" s="593" t="s">
        <v>3633</v>
      </c>
      <c r="AO379" s="576" t="s">
        <v>1</v>
      </c>
      <c r="AP379" s="1350">
        <v>4400</v>
      </c>
      <c r="AQ379" s="1353">
        <v>4900</v>
      </c>
      <c r="AR379" s="1350">
        <v>3100</v>
      </c>
      <c r="AS379" s="1353">
        <v>3100</v>
      </c>
      <c r="AT379" s="1349" t="s">
        <v>12</v>
      </c>
      <c r="AU379" s="646" t="s">
        <v>3730</v>
      </c>
      <c r="AV379" s="647">
        <v>9800</v>
      </c>
      <c r="AW379" s="648">
        <v>10900</v>
      </c>
      <c r="AX379" s="684">
        <v>6800</v>
      </c>
      <c r="AY379" s="668">
        <v>6800</v>
      </c>
      <c r="BA379" s="651" t="s">
        <v>3683</v>
      </c>
      <c r="BB379" s="576" t="s">
        <v>1</v>
      </c>
      <c r="BC379" s="1344">
        <v>4500</v>
      </c>
      <c r="BD379" s="576" t="s">
        <v>1</v>
      </c>
      <c r="BE379" s="644">
        <v>5320</v>
      </c>
      <c r="BF379" s="642" t="s">
        <v>1</v>
      </c>
      <c r="BG379" s="642">
        <v>50</v>
      </c>
      <c r="BH379" s="633" t="s">
        <v>3618</v>
      </c>
      <c r="BJ379" s="669"/>
      <c r="BK379" s="576" t="s">
        <v>11</v>
      </c>
      <c r="BL379" s="653" t="s">
        <v>3307</v>
      </c>
      <c r="BM379" s="654" t="s">
        <v>3307</v>
      </c>
      <c r="BN379" s="654" t="s">
        <v>3307</v>
      </c>
      <c r="BO379" s="655" t="s">
        <v>3307</v>
      </c>
      <c r="BP379" s="576" t="s">
        <v>11</v>
      </c>
      <c r="BQ379" s="644"/>
      <c r="BR379" s="645"/>
      <c r="BS379" s="645"/>
      <c r="BT379" s="656"/>
      <c r="BU379" s="576" t="s">
        <v>11</v>
      </c>
      <c r="BV379" s="644"/>
      <c r="BW379" s="645"/>
      <c r="BX379" s="645"/>
      <c r="BY379" s="645"/>
      <c r="BZ379" s="656"/>
      <c r="CA379" s="576" t="s">
        <v>11</v>
      </c>
      <c r="CB379" s="644"/>
      <c r="CC379" s="645"/>
      <c r="CD379" s="645"/>
      <c r="CE379" s="645"/>
      <c r="CF379" s="656"/>
      <c r="CH379" s="652" t="s">
        <v>3257</v>
      </c>
    </row>
    <row r="380" spans="1:86">
      <c r="A380" s="1367"/>
      <c r="B380" s="584"/>
      <c r="C380" s="657"/>
      <c r="D380" s="593" t="s">
        <v>3576</v>
      </c>
      <c r="F380" s="658">
        <v>75840</v>
      </c>
      <c r="G380" s="659">
        <v>132370</v>
      </c>
      <c r="H380" s="658">
        <v>64060</v>
      </c>
      <c r="I380" s="659">
        <v>120590</v>
      </c>
      <c r="J380" s="595" t="s">
        <v>12</v>
      </c>
      <c r="K380" s="660">
        <v>730</v>
      </c>
      <c r="L380" s="661">
        <v>1210</v>
      </c>
      <c r="M380" s="662" t="s">
        <v>3709</v>
      </c>
      <c r="N380" s="660">
        <v>610</v>
      </c>
      <c r="O380" s="661">
        <v>1090</v>
      </c>
      <c r="P380" s="662" t="s">
        <v>3709</v>
      </c>
      <c r="Q380" s="576" t="s">
        <v>1</v>
      </c>
      <c r="R380" s="603">
        <v>6920</v>
      </c>
      <c r="S380" s="601">
        <v>60</v>
      </c>
      <c r="T380" s="663" t="s">
        <v>3618</v>
      </c>
      <c r="V380" s="598"/>
      <c r="W380" s="601"/>
      <c r="X380" s="592"/>
      <c r="Y380" s="601"/>
      <c r="Z380" s="592"/>
      <c r="AA380" s="592"/>
      <c r="AB380" s="593"/>
      <c r="AD380" s="1362"/>
      <c r="AE380" s="664">
        <v>17020</v>
      </c>
      <c r="AF380" s="592"/>
      <c r="AG380" s="592"/>
      <c r="AH380" s="593"/>
      <c r="AJ380" s="603"/>
      <c r="AK380" s="601"/>
      <c r="AL380" s="592"/>
      <c r="AM380" s="592"/>
      <c r="AN380" s="593"/>
      <c r="AP380" s="1351"/>
      <c r="AQ380" s="1354"/>
      <c r="AR380" s="1351"/>
      <c r="AS380" s="1354"/>
      <c r="AT380" s="1349"/>
      <c r="AU380" s="588" t="s">
        <v>3731</v>
      </c>
      <c r="AV380" s="665">
        <v>5400</v>
      </c>
      <c r="AW380" s="666">
        <v>6000</v>
      </c>
      <c r="AX380" s="684">
        <v>3700</v>
      </c>
      <c r="AY380" s="668">
        <v>3700</v>
      </c>
      <c r="BA380" s="651">
        <v>27330</v>
      </c>
      <c r="BC380" s="1345"/>
      <c r="BE380" s="603"/>
      <c r="BF380" s="592"/>
      <c r="BG380" s="592"/>
      <c r="BH380" s="593"/>
      <c r="BJ380" s="669"/>
      <c r="BL380" s="609"/>
      <c r="BM380" s="610"/>
      <c r="BN380" s="610"/>
      <c r="BO380" s="611"/>
      <c r="BQ380" s="603">
        <v>3150</v>
      </c>
      <c r="BR380" s="601" t="s">
        <v>3639</v>
      </c>
      <c r="BS380" s="601">
        <v>30</v>
      </c>
      <c r="BT380" s="670" t="s">
        <v>3618</v>
      </c>
      <c r="BV380" s="603">
        <v>10380</v>
      </c>
      <c r="BW380" s="601" t="s">
        <v>3630</v>
      </c>
      <c r="BX380" s="601">
        <v>100</v>
      </c>
      <c r="BY380" s="601" t="s">
        <v>3618</v>
      </c>
      <c r="BZ380" s="670" t="s">
        <v>3631</v>
      </c>
      <c r="CB380" s="603">
        <v>6350</v>
      </c>
      <c r="CC380" s="601" t="s">
        <v>3630</v>
      </c>
      <c r="CD380" s="601">
        <v>60</v>
      </c>
      <c r="CE380" s="601" t="s">
        <v>3618</v>
      </c>
      <c r="CF380" s="670" t="s">
        <v>3631</v>
      </c>
      <c r="CH380" s="669"/>
    </row>
    <row r="381" spans="1:86">
      <c r="A381" s="1367"/>
      <c r="B381" s="584"/>
      <c r="C381" s="657" t="s">
        <v>3577</v>
      </c>
      <c r="D381" s="593" t="s">
        <v>3578</v>
      </c>
      <c r="F381" s="658">
        <v>132370</v>
      </c>
      <c r="G381" s="659">
        <v>201600</v>
      </c>
      <c r="H381" s="658">
        <v>120590</v>
      </c>
      <c r="I381" s="659">
        <v>189820</v>
      </c>
      <c r="J381" s="595" t="s">
        <v>12</v>
      </c>
      <c r="K381" s="660">
        <v>1210</v>
      </c>
      <c r="L381" s="661">
        <v>1900</v>
      </c>
      <c r="M381" s="662" t="s">
        <v>3709</v>
      </c>
      <c r="N381" s="660">
        <v>1090</v>
      </c>
      <c r="O381" s="661">
        <v>1780</v>
      </c>
      <c r="P381" s="662" t="s">
        <v>3709</v>
      </c>
      <c r="R381" s="598"/>
      <c r="S381" s="592"/>
      <c r="T381" s="593"/>
      <c r="V381" s="598"/>
      <c r="W381" s="601"/>
      <c r="X381" s="592"/>
      <c r="Y381" s="601"/>
      <c r="Z381" s="592"/>
      <c r="AA381" s="592"/>
      <c r="AB381" s="593"/>
      <c r="AC381" s="576" t="s">
        <v>1</v>
      </c>
      <c r="AD381" s="1359">
        <v>17020</v>
      </c>
      <c r="AE381" s="671"/>
      <c r="AF381" s="592"/>
      <c r="AG381" s="592">
        <v>0</v>
      </c>
      <c r="AH381" s="593"/>
      <c r="AJ381" s="603">
        <v>9470</v>
      </c>
      <c r="AK381" s="601" t="s">
        <v>3632</v>
      </c>
      <c r="AL381" s="592"/>
      <c r="AM381" s="592"/>
      <c r="AN381" s="593"/>
      <c r="AP381" s="1351"/>
      <c r="AQ381" s="1354"/>
      <c r="AR381" s="1351"/>
      <c r="AS381" s="1354"/>
      <c r="AT381" s="1349"/>
      <c r="AU381" s="588" t="s">
        <v>3732</v>
      </c>
      <c r="AV381" s="665">
        <v>4700</v>
      </c>
      <c r="AW381" s="666">
        <v>5200</v>
      </c>
      <c r="AX381" s="684">
        <v>3300</v>
      </c>
      <c r="AY381" s="668">
        <v>3300</v>
      </c>
      <c r="BA381" s="694"/>
      <c r="BC381" s="627"/>
      <c r="BE381" s="603"/>
      <c r="BF381" s="592"/>
      <c r="BG381" s="592"/>
      <c r="BH381" s="593"/>
      <c r="BJ381" s="669"/>
      <c r="BL381" s="609">
        <v>0.01</v>
      </c>
      <c r="BM381" s="610">
        <v>0.03</v>
      </c>
      <c r="BN381" s="610">
        <v>0.04</v>
      </c>
      <c r="BO381" s="611">
        <v>0.05</v>
      </c>
      <c r="BQ381" s="603"/>
      <c r="BR381" s="601"/>
      <c r="BS381" s="601"/>
      <c r="BT381" s="670"/>
      <c r="BV381" s="603"/>
      <c r="BW381" s="601"/>
      <c r="BX381" s="601"/>
      <c r="BY381" s="601"/>
      <c r="BZ381" s="670"/>
      <c r="CB381" s="603"/>
      <c r="CC381" s="601"/>
      <c r="CD381" s="601"/>
      <c r="CE381" s="601"/>
      <c r="CF381" s="670"/>
      <c r="CH381" s="669">
        <v>0.96</v>
      </c>
    </row>
    <row r="382" spans="1:86">
      <c r="A382" s="1367"/>
      <c r="B382" s="686"/>
      <c r="C382" s="687"/>
      <c r="D382" s="600" t="s">
        <v>3579</v>
      </c>
      <c r="F382" s="673">
        <v>201600</v>
      </c>
      <c r="G382" s="674"/>
      <c r="H382" s="673">
        <v>189820</v>
      </c>
      <c r="I382" s="674"/>
      <c r="J382" s="595" t="s">
        <v>12</v>
      </c>
      <c r="K382" s="675">
        <v>1900</v>
      </c>
      <c r="L382" s="676"/>
      <c r="M382" s="677" t="s">
        <v>3709</v>
      </c>
      <c r="N382" s="675">
        <v>1780</v>
      </c>
      <c r="O382" s="676"/>
      <c r="P382" s="677" t="s">
        <v>3709</v>
      </c>
      <c r="R382" s="599"/>
      <c r="S382" s="688"/>
      <c r="T382" s="600"/>
      <c r="V382" s="695"/>
      <c r="W382" s="696" t="s">
        <v>3710</v>
      </c>
      <c r="X382" s="592"/>
      <c r="Y382" s="696" t="s">
        <v>3710</v>
      </c>
      <c r="Z382" s="696"/>
      <c r="AA382" s="592"/>
      <c r="AB382" s="593"/>
      <c r="AD382" s="1360"/>
      <c r="AE382" s="678"/>
      <c r="AF382" s="592"/>
      <c r="AG382" s="592"/>
      <c r="AH382" s="593"/>
      <c r="AJ382" s="603"/>
      <c r="AK382" s="601"/>
      <c r="AL382" s="592"/>
      <c r="AM382" s="592"/>
      <c r="AN382" s="593"/>
      <c r="AP382" s="1352"/>
      <c r="AQ382" s="1355"/>
      <c r="AR382" s="1352"/>
      <c r="AS382" s="1355"/>
      <c r="AT382" s="1349"/>
      <c r="AU382" s="679" t="s">
        <v>3733</v>
      </c>
      <c r="AV382" s="680">
        <v>4200</v>
      </c>
      <c r="AW382" s="681">
        <v>4600</v>
      </c>
      <c r="AX382" s="682">
        <v>2900</v>
      </c>
      <c r="AY382" s="683">
        <v>2900</v>
      </c>
      <c r="BA382" s="651" t="s">
        <v>3684</v>
      </c>
      <c r="BC382" s="627"/>
      <c r="BE382" s="602"/>
      <c r="BF382" s="688"/>
      <c r="BG382" s="688"/>
      <c r="BH382" s="600"/>
      <c r="BJ382" s="669"/>
      <c r="BL382" s="689"/>
      <c r="BM382" s="690"/>
      <c r="BN382" s="690"/>
      <c r="BO382" s="691"/>
      <c r="BQ382" s="602"/>
      <c r="BR382" s="612"/>
      <c r="BS382" s="612"/>
      <c r="BT382" s="613"/>
      <c r="BV382" s="602"/>
      <c r="BW382" s="612"/>
      <c r="BX382" s="612"/>
      <c r="BY382" s="612"/>
      <c r="BZ382" s="613"/>
      <c r="CB382" s="602"/>
      <c r="CC382" s="612"/>
      <c r="CD382" s="612"/>
      <c r="CE382" s="612"/>
      <c r="CF382" s="613"/>
      <c r="CH382" s="614"/>
    </row>
    <row r="383" spans="1:86" ht="45">
      <c r="A383" s="1367"/>
      <c r="B383" s="584" t="s">
        <v>3602</v>
      </c>
      <c r="C383" s="657" t="s">
        <v>3573</v>
      </c>
      <c r="D383" s="593" t="s">
        <v>3574</v>
      </c>
      <c r="F383" s="634">
        <v>64010</v>
      </c>
      <c r="G383" s="635">
        <v>70930</v>
      </c>
      <c r="H383" s="634">
        <v>54590</v>
      </c>
      <c r="I383" s="635">
        <v>61510</v>
      </c>
      <c r="J383" s="595" t="s">
        <v>12</v>
      </c>
      <c r="K383" s="636">
        <v>620</v>
      </c>
      <c r="L383" s="637">
        <v>680</v>
      </c>
      <c r="M383" s="638" t="s">
        <v>3709</v>
      </c>
      <c r="N383" s="636">
        <v>520</v>
      </c>
      <c r="O383" s="637">
        <v>580</v>
      </c>
      <c r="P383" s="638" t="s">
        <v>3709</v>
      </c>
      <c r="Q383" s="576" t="s">
        <v>1</v>
      </c>
      <c r="R383" s="692">
        <v>6920</v>
      </c>
      <c r="S383" s="693">
        <v>60</v>
      </c>
      <c r="T383" s="663" t="s">
        <v>3618</v>
      </c>
      <c r="V383" s="598"/>
      <c r="W383" s="601">
        <v>241800</v>
      </c>
      <c r="X383" s="592"/>
      <c r="Y383" s="601">
        <v>2410</v>
      </c>
      <c r="Z383" s="592" t="s">
        <v>3618</v>
      </c>
      <c r="AA383" s="592"/>
      <c r="AB383" s="593"/>
      <c r="AC383" s="576" t="s">
        <v>1</v>
      </c>
      <c r="AD383" s="1361">
        <v>16380</v>
      </c>
      <c r="AE383" s="643"/>
      <c r="AF383" s="642" t="s">
        <v>1</v>
      </c>
      <c r="AG383" s="642">
        <v>90</v>
      </c>
      <c r="AH383" s="633" t="s">
        <v>3618</v>
      </c>
      <c r="AJ383" s="603" t="s">
        <v>3238</v>
      </c>
      <c r="AK383" s="601"/>
      <c r="AL383" s="592" t="s">
        <v>1</v>
      </c>
      <c r="AM383" s="592">
        <v>70</v>
      </c>
      <c r="AN383" s="593" t="s">
        <v>3633</v>
      </c>
      <c r="AO383" s="576" t="s">
        <v>1</v>
      </c>
      <c r="AP383" s="1350">
        <v>4000</v>
      </c>
      <c r="AQ383" s="1353">
        <v>4400</v>
      </c>
      <c r="AR383" s="1350">
        <v>2800</v>
      </c>
      <c r="AS383" s="1353">
        <v>2800</v>
      </c>
      <c r="AT383" s="1349" t="s">
        <v>12</v>
      </c>
      <c r="AU383" s="646" t="s">
        <v>3730</v>
      </c>
      <c r="AV383" s="647">
        <v>8800</v>
      </c>
      <c r="AW383" s="648">
        <v>9800</v>
      </c>
      <c r="AX383" s="684">
        <v>6100</v>
      </c>
      <c r="AY383" s="668">
        <v>6100</v>
      </c>
      <c r="BA383" s="651">
        <v>16800</v>
      </c>
      <c r="BB383" s="576" t="s">
        <v>1</v>
      </c>
      <c r="BC383" s="1344">
        <v>4500</v>
      </c>
      <c r="BD383" s="576" t="s">
        <v>1</v>
      </c>
      <c r="BE383" s="603">
        <v>4260</v>
      </c>
      <c r="BF383" s="592" t="s">
        <v>1</v>
      </c>
      <c r="BG383" s="592">
        <v>40</v>
      </c>
      <c r="BH383" s="593" t="s">
        <v>3618</v>
      </c>
      <c r="BJ383" s="669"/>
      <c r="BK383" s="576" t="s">
        <v>11</v>
      </c>
      <c r="BL383" s="609" t="s">
        <v>3307</v>
      </c>
      <c r="BM383" s="610" t="s">
        <v>3307</v>
      </c>
      <c r="BN383" s="610" t="s">
        <v>3307</v>
      </c>
      <c r="BO383" s="611" t="s">
        <v>3307</v>
      </c>
      <c r="BP383" s="576" t="s">
        <v>11</v>
      </c>
      <c r="BQ383" s="603"/>
      <c r="BR383" s="601"/>
      <c r="BS383" s="601"/>
      <c r="BT383" s="670"/>
      <c r="BU383" s="576" t="s">
        <v>11</v>
      </c>
      <c r="BV383" s="603"/>
      <c r="BW383" s="601"/>
      <c r="BX383" s="601"/>
      <c r="BY383" s="601"/>
      <c r="BZ383" s="670"/>
      <c r="CA383" s="576" t="s">
        <v>11</v>
      </c>
      <c r="CB383" s="603"/>
      <c r="CC383" s="601"/>
      <c r="CD383" s="601"/>
      <c r="CE383" s="601"/>
      <c r="CF383" s="670"/>
      <c r="CH383" s="669" t="s">
        <v>3257</v>
      </c>
    </row>
    <row r="384" spans="1:86">
      <c r="A384" s="1367"/>
      <c r="B384" s="584"/>
      <c r="C384" s="657"/>
      <c r="D384" s="593" t="s">
        <v>3576</v>
      </c>
      <c r="F384" s="658">
        <v>70930</v>
      </c>
      <c r="G384" s="659">
        <v>127460</v>
      </c>
      <c r="H384" s="658">
        <v>61510</v>
      </c>
      <c r="I384" s="659">
        <v>118040</v>
      </c>
      <c r="J384" s="595" t="s">
        <v>12</v>
      </c>
      <c r="K384" s="660">
        <v>680</v>
      </c>
      <c r="L384" s="661">
        <v>1160</v>
      </c>
      <c r="M384" s="662" t="s">
        <v>3709</v>
      </c>
      <c r="N384" s="660">
        <v>580</v>
      </c>
      <c r="O384" s="661">
        <v>1070</v>
      </c>
      <c r="P384" s="662" t="s">
        <v>3709</v>
      </c>
      <c r="Q384" s="576" t="s">
        <v>1</v>
      </c>
      <c r="R384" s="603">
        <v>6920</v>
      </c>
      <c r="S384" s="601">
        <v>60</v>
      </c>
      <c r="T384" s="663" t="s">
        <v>3618</v>
      </c>
      <c r="V384" s="598"/>
      <c r="W384" s="601"/>
      <c r="X384" s="592"/>
      <c r="Y384" s="601"/>
      <c r="Z384" s="592"/>
      <c r="AA384" s="592"/>
      <c r="AB384" s="593"/>
      <c r="AD384" s="1362"/>
      <c r="AE384" s="664">
        <v>14660</v>
      </c>
      <c r="AF384" s="592"/>
      <c r="AG384" s="592"/>
      <c r="AH384" s="593"/>
      <c r="AJ384" s="603"/>
      <c r="AK384" s="601"/>
      <c r="AL384" s="592"/>
      <c r="AM384" s="592"/>
      <c r="AN384" s="593"/>
      <c r="AP384" s="1351"/>
      <c r="AQ384" s="1354"/>
      <c r="AR384" s="1351"/>
      <c r="AS384" s="1354"/>
      <c r="AT384" s="1349"/>
      <c r="AU384" s="588" t="s">
        <v>3731</v>
      </c>
      <c r="AV384" s="665">
        <v>4800</v>
      </c>
      <c r="AW384" s="666">
        <v>5400</v>
      </c>
      <c r="AX384" s="684">
        <v>3400</v>
      </c>
      <c r="AY384" s="668">
        <v>3400</v>
      </c>
      <c r="BA384" s="694"/>
      <c r="BC384" s="1345"/>
      <c r="BE384" s="603"/>
      <c r="BF384" s="592"/>
      <c r="BG384" s="592"/>
      <c r="BH384" s="593"/>
      <c r="BJ384" s="669"/>
      <c r="BL384" s="609"/>
      <c r="BM384" s="610"/>
      <c r="BN384" s="610"/>
      <c r="BO384" s="611"/>
      <c r="BQ384" s="603">
        <v>2520</v>
      </c>
      <c r="BR384" s="601" t="s">
        <v>3639</v>
      </c>
      <c r="BS384" s="601">
        <v>20</v>
      </c>
      <c r="BT384" s="670" t="s">
        <v>3618</v>
      </c>
      <c r="BV384" s="603">
        <v>8300</v>
      </c>
      <c r="BW384" s="601" t="s">
        <v>3630</v>
      </c>
      <c r="BX384" s="601">
        <v>80</v>
      </c>
      <c r="BY384" s="601" t="s">
        <v>3618</v>
      </c>
      <c r="BZ384" s="670" t="s">
        <v>3631</v>
      </c>
      <c r="CB384" s="603">
        <v>5080</v>
      </c>
      <c r="CC384" s="601" t="s">
        <v>3630</v>
      </c>
      <c r="CD384" s="601">
        <v>50</v>
      </c>
      <c r="CE384" s="601" t="s">
        <v>3618</v>
      </c>
      <c r="CF384" s="670" t="s">
        <v>3631</v>
      </c>
      <c r="CH384" s="669"/>
    </row>
    <row r="385" spans="1:86">
      <c r="A385" s="1367"/>
      <c r="B385" s="584"/>
      <c r="C385" s="657" t="s">
        <v>3577</v>
      </c>
      <c r="D385" s="593" t="s">
        <v>3578</v>
      </c>
      <c r="F385" s="658">
        <v>127460</v>
      </c>
      <c r="G385" s="659">
        <v>196690</v>
      </c>
      <c r="H385" s="658">
        <v>118040</v>
      </c>
      <c r="I385" s="659">
        <v>187270</v>
      </c>
      <c r="J385" s="595" t="s">
        <v>12</v>
      </c>
      <c r="K385" s="660">
        <v>1160</v>
      </c>
      <c r="L385" s="661">
        <v>1850</v>
      </c>
      <c r="M385" s="662" t="s">
        <v>3709</v>
      </c>
      <c r="N385" s="660">
        <v>1070</v>
      </c>
      <c r="O385" s="661">
        <v>1760</v>
      </c>
      <c r="P385" s="662" t="s">
        <v>3709</v>
      </c>
      <c r="R385" s="598"/>
      <c r="S385" s="592"/>
      <c r="T385" s="593"/>
      <c r="V385" s="695"/>
      <c r="W385" s="696" t="s">
        <v>3711</v>
      </c>
      <c r="X385" s="592"/>
      <c r="Y385" s="696" t="s">
        <v>3711</v>
      </c>
      <c r="Z385" s="696"/>
      <c r="AA385" s="592"/>
      <c r="AB385" s="593"/>
      <c r="AC385" s="576" t="s">
        <v>1</v>
      </c>
      <c r="AD385" s="1359">
        <v>14660</v>
      </c>
      <c r="AE385" s="671"/>
      <c r="AF385" s="592"/>
      <c r="AG385" s="592">
        <v>0</v>
      </c>
      <c r="AH385" s="593"/>
      <c r="AJ385" s="603">
        <v>7100</v>
      </c>
      <c r="AK385" s="601" t="s">
        <v>3632</v>
      </c>
      <c r="AL385" s="592"/>
      <c r="AM385" s="592"/>
      <c r="AN385" s="593"/>
      <c r="AP385" s="1351"/>
      <c r="AQ385" s="1354"/>
      <c r="AR385" s="1351"/>
      <c r="AS385" s="1354"/>
      <c r="AT385" s="1349"/>
      <c r="AU385" s="588" t="s">
        <v>3732</v>
      </c>
      <c r="AV385" s="665">
        <v>4200</v>
      </c>
      <c r="AW385" s="666">
        <v>4700</v>
      </c>
      <c r="AX385" s="684">
        <v>2900</v>
      </c>
      <c r="AY385" s="668">
        <v>2900</v>
      </c>
      <c r="BA385" s="651" t="s">
        <v>3685</v>
      </c>
      <c r="BC385" s="627"/>
      <c r="BE385" s="603"/>
      <c r="BF385" s="592"/>
      <c r="BG385" s="592"/>
      <c r="BH385" s="593"/>
      <c r="BJ385" s="669"/>
      <c r="BL385" s="609">
        <v>0.02</v>
      </c>
      <c r="BM385" s="610">
        <v>0.03</v>
      </c>
      <c r="BN385" s="610">
        <v>0.05</v>
      </c>
      <c r="BO385" s="611">
        <v>0.06</v>
      </c>
      <c r="BQ385" s="603"/>
      <c r="BR385" s="601"/>
      <c r="BS385" s="601"/>
      <c r="BT385" s="670"/>
      <c r="BV385" s="603"/>
      <c r="BW385" s="601"/>
      <c r="BX385" s="601"/>
      <c r="BY385" s="601"/>
      <c r="BZ385" s="670"/>
      <c r="CB385" s="603"/>
      <c r="CC385" s="601"/>
      <c r="CD385" s="601"/>
      <c r="CE385" s="601"/>
      <c r="CF385" s="670"/>
      <c r="CH385" s="669">
        <v>0.92</v>
      </c>
    </row>
    <row r="386" spans="1:86">
      <c r="A386" s="1367"/>
      <c r="B386" s="584"/>
      <c r="C386" s="657"/>
      <c r="D386" s="593" t="s">
        <v>3579</v>
      </c>
      <c r="F386" s="673">
        <v>196690</v>
      </c>
      <c r="G386" s="674"/>
      <c r="H386" s="673">
        <v>187270</v>
      </c>
      <c r="I386" s="674"/>
      <c r="J386" s="595" t="s">
        <v>12</v>
      </c>
      <c r="K386" s="675">
        <v>1850</v>
      </c>
      <c r="L386" s="676"/>
      <c r="M386" s="677" t="s">
        <v>3709</v>
      </c>
      <c r="N386" s="675">
        <v>1760</v>
      </c>
      <c r="O386" s="676"/>
      <c r="P386" s="677" t="s">
        <v>3709</v>
      </c>
      <c r="R386" s="598"/>
      <c r="S386" s="592"/>
      <c r="T386" s="593"/>
      <c r="V386" s="598"/>
      <c r="W386" s="601">
        <v>258700</v>
      </c>
      <c r="X386" s="592"/>
      <c r="Y386" s="601">
        <v>2580</v>
      </c>
      <c r="Z386" s="592" t="s">
        <v>3618</v>
      </c>
      <c r="AA386" s="592"/>
      <c r="AB386" s="593"/>
      <c r="AD386" s="1360"/>
      <c r="AE386" s="678"/>
      <c r="AF386" s="688"/>
      <c r="AG386" s="688"/>
      <c r="AH386" s="600"/>
      <c r="AJ386" s="603"/>
      <c r="AK386" s="601"/>
      <c r="AL386" s="592"/>
      <c r="AM386" s="592"/>
      <c r="AN386" s="593"/>
      <c r="AP386" s="1352"/>
      <c r="AQ386" s="1355"/>
      <c r="AR386" s="1352"/>
      <c r="AS386" s="1355"/>
      <c r="AT386" s="1349"/>
      <c r="AU386" s="679" t="s">
        <v>3733</v>
      </c>
      <c r="AV386" s="680">
        <v>3800</v>
      </c>
      <c r="AW386" s="681">
        <v>4200</v>
      </c>
      <c r="AX386" s="682">
        <v>2600</v>
      </c>
      <c r="AY386" s="683">
        <v>2600</v>
      </c>
      <c r="BA386" s="651">
        <v>12280</v>
      </c>
      <c r="BC386" s="627"/>
      <c r="BE386" s="603"/>
      <c r="BF386" s="592"/>
      <c r="BG386" s="592"/>
      <c r="BH386" s="593"/>
      <c r="BJ386" s="669"/>
      <c r="BL386" s="609"/>
      <c r="BM386" s="610"/>
      <c r="BN386" s="610"/>
      <c r="BO386" s="611"/>
      <c r="BQ386" s="603"/>
      <c r="BR386" s="601"/>
      <c r="BS386" s="601"/>
      <c r="BT386" s="670"/>
      <c r="BV386" s="603"/>
      <c r="BW386" s="601"/>
      <c r="BX386" s="601"/>
      <c r="BY386" s="601"/>
      <c r="BZ386" s="670"/>
      <c r="CB386" s="603"/>
      <c r="CC386" s="601"/>
      <c r="CD386" s="601"/>
      <c r="CE386" s="601"/>
      <c r="CF386" s="670"/>
      <c r="CH386" s="669"/>
    </row>
    <row r="387" spans="1:86" ht="45">
      <c r="A387" s="1367"/>
      <c r="B387" s="631" t="s">
        <v>3585</v>
      </c>
      <c r="C387" s="632" t="s">
        <v>3573</v>
      </c>
      <c r="D387" s="633" t="s">
        <v>3574</v>
      </c>
      <c r="F387" s="634">
        <v>55980</v>
      </c>
      <c r="G387" s="635">
        <v>62900</v>
      </c>
      <c r="H387" s="634">
        <v>48130</v>
      </c>
      <c r="I387" s="635">
        <v>55050</v>
      </c>
      <c r="J387" s="595" t="s">
        <v>12</v>
      </c>
      <c r="K387" s="636">
        <v>540</v>
      </c>
      <c r="L387" s="637">
        <v>600</v>
      </c>
      <c r="M387" s="638" t="s">
        <v>3709</v>
      </c>
      <c r="N387" s="636">
        <v>460</v>
      </c>
      <c r="O387" s="637">
        <v>520</v>
      </c>
      <c r="P387" s="638" t="s">
        <v>3709</v>
      </c>
      <c r="Q387" s="576" t="s">
        <v>1</v>
      </c>
      <c r="R387" s="639">
        <v>6920</v>
      </c>
      <c r="S387" s="640">
        <v>60</v>
      </c>
      <c r="T387" s="641" t="s">
        <v>3618</v>
      </c>
      <c r="V387" s="598"/>
      <c r="W387" s="601"/>
      <c r="X387" s="592"/>
      <c r="Y387" s="601"/>
      <c r="Z387" s="592"/>
      <c r="AA387" s="592"/>
      <c r="AB387" s="593"/>
      <c r="AC387" s="576" t="s">
        <v>1</v>
      </c>
      <c r="AD387" s="1361">
        <v>14800</v>
      </c>
      <c r="AE387" s="643"/>
      <c r="AF387" s="592" t="s">
        <v>1</v>
      </c>
      <c r="AG387" s="592">
        <v>70</v>
      </c>
      <c r="AH387" s="593" t="s">
        <v>3618</v>
      </c>
      <c r="AJ387" s="603" t="s">
        <v>3239</v>
      </c>
      <c r="AK387" s="601"/>
      <c r="AL387" s="592" t="s">
        <v>1</v>
      </c>
      <c r="AM387" s="592">
        <v>50</v>
      </c>
      <c r="AN387" s="593" t="s">
        <v>3633</v>
      </c>
      <c r="AO387" s="576" t="s">
        <v>1</v>
      </c>
      <c r="AP387" s="1350">
        <v>3400</v>
      </c>
      <c r="AQ387" s="1353">
        <v>3700</v>
      </c>
      <c r="AR387" s="1350">
        <v>2300</v>
      </c>
      <c r="AS387" s="1353">
        <v>2300</v>
      </c>
      <c r="AT387" s="1349" t="s">
        <v>12</v>
      </c>
      <c r="AU387" s="646" t="s">
        <v>3730</v>
      </c>
      <c r="AV387" s="647">
        <v>7200</v>
      </c>
      <c r="AW387" s="648">
        <v>8100</v>
      </c>
      <c r="AX387" s="684">
        <v>5100</v>
      </c>
      <c r="AY387" s="668">
        <v>5100</v>
      </c>
      <c r="BA387" s="694"/>
      <c r="BB387" s="576" t="s">
        <v>1</v>
      </c>
      <c r="BC387" s="1344">
        <v>4500</v>
      </c>
      <c r="BD387" s="576" t="s">
        <v>1</v>
      </c>
      <c r="BE387" s="644">
        <v>3550</v>
      </c>
      <c r="BF387" s="642" t="s">
        <v>1</v>
      </c>
      <c r="BG387" s="642">
        <v>30</v>
      </c>
      <c r="BH387" s="633" t="s">
        <v>3618</v>
      </c>
      <c r="BJ387" s="669"/>
      <c r="BK387" s="576" t="s">
        <v>11</v>
      </c>
      <c r="BL387" s="653" t="s">
        <v>3307</v>
      </c>
      <c r="BM387" s="654" t="s">
        <v>3307</v>
      </c>
      <c r="BN387" s="654" t="s">
        <v>3307</v>
      </c>
      <c r="BO387" s="655" t="s">
        <v>3307</v>
      </c>
      <c r="BP387" s="576" t="s">
        <v>11</v>
      </c>
      <c r="BQ387" s="644"/>
      <c r="BR387" s="645"/>
      <c r="BS387" s="645"/>
      <c r="BT387" s="656"/>
      <c r="BU387" s="576" t="s">
        <v>11</v>
      </c>
      <c r="BV387" s="644"/>
      <c r="BW387" s="645"/>
      <c r="BX387" s="645"/>
      <c r="BY387" s="645"/>
      <c r="BZ387" s="656"/>
      <c r="CA387" s="576" t="s">
        <v>11</v>
      </c>
      <c r="CB387" s="644"/>
      <c r="CC387" s="645"/>
      <c r="CD387" s="645"/>
      <c r="CE387" s="645"/>
      <c r="CF387" s="656"/>
      <c r="CH387" s="652" t="s">
        <v>3257</v>
      </c>
    </row>
    <row r="388" spans="1:86">
      <c r="A388" s="1367"/>
      <c r="B388" s="584"/>
      <c r="C388" s="657"/>
      <c r="D388" s="593" t="s">
        <v>3576</v>
      </c>
      <c r="F388" s="658">
        <v>62900</v>
      </c>
      <c r="G388" s="659">
        <v>119430</v>
      </c>
      <c r="H388" s="658">
        <v>55050</v>
      </c>
      <c r="I388" s="659">
        <v>111580</v>
      </c>
      <c r="J388" s="595" t="s">
        <v>12</v>
      </c>
      <c r="K388" s="660">
        <v>600</v>
      </c>
      <c r="L388" s="661">
        <v>1080</v>
      </c>
      <c r="M388" s="662" t="s">
        <v>3709</v>
      </c>
      <c r="N388" s="660">
        <v>520</v>
      </c>
      <c r="O388" s="661">
        <v>1000</v>
      </c>
      <c r="P388" s="662" t="s">
        <v>3709</v>
      </c>
      <c r="Q388" s="576" t="s">
        <v>1</v>
      </c>
      <c r="R388" s="603">
        <v>6920</v>
      </c>
      <c r="S388" s="601">
        <v>60</v>
      </c>
      <c r="T388" s="663" t="s">
        <v>3618</v>
      </c>
      <c r="V388" s="695"/>
      <c r="W388" s="696" t="s">
        <v>3712</v>
      </c>
      <c r="X388" s="592"/>
      <c r="Y388" s="696" t="s">
        <v>3712</v>
      </c>
      <c r="Z388" s="696"/>
      <c r="AA388" s="592"/>
      <c r="AB388" s="593"/>
      <c r="AD388" s="1362"/>
      <c r="AE388" s="664">
        <v>13080</v>
      </c>
      <c r="AF388" s="592"/>
      <c r="AG388" s="592"/>
      <c r="AH388" s="593"/>
      <c r="AJ388" s="603"/>
      <c r="AK388" s="601"/>
      <c r="AL388" s="592"/>
      <c r="AM388" s="592"/>
      <c r="AN388" s="593"/>
      <c r="AP388" s="1351"/>
      <c r="AQ388" s="1354"/>
      <c r="AR388" s="1351"/>
      <c r="AS388" s="1354"/>
      <c r="AT388" s="1349"/>
      <c r="AU388" s="588" t="s">
        <v>3731</v>
      </c>
      <c r="AV388" s="665">
        <v>4000</v>
      </c>
      <c r="AW388" s="666">
        <v>4400</v>
      </c>
      <c r="AX388" s="684">
        <v>2800</v>
      </c>
      <c r="AY388" s="668">
        <v>2800</v>
      </c>
      <c r="BA388" s="651" t="s">
        <v>3686</v>
      </c>
      <c r="BC388" s="1345"/>
      <c r="BE388" s="603"/>
      <c r="BF388" s="592"/>
      <c r="BG388" s="592"/>
      <c r="BH388" s="593"/>
      <c r="BJ388" s="669"/>
      <c r="BL388" s="609"/>
      <c r="BM388" s="610"/>
      <c r="BN388" s="610"/>
      <c r="BO388" s="611"/>
      <c r="BQ388" s="603">
        <v>2100</v>
      </c>
      <c r="BR388" s="601" t="s">
        <v>3639</v>
      </c>
      <c r="BS388" s="601">
        <v>20</v>
      </c>
      <c r="BT388" s="670" t="s">
        <v>3618</v>
      </c>
      <c r="BV388" s="603">
        <v>6920</v>
      </c>
      <c r="BW388" s="601" t="s">
        <v>3630</v>
      </c>
      <c r="BX388" s="601">
        <v>60</v>
      </c>
      <c r="BY388" s="601" t="s">
        <v>3618</v>
      </c>
      <c r="BZ388" s="670" t="s">
        <v>3631</v>
      </c>
      <c r="CB388" s="603">
        <v>4230</v>
      </c>
      <c r="CC388" s="601" t="s">
        <v>3630</v>
      </c>
      <c r="CD388" s="601">
        <v>40</v>
      </c>
      <c r="CE388" s="601" t="s">
        <v>3618</v>
      </c>
      <c r="CF388" s="670" t="s">
        <v>3631</v>
      </c>
      <c r="CH388" s="669"/>
    </row>
    <row r="389" spans="1:86">
      <c r="A389" s="1367"/>
      <c r="B389" s="584"/>
      <c r="C389" s="657" t="s">
        <v>3577</v>
      </c>
      <c r="D389" s="593" t="s">
        <v>3578</v>
      </c>
      <c r="F389" s="658">
        <v>119430</v>
      </c>
      <c r="G389" s="659">
        <v>188660</v>
      </c>
      <c r="H389" s="658">
        <v>111580</v>
      </c>
      <c r="I389" s="659">
        <v>180810</v>
      </c>
      <c r="J389" s="595" t="s">
        <v>12</v>
      </c>
      <c r="K389" s="660">
        <v>1080</v>
      </c>
      <c r="L389" s="661">
        <v>1770</v>
      </c>
      <c r="M389" s="662" t="s">
        <v>3709</v>
      </c>
      <c r="N389" s="660">
        <v>1000</v>
      </c>
      <c r="O389" s="661">
        <v>1690</v>
      </c>
      <c r="P389" s="662" t="s">
        <v>3709</v>
      </c>
      <c r="R389" s="598"/>
      <c r="S389" s="592"/>
      <c r="T389" s="593"/>
      <c r="V389" s="598"/>
      <c r="W389" s="601">
        <v>292500</v>
      </c>
      <c r="X389" s="592"/>
      <c r="Y389" s="601">
        <v>2920</v>
      </c>
      <c r="Z389" s="592" t="s">
        <v>3618</v>
      </c>
      <c r="AA389" s="592"/>
      <c r="AB389" s="593"/>
      <c r="AC389" s="576" t="s">
        <v>1</v>
      </c>
      <c r="AD389" s="1359">
        <v>13080</v>
      </c>
      <c r="AE389" s="671"/>
      <c r="AF389" s="592"/>
      <c r="AG389" s="592">
        <v>0</v>
      </c>
      <c r="AH389" s="593"/>
      <c r="AJ389" s="603">
        <v>5680</v>
      </c>
      <c r="AK389" s="601" t="s">
        <v>3632</v>
      </c>
      <c r="AL389" s="592"/>
      <c r="AM389" s="592"/>
      <c r="AN389" s="593"/>
      <c r="AP389" s="1351"/>
      <c r="AQ389" s="1354"/>
      <c r="AR389" s="1351"/>
      <c r="AS389" s="1354"/>
      <c r="AT389" s="1349"/>
      <c r="AU389" s="588" t="s">
        <v>3732</v>
      </c>
      <c r="AV389" s="665">
        <v>3500</v>
      </c>
      <c r="AW389" s="666">
        <v>3800</v>
      </c>
      <c r="AX389" s="684">
        <v>2400</v>
      </c>
      <c r="AY389" s="668">
        <v>2400</v>
      </c>
      <c r="BA389" s="651">
        <v>9770</v>
      </c>
      <c r="BC389" s="627"/>
      <c r="BE389" s="603"/>
      <c r="BF389" s="592"/>
      <c r="BG389" s="592"/>
      <c r="BH389" s="593"/>
      <c r="BJ389" s="669"/>
      <c r="BL389" s="609">
        <v>0.02</v>
      </c>
      <c r="BM389" s="610">
        <v>0.03</v>
      </c>
      <c r="BN389" s="610">
        <v>0.05</v>
      </c>
      <c r="BO389" s="611">
        <v>0.06</v>
      </c>
      <c r="BQ389" s="603"/>
      <c r="BR389" s="601"/>
      <c r="BS389" s="601"/>
      <c r="BT389" s="670"/>
      <c r="BV389" s="603"/>
      <c r="BW389" s="601"/>
      <c r="BX389" s="601"/>
      <c r="BY389" s="601"/>
      <c r="BZ389" s="670"/>
      <c r="CB389" s="603"/>
      <c r="CC389" s="601"/>
      <c r="CD389" s="601"/>
      <c r="CE389" s="601"/>
      <c r="CF389" s="670"/>
      <c r="CH389" s="669">
        <v>0.9</v>
      </c>
    </row>
    <row r="390" spans="1:86">
      <c r="A390" s="1367"/>
      <c r="B390" s="686"/>
      <c r="C390" s="687"/>
      <c r="D390" s="600" t="s">
        <v>3579</v>
      </c>
      <c r="F390" s="673">
        <v>188660</v>
      </c>
      <c r="G390" s="674"/>
      <c r="H390" s="673">
        <v>180810</v>
      </c>
      <c r="I390" s="674"/>
      <c r="J390" s="595" t="s">
        <v>12</v>
      </c>
      <c r="K390" s="675">
        <v>1770</v>
      </c>
      <c r="L390" s="676"/>
      <c r="M390" s="677" t="s">
        <v>3709</v>
      </c>
      <c r="N390" s="675">
        <v>1690</v>
      </c>
      <c r="O390" s="676"/>
      <c r="P390" s="677" t="s">
        <v>3709</v>
      </c>
      <c r="R390" s="599"/>
      <c r="S390" s="688"/>
      <c r="T390" s="600"/>
      <c r="V390" s="598"/>
      <c r="W390" s="601"/>
      <c r="X390" s="592"/>
      <c r="Y390" s="601"/>
      <c r="Z390" s="592"/>
      <c r="AA390" s="592"/>
      <c r="AB390" s="593"/>
      <c r="AD390" s="1360"/>
      <c r="AE390" s="678"/>
      <c r="AF390" s="592"/>
      <c r="AG390" s="592"/>
      <c r="AH390" s="593"/>
      <c r="AJ390" s="603"/>
      <c r="AK390" s="601"/>
      <c r="AL390" s="592"/>
      <c r="AM390" s="592"/>
      <c r="AN390" s="593"/>
      <c r="AP390" s="1352"/>
      <c r="AQ390" s="1355"/>
      <c r="AR390" s="1352"/>
      <c r="AS390" s="1355"/>
      <c r="AT390" s="1349"/>
      <c r="AU390" s="679" t="s">
        <v>3733</v>
      </c>
      <c r="AV390" s="680">
        <v>3100</v>
      </c>
      <c r="AW390" s="681">
        <v>3400</v>
      </c>
      <c r="AX390" s="682">
        <v>2100</v>
      </c>
      <c r="AY390" s="683">
        <v>2100</v>
      </c>
      <c r="BA390" s="694"/>
      <c r="BC390" s="627"/>
      <c r="BE390" s="602"/>
      <c r="BF390" s="688"/>
      <c r="BG390" s="688"/>
      <c r="BH390" s="600"/>
      <c r="BJ390" s="669"/>
      <c r="BL390" s="689"/>
      <c r="BM390" s="690"/>
      <c r="BN390" s="690"/>
      <c r="BO390" s="691"/>
      <c r="BQ390" s="602"/>
      <c r="BR390" s="612"/>
      <c r="BS390" s="612"/>
      <c r="BT390" s="613"/>
      <c r="BV390" s="602"/>
      <c r="BW390" s="612"/>
      <c r="BX390" s="612"/>
      <c r="BY390" s="612"/>
      <c r="BZ390" s="613"/>
      <c r="CB390" s="602"/>
      <c r="CC390" s="612"/>
      <c r="CD390" s="612"/>
      <c r="CE390" s="612"/>
      <c r="CF390" s="613"/>
      <c r="CH390" s="614"/>
    </row>
    <row r="391" spans="1:86" ht="45">
      <c r="A391" s="1367"/>
      <c r="B391" s="584" t="s">
        <v>3586</v>
      </c>
      <c r="C391" s="657" t="s">
        <v>3573</v>
      </c>
      <c r="D391" s="593" t="s">
        <v>3574</v>
      </c>
      <c r="F391" s="634">
        <v>50320</v>
      </c>
      <c r="G391" s="635">
        <v>57240</v>
      </c>
      <c r="H391" s="634">
        <v>43600</v>
      </c>
      <c r="I391" s="635">
        <v>50520</v>
      </c>
      <c r="J391" s="595" t="s">
        <v>12</v>
      </c>
      <c r="K391" s="636">
        <v>480</v>
      </c>
      <c r="L391" s="637">
        <v>540</v>
      </c>
      <c r="M391" s="638" t="s">
        <v>3709</v>
      </c>
      <c r="N391" s="636">
        <v>410</v>
      </c>
      <c r="O391" s="637">
        <v>470</v>
      </c>
      <c r="P391" s="638" t="s">
        <v>3709</v>
      </c>
      <c r="Q391" s="576" t="s">
        <v>1</v>
      </c>
      <c r="R391" s="692">
        <v>6920</v>
      </c>
      <c r="S391" s="693">
        <v>60</v>
      </c>
      <c r="T391" s="663" t="s">
        <v>3618</v>
      </c>
      <c r="V391" s="695"/>
      <c r="W391" s="696" t="s">
        <v>3713</v>
      </c>
      <c r="X391" s="592"/>
      <c r="Y391" s="696" t="s">
        <v>3713</v>
      </c>
      <c r="Z391" s="696"/>
      <c r="AA391" s="592"/>
      <c r="AB391" s="593"/>
      <c r="AC391" s="576" t="s">
        <v>1</v>
      </c>
      <c r="AD391" s="1361">
        <v>13680</v>
      </c>
      <c r="AE391" s="643"/>
      <c r="AF391" s="642" t="s">
        <v>1</v>
      </c>
      <c r="AG391" s="642">
        <v>60</v>
      </c>
      <c r="AH391" s="633" t="s">
        <v>3618</v>
      </c>
      <c r="AJ391" s="603" t="s">
        <v>3240</v>
      </c>
      <c r="AK391" s="601"/>
      <c r="AL391" s="592" t="s">
        <v>1</v>
      </c>
      <c r="AM391" s="592">
        <v>40</v>
      </c>
      <c r="AN391" s="593" t="s">
        <v>3633</v>
      </c>
      <c r="AO391" s="576" t="s">
        <v>1</v>
      </c>
      <c r="AP391" s="1350">
        <v>2900</v>
      </c>
      <c r="AQ391" s="1353">
        <v>3200</v>
      </c>
      <c r="AR391" s="1350">
        <v>2000</v>
      </c>
      <c r="AS391" s="1353">
        <v>2000</v>
      </c>
      <c r="AT391" s="1349" t="s">
        <v>12</v>
      </c>
      <c r="AU391" s="646" t="s">
        <v>3730</v>
      </c>
      <c r="AV391" s="647">
        <v>6300</v>
      </c>
      <c r="AW391" s="648">
        <v>7100</v>
      </c>
      <c r="AX391" s="684">
        <v>4400</v>
      </c>
      <c r="AY391" s="668">
        <v>4400</v>
      </c>
      <c r="BA391" s="651" t="s">
        <v>3687</v>
      </c>
      <c r="BB391" s="576" t="s">
        <v>1</v>
      </c>
      <c r="BC391" s="1344">
        <v>4500</v>
      </c>
      <c r="BD391" s="576" t="s">
        <v>1</v>
      </c>
      <c r="BE391" s="603">
        <v>3040</v>
      </c>
      <c r="BF391" s="592" t="s">
        <v>1</v>
      </c>
      <c r="BG391" s="592">
        <v>30</v>
      </c>
      <c r="BH391" s="593" t="s">
        <v>3618</v>
      </c>
      <c r="BJ391" s="669"/>
      <c r="BK391" s="576" t="s">
        <v>11</v>
      </c>
      <c r="BL391" s="609" t="s">
        <v>3307</v>
      </c>
      <c r="BM391" s="610" t="s">
        <v>3307</v>
      </c>
      <c r="BN391" s="610" t="s">
        <v>3307</v>
      </c>
      <c r="BO391" s="611" t="s">
        <v>3307</v>
      </c>
      <c r="BP391" s="576" t="s">
        <v>11</v>
      </c>
      <c r="BQ391" s="603"/>
      <c r="BR391" s="601"/>
      <c r="BS391" s="601"/>
      <c r="BT391" s="670"/>
      <c r="BU391" s="576" t="s">
        <v>11</v>
      </c>
      <c r="BV391" s="603"/>
      <c r="BW391" s="601"/>
      <c r="BX391" s="601"/>
      <c r="BY391" s="601"/>
      <c r="BZ391" s="670"/>
      <c r="CA391" s="576" t="s">
        <v>11</v>
      </c>
      <c r="CB391" s="603"/>
      <c r="CC391" s="601"/>
      <c r="CD391" s="601"/>
      <c r="CE391" s="601"/>
      <c r="CF391" s="670"/>
      <c r="CH391" s="669" t="s">
        <v>3257</v>
      </c>
    </row>
    <row r="392" spans="1:86">
      <c r="A392" s="1367"/>
      <c r="B392" s="584"/>
      <c r="C392" s="657"/>
      <c r="D392" s="593" t="s">
        <v>3576</v>
      </c>
      <c r="F392" s="658">
        <v>57240</v>
      </c>
      <c r="G392" s="659">
        <v>113770</v>
      </c>
      <c r="H392" s="658">
        <v>50520</v>
      </c>
      <c r="I392" s="659">
        <v>107050</v>
      </c>
      <c r="J392" s="595" t="s">
        <v>12</v>
      </c>
      <c r="K392" s="660">
        <v>540</v>
      </c>
      <c r="L392" s="661">
        <v>1020</v>
      </c>
      <c r="M392" s="662" t="s">
        <v>3709</v>
      </c>
      <c r="N392" s="660">
        <v>470</v>
      </c>
      <c r="O392" s="661">
        <v>960</v>
      </c>
      <c r="P392" s="662" t="s">
        <v>3709</v>
      </c>
      <c r="Q392" s="576" t="s">
        <v>1</v>
      </c>
      <c r="R392" s="603">
        <v>6920</v>
      </c>
      <c r="S392" s="601">
        <v>60</v>
      </c>
      <c r="T392" s="663" t="s">
        <v>3618</v>
      </c>
      <c r="V392" s="598"/>
      <c r="W392" s="601">
        <v>326300</v>
      </c>
      <c r="X392" s="592"/>
      <c r="Y392" s="601">
        <v>3260</v>
      </c>
      <c r="Z392" s="592" t="s">
        <v>3618</v>
      </c>
      <c r="AA392" s="592"/>
      <c r="AB392" s="593"/>
      <c r="AD392" s="1362"/>
      <c r="AE392" s="664">
        <v>11950</v>
      </c>
      <c r="AF392" s="592"/>
      <c r="AG392" s="592"/>
      <c r="AH392" s="593"/>
      <c r="AJ392" s="603"/>
      <c r="AK392" s="601"/>
      <c r="AL392" s="592"/>
      <c r="AM392" s="592"/>
      <c r="AN392" s="593"/>
      <c r="AP392" s="1351"/>
      <c r="AQ392" s="1354"/>
      <c r="AR392" s="1351"/>
      <c r="AS392" s="1354"/>
      <c r="AT392" s="1349"/>
      <c r="AU392" s="588" t="s">
        <v>3731</v>
      </c>
      <c r="AV392" s="665">
        <v>3500</v>
      </c>
      <c r="AW392" s="666">
        <v>3900</v>
      </c>
      <c r="AX392" s="684">
        <v>2400</v>
      </c>
      <c r="AY392" s="668">
        <v>2400</v>
      </c>
      <c r="BA392" s="651">
        <v>7500</v>
      </c>
      <c r="BC392" s="1345"/>
      <c r="BE392" s="603"/>
      <c r="BF392" s="592"/>
      <c r="BG392" s="592"/>
      <c r="BH392" s="593"/>
      <c r="BJ392" s="669"/>
      <c r="BL392" s="609"/>
      <c r="BM392" s="610"/>
      <c r="BN392" s="610"/>
      <c r="BO392" s="611"/>
      <c r="BQ392" s="603">
        <v>1800</v>
      </c>
      <c r="BR392" s="601" t="s">
        <v>3639</v>
      </c>
      <c r="BS392" s="601">
        <v>10</v>
      </c>
      <c r="BT392" s="670" t="s">
        <v>3618</v>
      </c>
      <c r="BV392" s="603">
        <v>5930</v>
      </c>
      <c r="BW392" s="601" t="s">
        <v>3630</v>
      </c>
      <c r="BX392" s="601">
        <v>50</v>
      </c>
      <c r="BY392" s="601" t="s">
        <v>3618</v>
      </c>
      <c r="BZ392" s="670" t="s">
        <v>3631</v>
      </c>
      <c r="CB392" s="603">
        <v>3630</v>
      </c>
      <c r="CC392" s="601" t="s">
        <v>3630</v>
      </c>
      <c r="CD392" s="601">
        <v>30</v>
      </c>
      <c r="CE392" s="601" t="s">
        <v>3618</v>
      </c>
      <c r="CF392" s="670" t="s">
        <v>3631</v>
      </c>
      <c r="CH392" s="669"/>
    </row>
    <row r="393" spans="1:86">
      <c r="A393" s="1367"/>
      <c r="B393" s="584"/>
      <c r="C393" s="657" t="s">
        <v>3577</v>
      </c>
      <c r="D393" s="593" t="s">
        <v>3578</v>
      </c>
      <c r="F393" s="658">
        <v>113770</v>
      </c>
      <c r="G393" s="659">
        <v>183000</v>
      </c>
      <c r="H393" s="658">
        <v>107050</v>
      </c>
      <c r="I393" s="659">
        <v>176280</v>
      </c>
      <c r="J393" s="595" t="s">
        <v>12</v>
      </c>
      <c r="K393" s="660">
        <v>1020</v>
      </c>
      <c r="L393" s="661">
        <v>1710</v>
      </c>
      <c r="M393" s="662" t="s">
        <v>3709</v>
      </c>
      <c r="N393" s="660">
        <v>960</v>
      </c>
      <c r="O393" s="661">
        <v>1650</v>
      </c>
      <c r="P393" s="662" t="s">
        <v>3709</v>
      </c>
      <c r="R393" s="598"/>
      <c r="S393" s="592"/>
      <c r="T393" s="593"/>
      <c r="V393" s="598"/>
      <c r="W393" s="601"/>
      <c r="X393" s="592"/>
      <c r="Y393" s="601"/>
      <c r="Z393" s="592"/>
      <c r="AA393" s="592"/>
      <c r="AB393" s="593"/>
      <c r="AC393" s="576" t="s">
        <v>1</v>
      </c>
      <c r="AD393" s="1359">
        <v>11950</v>
      </c>
      <c r="AE393" s="671"/>
      <c r="AF393" s="592"/>
      <c r="AG393" s="592">
        <v>0</v>
      </c>
      <c r="AH393" s="593"/>
      <c r="AJ393" s="603">
        <v>4730</v>
      </c>
      <c r="AK393" s="601" t="s">
        <v>3632</v>
      </c>
      <c r="AL393" s="592"/>
      <c r="AM393" s="592"/>
      <c r="AN393" s="593"/>
      <c r="AP393" s="1351"/>
      <c r="AQ393" s="1354"/>
      <c r="AR393" s="1351"/>
      <c r="AS393" s="1354"/>
      <c r="AT393" s="1349"/>
      <c r="AU393" s="588" t="s">
        <v>3732</v>
      </c>
      <c r="AV393" s="665">
        <v>3000</v>
      </c>
      <c r="AW393" s="666">
        <v>3400</v>
      </c>
      <c r="AX393" s="684">
        <v>2100</v>
      </c>
      <c r="AY393" s="668">
        <v>2100</v>
      </c>
      <c r="BA393" s="694"/>
      <c r="BC393" s="627"/>
      <c r="BE393" s="603"/>
      <c r="BF393" s="592"/>
      <c r="BG393" s="592"/>
      <c r="BH393" s="593"/>
      <c r="BJ393" s="669"/>
      <c r="BL393" s="609">
        <v>0.02</v>
      </c>
      <c r="BM393" s="610">
        <v>0.03</v>
      </c>
      <c r="BN393" s="610">
        <v>0.05</v>
      </c>
      <c r="BO393" s="611">
        <v>0.06</v>
      </c>
      <c r="BQ393" s="603"/>
      <c r="BR393" s="601"/>
      <c r="BS393" s="601"/>
      <c r="BT393" s="670"/>
      <c r="BV393" s="603"/>
      <c r="BW393" s="601"/>
      <c r="BX393" s="601"/>
      <c r="BY393" s="601"/>
      <c r="BZ393" s="670"/>
      <c r="CB393" s="603"/>
      <c r="CC393" s="601"/>
      <c r="CD393" s="601"/>
      <c r="CE393" s="601"/>
      <c r="CF393" s="670"/>
      <c r="CH393" s="669">
        <v>0.92</v>
      </c>
    </row>
    <row r="394" spans="1:86">
      <c r="A394" s="1367"/>
      <c r="B394" s="584"/>
      <c r="C394" s="657"/>
      <c r="D394" s="593" t="s">
        <v>3579</v>
      </c>
      <c r="F394" s="673">
        <v>183000</v>
      </c>
      <c r="G394" s="674"/>
      <c r="H394" s="673">
        <v>176280</v>
      </c>
      <c r="I394" s="674"/>
      <c r="J394" s="595" t="s">
        <v>12</v>
      </c>
      <c r="K394" s="675">
        <v>1710</v>
      </c>
      <c r="L394" s="676"/>
      <c r="M394" s="677" t="s">
        <v>3709</v>
      </c>
      <c r="N394" s="675">
        <v>1650</v>
      </c>
      <c r="O394" s="676"/>
      <c r="P394" s="677" t="s">
        <v>3709</v>
      </c>
      <c r="R394" s="598"/>
      <c r="S394" s="592"/>
      <c r="T394" s="593"/>
      <c r="V394" s="695"/>
      <c r="W394" s="696" t="s">
        <v>3714</v>
      </c>
      <c r="X394" s="592"/>
      <c r="Y394" s="696" t="s">
        <v>3714</v>
      </c>
      <c r="Z394" s="696"/>
      <c r="AA394" s="592"/>
      <c r="AB394" s="593"/>
      <c r="AD394" s="1360"/>
      <c r="AE394" s="678"/>
      <c r="AF394" s="688"/>
      <c r="AG394" s="688"/>
      <c r="AH394" s="600"/>
      <c r="AJ394" s="603"/>
      <c r="AK394" s="601"/>
      <c r="AL394" s="592"/>
      <c r="AM394" s="592"/>
      <c r="AN394" s="593"/>
      <c r="AP394" s="1352"/>
      <c r="AQ394" s="1355"/>
      <c r="AR394" s="1352"/>
      <c r="AS394" s="1355"/>
      <c r="AT394" s="1349"/>
      <c r="AU394" s="679" t="s">
        <v>3733</v>
      </c>
      <c r="AV394" s="680">
        <v>2700</v>
      </c>
      <c r="AW394" s="681">
        <v>3000</v>
      </c>
      <c r="AX394" s="682">
        <v>1900</v>
      </c>
      <c r="AY394" s="683">
        <v>1900</v>
      </c>
      <c r="BA394" s="651" t="s">
        <v>3688</v>
      </c>
      <c r="BC394" s="627"/>
      <c r="BE394" s="603"/>
      <c r="BF394" s="592"/>
      <c r="BG394" s="592"/>
      <c r="BH394" s="593"/>
      <c r="BJ394" s="669"/>
      <c r="BL394" s="609"/>
      <c r="BM394" s="610"/>
      <c r="BN394" s="610"/>
      <c r="BO394" s="611"/>
      <c r="BQ394" s="603"/>
      <c r="BR394" s="601"/>
      <c r="BS394" s="601"/>
      <c r="BT394" s="670"/>
      <c r="BV394" s="603"/>
      <c r="BW394" s="601"/>
      <c r="BX394" s="601"/>
      <c r="BY394" s="601"/>
      <c r="BZ394" s="670"/>
      <c r="CB394" s="603"/>
      <c r="CC394" s="601"/>
      <c r="CD394" s="601"/>
      <c r="CE394" s="601"/>
      <c r="CF394" s="670"/>
      <c r="CH394" s="669"/>
    </row>
    <row r="395" spans="1:86" ht="45">
      <c r="A395" s="1367"/>
      <c r="B395" s="631" t="s">
        <v>3587</v>
      </c>
      <c r="C395" s="632" t="s">
        <v>3573</v>
      </c>
      <c r="D395" s="633" t="s">
        <v>3574</v>
      </c>
      <c r="F395" s="634">
        <v>46130</v>
      </c>
      <c r="G395" s="635">
        <v>53050</v>
      </c>
      <c r="H395" s="634">
        <v>40250</v>
      </c>
      <c r="I395" s="635">
        <v>47170</v>
      </c>
      <c r="J395" s="595" t="s">
        <v>12</v>
      </c>
      <c r="K395" s="636">
        <v>440</v>
      </c>
      <c r="L395" s="637">
        <v>500</v>
      </c>
      <c r="M395" s="638" t="s">
        <v>3709</v>
      </c>
      <c r="N395" s="636">
        <v>380</v>
      </c>
      <c r="O395" s="637">
        <v>440</v>
      </c>
      <c r="P395" s="638" t="s">
        <v>3709</v>
      </c>
      <c r="Q395" s="576" t="s">
        <v>1</v>
      </c>
      <c r="R395" s="639">
        <v>6920</v>
      </c>
      <c r="S395" s="640">
        <v>60</v>
      </c>
      <c r="T395" s="641" t="s">
        <v>3618</v>
      </c>
      <c r="V395" s="598"/>
      <c r="W395" s="601">
        <v>360200</v>
      </c>
      <c r="X395" s="592"/>
      <c r="Y395" s="601">
        <v>3600</v>
      </c>
      <c r="Z395" s="592" t="s">
        <v>3618</v>
      </c>
      <c r="AA395" s="592"/>
      <c r="AB395" s="593"/>
      <c r="AC395" s="576" t="s">
        <v>1</v>
      </c>
      <c r="AD395" s="1361">
        <v>12830</v>
      </c>
      <c r="AE395" s="643"/>
      <c r="AF395" s="592" t="s">
        <v>1</v>
      </c>
      <c r="AG395" s="592">
        <v>50</v>
      </c>
      <c r="AH395" s="593" t="s">
        <v>3618</v>
      </c>
      <c r="AJ395" s="603" t="s">
        <v>3241</v>
      </c>
      <c r="AK395" s="601"/>
      <c r="AL395" s="592" t="s">
        <v>1</v>
      </c>
      <c r="AM395" s="592">
        <v>40</v>
      </c>
      <c r="AN395" s="593" t="s">
        <v>3633</v>
      </c>
      <c r="AO395" s="576" t="s">
        <v>1</v>
      </c>
      <c r="AP395" s="1350">
        <v>3300</v>
      </c>
      <c r="AQ395" s="1353">
        <v>3600</v>
      </c>
      <c r="AR395" s="1350">
        <v>2300</v>
      </c>
      <c r="AS395" s="1353">
        <v>2300</v>
      </c>
      <c r="AT395" s="1349" t="s">
        <v>12</v>
      </c>
      <c r="AU395" s="646" t="s">
        <v>3730</v>
      </c>
      <c r="AV395" s="647">
        <v>7100</v>
      </c>
      <c r="AW395" s="648">
        <v>7900</v>
      </c>
      <c r="AX395" s="684">
        <v>4900</v>
      </c>
      <c r="AY395" s="668">
        <v>4900</v>
      </c>
      <c r="BA395" s="651">
        <v>6130</v>
      </c>
      <c r="BB395" s="576" t="s">
        <v>1</v>
      </c>
      <c r="BC395" s="1344">
        <v>4500</v>
      </c>
      <c r="BD395" s="576" t="s">
        <v>1</v>
      </c>
      <c r="BE395" s="644">
        <v>2660</v>
      </c>
      <c r="BF395" s="642" t="s">
        <v>1</v>
      </c>
      <c r="BG395" s="642">
        <v>20</v>
      </c>
      <c r="BH395" s="633" t="s">
        <v>3618</v>
      </c>
      <c r="BJ395" s="669"/>
      <c r="BK395" s="576" t="s">
        <v>11</v>
      </c>
      <c r="BL395" s="653" t="s">
        <v>3307</v>
      </c>
      <c r="BM395" s="654" t="s">
        <v>3307</v>
      </c>
      <c r="BN395" s="654" t="s">
        <v>3307</v>
      </c>
      <c r="BO395" s="655" t="s">
        <v>3307</v>
      </c>
      <c r="BP395" s="576" t="s">
        <v>11</v>
      </c>
      <c r="BQ395" s="644"/>
      <c r="BR395" s="645"/>
      <c r="BS395" s="645"/>
      <c r="BT395" s="656"/>
      <c r="BU395" s="576" t="s">
        <v>11</v>
      </c>
      <c r="BV395" s="644"/>
      <c r="BW395" s="645"/>
      <c r="BX395" s="645"/>
      <c r="BY395" s="645"/>
      <c r="BZ395" s="656"/>
      <c r="CA395" s="576" t="s">
        <v>11</v>
      </c>
      <c r="CB395" s="644"/>
      <c r="CC395" s="645"/>
      <c r="CD395" s="645"/>
      <c r="CE395" s="645"/>
      <c r="CF395" s="656"/>
      <c r="CH395" s="652" t="s">
        <v>3257</v>
      </c>
    </row>
    <row r="396" spans="1:86">
      <c r="A396" s="1367"/>
      <c r="B396" s="584"/>
      <c r="C396" s="657"/>
      <c r="D396" s="593" t="s">
        <v>3576</v>
      </c>
      <c r="F396" s="658">
        <v>53050</v>
      </c>
      <c r="G396" s="659">
        <v>109580</v>
      </c>
      <c r="H396" s="658">
        <v>47170</v>
      </c>
      <c r="I396" s="659">
        <v>103700</v>
      </c>
      <c r="J396" s="595" t="s">
        <v>12</v>
      </c>
      <c r="K396" s="660">
        <v>500</v>
      </c>
      <c r="L396" s="661">
        <v>980</v>
      </c>
      <c r="M396" s="662" t="s">
        <v>3709</v>
      </c>
      <c r="N396" s="660">
        <v>440</v>
      </c>
      <c r="O396" s="661">
        <v>920</v>
      </c>
      <c r="P396" s="662" t="s">
        <v>3709</v>
      </c>
      <c r="Q396" s="576" t="s">
        <v>1</v>
      </c>
      <c r="R396" s="603">
        <v>6920</v>
      </c>
      <c r="S396" s="601">
        <v>60</v>
      </c>
      <c r="T396" s="663" t="s">
        <v>3618</v>
      </c>
      <c r="V396" s="598"/>
      <c r="W396" s="601"/>
      <c r="X396" s="592"/>
      <c r="Y396" s="601"/>
      <c r="Z396" s="592"/>
      <c r="AA396" s="592"/>
      <c r="AB396" s="593"/>
      <c r="AD396" s="1362"/>
      <c r="AE396" s="664">
        <v>11100</v>
      </c>
      <c r="AF396" s="592"/>
      <c r="AG396" s="592"/>
      <c r="AH396" s="593"/>
      <c r="AJ396" s="603"/>
      <c r="AK396" s="601"/>
      <c r="AL396" s="592"/>
      <c r="AM396" s="592"/>
      <c r="AN396" s="593"/>
      <c r="AP396" s="1351"/>
      <c r="AQ396" s="1354"/>
      <c r="AR396" s="1351"/>
      <c r="AS396" s="1354"/>
      <c r="AT396" s="1349"/>
      <c r="AU396" s="588" t="s">
        <v>3731</v>
      </c>
      <c r="AV396" s="665">
        <v>3900</v>
      </c>
      <c r="AW396" s="666">
        <v>4300</v>
      </c>
      <c r="AX396" s="684">
        <v>2700</v>
      </c>
      <c r="AY396" s="668">
        <v>2700</v>
      </c>
      <c r="BA396" s="694"/>
      <c r="BC396" s="1345"/>
      <c r="BE396" s="603"/>
      <c r="BF396" s="592"/>
      <c r="BG396" s="592"/>
      <c r="BH396" s="593"/>
      <c r="BJ396" s="669"/>
      <c r="BL396" s="609"/>
      <c r="BM396" s="610"/>
      <c r="BN396" s="610"/>
      <c r="BO396" s="611"/>
      <c r="BQ396" s="603">
        <v>1580</v>
      </c>
      <c r="BR396" s="601" t="s">
        <v>3639</v>
      </c>
      <c r="BS396" s="601">
        <v>10</v>
      </c>
      <c r="BT396" s="670" t="s">
        <v>3618</v>
      </c>
      <c r="BV396" s="603">
        <v>5190</v>
      </c>
      <c r="BW396" s="601" t="s">
        <v>3630</v>
      </c>
      <c r="BX396" s="601">
        <v>50</v>
      </c>
      <c r="BY396" s="601" t="s">
        <v>3618</v>
      </c>
      <c r="BZ396" s="670" t="s">
        <v>3631</v>
      </c>
      <c r="CB396" s="603">
        <v>3170</v>
      </c>
      <c r="CC396" s="601" t="s">
        <v>3630</v>
      </c>
      <c r="CD396" s="601">
        <v>30</v>
      </c>
      <c r="CE396" s="601" t="s">
        <v>3618</v>
      </c>
      <c r="CF396" s="670" t="s">
        <v>3631</v>
      </c>
      <c r="CH396" s="669"/>
    </row>
    <row r="397" spans="1:86">
      <c r="A397" s="1367"/>
      <c r="B397" s="584"/>
      <c r="C397" s="657" t="s">
        <v>3577</v>
      </c>
      <c r="D397" s="593" t="s">
        <v>3578</v>
      </c>
      <c r="F397" s="658">
        <v>109580</v>
      </c>
      <c r="G397" s="659">
        <v>178810</v>
      </c>
      <c r="H397" s="658">
        <v>103700</v>
      </c>
      <c r="I397" s="659">
        <v>172930</v>
      </c>
      <c r="J397" s="595" t="s">
        <v>12</v>
      </c>
      <c r="K397" s="660">
        <v>980</v>
      </c>
      <c r="L397" s="661">
        <v>1670</v>
      </c>
      <c r="M397" s="662" t="s">
        <v>3709</v>
      </c>
      <c r="N397" s="660">
        <v>920</v>
      </c>
      <c r="O397" s="661">
        <v>1610</v>
      </c>
      <c r="P397" s="662" t="s">
        <v>3709</v>
      </c>
      <c r="R397" s="598"/>
      <c r="S397" s="592"/>
      <c r="T397" s="593"/>
      <c r="V397" s="695"/>
      <c r="W397" s="696" t="s">
        <v>3715</v>
      </c>
      <c r="X397" s="592"/>
      <c r="Y397" s="696" t="s">
        <v>3715</v>
      </c>
      <c r="Z397" s="696"/>
      <c r="AA397" s="592"/>
      <c r="AB397" s="593"/>
      <c r="AC397" s="576" t="s">
        <v>1</v>
      </c>
      <c r="AD397" s="1359">
        <v>11100</v>
      </c>
      <c r="AE397" s="671"/>
      <c r="AF397" s="592"/>
      <c r="AG397" s="592">
        <v>0</v>
      </c>
      <c r="AH397" s="593"/>
      <c r="AJ397" s="603">
        <v>4060</v>
      </c>
      <c r="AK397" s="601" t="s">
        <v>3632</v>
      </c>
      <c r="AL397" s="592"/>
      <c r="AM397" s="592"/>
      <c r="AN397" s="593"/>
      <c r="AP397" s="1351"/>
      <c r="AQ397" s="1354"/>
      <c r="AR397" s="1351"/>
      <c r="AS397" s="1354"/>
      <c r="AT397" s="1349"/>
      <c r="AU397" s="588" t="s">
        <v>3732</v>
      </c>
      <c r="AV397" s="665">
        <v>3400</v>
      </c>
      <c r="AW397" s="666">
        <v>3800</v>
      </c>
      <c r="AX397" s="684">
        <v>2300</v>
      </c>
      <c r="AY397" s="668">
        <v>2300</v>
      </c>
      <c r="BA397" s="651" t="s">
        <v>3689</v>
      </c>
      <c r="BC397" s="627"/>
      <c r="BE397" s="603"/>
      <c r="BF397" s="592"/>
      <c r="BG397" s="592"/>
      <c r="BH397" s="593"/>
      <c r="BJ397" s="669"/>
      <c r="BL397" s="609">
        <v>0.02</v>
      </c>
      <c r="BM397" s="610">
        <v>0.03</v>
      </c>
      <c r="BN397" s="610">
        <v>0.05</v>
      </c>
      <c r="BO397" s="611">
        <v>0.06</v>
      </c>
      <c r="BQ397" s="603"/>
      <c r="BR397" s="601"/>
      <c r="BS397" s="601"/>
      <c r="BT397" s="670"/>
      <c r="BV397" s="603"/>
      <c r="BW397" s="601"/>
      <c r="BX397" s="601"/>
      <c r="BY397" s="601"/>
      <c r="BZ397" s="670"/>
      <c r="CB397" s="603"/>
      <c r="CC397" s="601"/>
      <c r="CD397" s="601"/>
      <c r="CE397" s="601"/>
      <c r="CF397" s="670"/>
      <c r="CH397" s="669">
        <v>0.89</v>
      </c>
    </row>
    <row r="398" spans="1:86">
      <c r="A398" s="1367"/>
      <c r="B398" s="686"/>
      <c r="C398" s="687"/>
      <c r="D398" s="600" t="s">
        <v>3579</v>
      </c>
      <c r="F398" s="673">
        <v>178810</v>
      </c>
      <c r="G398" s="674"/>
      <c r="H398" s="673">
        <v>172930</v>
      </c>
      <c r="I398" s="674"/>
      <c r="J398" s="595" t="s">
        <v>12</v>
      </c>
      <c r="K398" s="675">
        <v>1670</v>
      </c>
      <c r="L398" s="676"/>
      <c r="M398" s="677" t="s">
        <v>3709</v>
      </c>
      <c r="N398" s="675">
        <v>1610</v>
      </c>
      <c r="O398" s="676"/>
      <c r="P398" s="677" t="s">
        <v>3709</v>
      </c>
      <c r="R398" s="599"/>
      <c r="S398" s="688"/>
      <c r="T398" s="600"/>
      <c r="V398" s="598"/>
      <c r="W398" s="601">
        <v>394000</v>
      </c>
      <c r="X398" s="592"/>
      <c r="Y398" s="601">
        <v>3940</v>
      </c>
      <c r="Z398" s="592" t="s">
        <v>3618</v>
      </c>
      <c r="AA398" s="592"/>
      <c r="AB398" s="593"/>
      <c r="AD398" s="1360"/>
      <c r="AE398" s="678"/>
      <c r="AF398" s="592"/>
      <c r="AG398" s="592"/>
      <c r="AH398" s="593"/>
      <c r="AJ398" s="603"/>
      <c r="AK398" s="601"/>
      <c r="AL398" s="592"/>
      <c r="AM398" s="592"/>
      <c r="AN398" s="593"/>
      <c r="AP398" s="1352"/>
      <c r="AQ398" s="1355"/>
      <c r="AR398" s="1352"/>
      <c r="AS398" s="1355"/>
      <c r="AT398" s="1349"/>
      <c r="AU398" s="679" t="s">
        <v>3733</v>
      </c>
      <c r="AV398" s="680">
        <v>3000</v>
      </c>
      <c r="AW398" s="681">
        <v>3400</v>
      </c>
      <c r="AX398" s="682">
        <v>2100</v>
      </c>
      <c r="AY398" s="683">
        <v>2100</v>
      </c>
      <c r="BA398" s="651">
        <v>5220</v>
      </c>
      <c r="BC398" s="627"/>
      <c r="BE398" s="602"/>
      <c r="BF398" s="688"/>
      <c r="BG398" s="688"/>
      <c r="BH398" s="600"/>
      <c r="BJ398" s="669"/>
      <c r="BL398" s="689"/>
      <c r="BM398" s="690"/>
      <c r="BN398" s="690"/>
      <c r="BO398" s="691"/>
      <c r="BQ398" s="602"/>
      <c r="BR398" s="612"/>
      <c r="BS398" s="612"/>
      <c r="BT398" s="613"/>
      <c r="BV398" s="602"/>
      <c r="BW398" s="612"/>
      <c r="BX398" s="612"/>
      <c r="BY398" s="612"/>
      <c r="BZ398" s="613"/>
      <c r="CB398" s="602"/>
      <c r="CC398" s="612"/>
      <c r="CD398" s="612"/>
      <c r="CE398" s="612"/>
      <c r="CF398" s="613"/>
      <c r="CH398" s="614"/>
    </row>
    <row r="399" spans="1:86" ht="45">
      <c r="A399" s="1367"/>
      <c r="B399" s="584" t="s">
        <v>3588</v>
      </c>
      <c r="C399" s="657" t="s">
        <v>3573</v>
      </c>
      <c r="D399" s="593" t="s">
        <v>3574</v>
      </c>
      <c r="F399" s="634">
        <v>42830</v>
      </c>
      <c r="G399" s="635">
        <v>49750</v>
      </c>
      <c r="H399" s="634">
        <v>37590</v>
      </c>
      <c r="I399" s="635">
        <v>44510</v>
      </c>
      <c r="J399" s="595" t="s">
        <v>12</v>
      </c>
      <c r="K399" s="636">
        <v>410</v>
      </c>
      <c r="L399" s="637">
        <v>470</v>
      </c>
      <c r="M399" s="638" t="s">
        <v>3709</v>
      </c>
      <c r="N399" s="636">
        <v>350</v>
      </c>
      <c r="O399" s="637">
        <v>410</v>
      </c>
      <c r="P399" s="638" t="s">
        <v>3709</v>
      </c>
      <c r="Q399" s="576" t="s">
        <v>1</v>
      </c>
      <c r="R399" s="692">
        <v>6920</v>
      </c>
      <c r="S399" s="693">
        <v>60</v>
      </c>
      <c r="T399" s="663" t="s">
        <v>3618</v>
      </c>
      <c r="V399" s="598"/>
      <c r="W399" s="601"/>
      <c r="X399" s="592"/>
      <c r="Y399" s="601"/>
      <c r="Z399" s="592"/>
      <c r="AA399" s="592"/>
      <c r="AB399" s="593"/>
      <c r="AC399" s="576" t="s">
        <v>1</v>
      </c>
      <c r="AD399" s="1361">
        <v>12170</v>
      </c>
      <c r="AE399" s="643"/>
      <c r="AF399" s="642" t="s">
        <v>1</v>
      </c>
      <c r="AG399" s="642">
        <v>50</v>
      </c>
      <c r="AH399" s="633" t="s">
        <v>3618</v>
      </c>
      <c r="AJ399" s="603" t="s">
        <v>3242</v>
      </c>
      <c r="AK399" s="601"/>
      <c r="AL399" s="592" t="s">
        <v>1</v>
      </c>
      <c r="AM399" s="592">
        <v>30</v>
      </c>
      <c r="AN399" s="593" t="s">
        <v>3633</v>
      </c>
      <c r="AO399" s="576" t="s">
        <v>1</v>
      </c>
      <c r="AP399" s="1350">
        <v>2900</v>
      </c>
      <c r="AQ399" s="1353">
        <v>3200</v>
      </c>
      <c r="AR399" s="1350">
        <v>2000</v>
      </c>
      <c r="AS399" s="1353">
        <v>2000</v>
      </c>
      <c r="AT399" s="1349" t="s">
        <v>12</v>
      </c>
      <c r="AU399" s="646" t="s">
        <v>3730</v>
      </c>
      <c r="AV399" s="647">
        <v>6300</v>
      </c>
      <c r="AW399" s="648">
        <v>7100</v>
      </c>
      <c r="AX399" s="684">
        <v>4400</v>
      </c>
      <c r="AY399" s="668">
        <v>4400</v>
      </c>
      <c r="BA399" s="694"/>
      <c r="BB399" s="576" t="s">
        <v>1</v>
      </c>
      <c r="BC399" s="1344">
        <v>4500</v>
      </c>
      <c r="BD399" s="576" t="s">
        <v>1</v>
      </c>
      <c r="BE399" s="603">
        <v>2360</v>
      </c>
      <c r="BF399" s="592" t="s">
        <v>1</v>
      </c>
      <c r="BG399" s="592">
        <v>20</v>
      </c>
      <c r="BH399" s="593" t="s">
        <v>3618</v>
      </c>
      <c r="BJ399" s="669"/>
      <c r="BK399" s="576" t="s">
        <v>11</v>
      </c>
      <c r="BL399" s="609" t="s">
        <v>3307</v>
      </c>
      <c r="BM399" s="610" t="s">
        <v>3307</v>
      </c>
      <c r="BN399" s="610" t="s">
        <v>3307</v>
      </c>
      <c r="BO399" s="611" t="s">
        <v>3307</v>
      </c>
      <c r="BP399" s="576" t="s">
        <v>11</v>
      </c>
      <c r="BQ399" s="603"/>
      <c r="BR399" s="601"/>
      <c r="BS399" s="601"/>
      <c r="BT399" s="670"/>
      <c r="BU399" s="576" t="s">
        <v>11</v>
      </c>
      <c r="BV399" s="603"/>
      <c r="BW399" s="601"/>
      <c r="BX399" s="601"/>
      <c r="BY399" s="601"/>
      <c r="BZ399" s="670"/>
      <c r="CA399" s="576" t="s">
        <v>11</v>
      </c>
      <c r="CB399" s="603"/>
      <c r="CC399" s="601"/>
      <c r="CD399" s="601"/>
      <c r="CE399" s="601"/>
      <c r="CF399" s="670"/>
      <c r="CH399" s="669" t="s">
        <v>3257</v>
      </c>
    </row>
    <row r="400" spans="1:86">
      <c r="A400" s="1367"/>
      <c r="B400" s="584"/>
      <c r="C400" s="657"/>
      <c r="D400" s="593" t="s">
        <v>3576</v>
      </c>
      <c r="F400" s="658">
        <v>49750</v>
      </c>
      <c r="G400" s="659">
        <v>106280</v>
      </c>
      <c r="H400" s="658">
        <v>44510</v>
      </c>
      <c r="I400" s="659">
        <v>101040</v>
      </c>
      <c r="J400" s="595" t="s">
        <v>12</v>
      </c>
      <c r="K400" s="660">
        <v>470</v>
      </c>
      <c r="L400" s="661">
        <v>950</v>
      </c>
      <c r="M400" s="662" t="s">
        <v>3709</v>
      </c>
      <c r="N400" s="660">
        <v>410</v>
      </c>
      <c r="O400" s="661">
        <v>900</v>
      </c>
      <c r="P400" s="662" t="s">
        <v>3709</v>
      </c>
      <c r="Q400" s="576" t="s">
        <v>1</v>
      </c>
      <c r="R400" s="603">
        <v>6920</v>
      </c>
      <c r="S400" s="601">
        <v>60</v>
      </c>
      <c r="T400" s="663" t="s">
        <v>3618</v>
      </c>
      <c r="V400" s="695"/>
      <c r="W400" s="696" t="s">
        <v>3716</v>
      </c>
      <c r="X400" s="592"/>
      <c r="Y400" s="696" t="s">
        <v>3716</v>
      </c>
      <c r="Z400" s="696"/>
      <c r="AA400" s="592" t="s">
        <v>3575</v>
      </c>
      <c r="AB400" s="593" t="s">
        <v>3589</v>
      </c>
      <c r="AD400" s="1362"/>
      <c r="AE400" s="664">
        <v>10440</v>
      </c>
      <c r="AF400" s="592"/>
      <c r="AG400" s="592"/>
      <c r="AH400" s="593"/>
      <c r="AJ400" s="603"/>
      <c r="AK400" s="601"/>
      <c r="AL400" s="592"/>
      <c r="AM400" s="592"/>
      <c r="AN400" s="593"/>
      <c r="AP400" s="1351"/>
      <c r="AQ400" s="1354"/>
      <c r="AR400" s="1351"/>
      <c r="AS400" s="1354"/>
      <c r="AT400" s="1349"/>
      <c r="AU400" s="588" t="s">
        <v>3731</v>
      </c>
      <c r="AV400" s="665">
        <v>3500</v>
      </c>
      <c r="AW400" s="666">
        <v>3900</v>
      </c>
      <c r="AX400" s="684">
        <v>2400</v>
      </c>
      <c r="AY400" s="668">
        <v>2400</v>
      </c>
      <c r="BA400" s="651" t="s">
        <v>3690</v>
      </c>
      <c r="BC400" s="1345"/>
      <c r="BE400" s="603"/>
      <c r="BF400" s="592"/>
      <c r="BG400" s="592"/>
      <c r="BH400" s="593"/>
      <c r="BJ400" s="669"/>
      <c r="BL400" s="609"/>
      <c r="BM400" s="610"/>
      <c r="BN400" s="610"/>
      <c r="BO400" s="611"/>
      <c r="BQ400" s="603">
        <v>1400</v>
      </c>
      <c r="BR400" s="601" t="s">
        <v>3639</v>
      </c>
      <c r="BS400" s="601">
        <v>10</v>
      </c>
      <c r="BT400" s="670" t="s">
        <v>3618</v>
      </c>
      <c r="BV400" s="603">
        <v>4610</v>
      </c>
      <c r="BW400" s="601" t="s">
        <v>3630</v>
      </c>
      <c r="BX400" s="601">
        <v>40</v>
      </c>
      <c r="BY400" s="601" t="s">
        <v>3618</v>
      </c>
      <c r="BZ400" s="670" t="s">
        <v>3631</v>
      </c>
      <c r="CB400" s="603">
        <v>2820</v>
      </c>
      <c r="CC400" s="601" t="s">
        <v>3630</v>
      </c>
      <c r="CD400" s="601">
        <v>20</v>
      </c>
      <c r="CE400" s="601" t="s">
        <v>3618</v>
      </c>
      <c r="CF400" s="670" t="s">
        <v>3631</v>
      </c>
      <c r="CH400" s="669"/>
    </row>
    <row r="401" spans="1:86">
      <c r="A401" s="1367"/>
      <c r="B401" s="584"/>
      <c r="C401" s="657" t="s">
        <v>3577</v>
      </c>
      <c r="D401" s="593" t="s">
        <v>3578</v>
      </c>
      <c r="F401" s="658">
        <v>106280</v>
      </c>
      <c r="G401" s="659">
        <v>175510</v>
      </c>
      <c r="H401" s="658">
        <v>101040</v>
      </c>
      <c r="I401" s="659">
        <v>170270</v>
      </c>
      <c r="J401" s="595" t="s">
        <v>12</v>
      </c>
      <c r="K401" s="660">
        <v>950</v>
      </c>
      <c r="L401" s="661">
        <v>1640</v>
      </c>
      <c r="M401" s="662" t="s">
        <v>3709</v>
      </c>
      <c r="N401" s="660">
        <v>900</v>
      </c>
      <c r="O401" s="661">
        <v>1590</v>
      </c>
      <c r="P401" s="662" t="s">
        <v>3709</v>
      </c>
      <c r="R401" s="598"/>
      <c r="S401" s="592"/>
      <c r="T401" s="593"/>
      <c r="V401" s="598"/>
      <c r="W401" s="601">
        <v>427800</v>
      </c>
      <c r="X401" s="592"/>
      <c r="Y401" s="601">
        <v>4270</v>
      </c>
      <c r="Z401" s="592" t="s">
        <v>3618</v>
      </c>
      <c r="AA401" s="592"/>
      <c r="AB401" s="593" t="s">
        <v>3590</v>
      </c>
      <c r="AC401" s="576" t="s">
        <v>1</v>
      </c>
      <c r="AD401" s="1359">
        <v>10440</v>
      </c>
      <c r="AE401" s="671"/>
      <c r="AF401" s="592"/>
      <c r="AG401" s="592">
        <v>0</v>
      </c>
      <c r="AH401" s="593"/>
      <c r="AJ401" s="603">
        <v>3550</v>
      </c>
      <c r="AK401" s="601" t="s">
        <v>3632</v>
      </c>
      <c r="AL401" s="592"/>
      <c r="AM401" s="592"/>
      <c r="AN401" s="593"/>
      <c r="AP401" s="1351"/>
      <c r="AQ401" s="1354"/>
      <c r="AR401" s="1351"/>
      <c r="AS401" s="1354"/>
      <c r="AT401" s="1349"/>
      <c r="AU401" s="588" t="s">
        <v>3732</v>
      </c>
      <c r="AV401" s="665">
        <v>3000</v>
      </c>
      <c r="AW401" s="666">
        <v>3400</v>
      </c>
      <c r="AX401" s="684">
        <v>2100</v>
      </c>
      <c r="AY401" s="668">
        <v>2100</v>
      </c>
      <c r="BA401" s="651">
        <v>4660</v>
      </c>
      <c r="BC401" s="672"/>
      <c r="BE401" s="603"/>
      <c r="BF401" s="592"/>
      <c r="BG401" s="592"/>
      <c r="BH401" s="593"/>
      <c r="BJ401" s="669" t="s">
        <v>3591</v>
      </c>
      <c r="BL401" s="609">
        <v>0.02</v>
      </c>
      <c r="BM401" s="610">
        <v>0.03</v>
      </c>
      <c r="BN401" s="610">
        <v>0.05</v>
      </c>
      <c r="BO401" s="611">
        <v>0.06</v>
      </c>
      <c r="BQ401" s="603"/>
      <c r="BR401" s="601"/>
      <c r="BS401" s="601"/>
      <c r="BT401" s="670"/>
      <c r="BV401" s="603"/>
      <c r="BW401" s="601"/>
      <c r="BX401" s="601"/>
      <c r="BY401" s="601"/>
      <c r="BZ401" s="670"/>
      <c r="CB401" s="603"/>
      <c r="CC401" s="601"/>
      <c r="CD401" s="601"/>
      <c r="CE401" s="601"/>
      <c r="CF401" s="670"/>
      <c r="CH401" s="669">
        <v>0.91</v>
      </c>
    </row>
    <row r="402" spans="1:86">
      <c r="A402" s="1367"/>
      <c r="B402" s="584"/>
      <c r="C402" s="657"/>
      <c r="D402" s="593" t="s">
        <v>3579</v>
      </c>
      <c r="F402" s="673">
        <v>175510</v>
      </c>
      <c r="G402" s="674"/>
      <c r="H402" s="673">
        <v>170270</v>
      </c>
      <c r="I402" s="674"/>
      <c r="J402" s="595" t="s">
        <v>12</v>
      </c>
      <c r="K402" s="675">
        <v>1640</v>
      </c>
      <c r="L402" s="676"/>
      <c r="M402" s="677" t="s">
        <v>3709</v>
      </c>
      <c r="N402" s="675">
        <v>1590</v>
      </c>
      <c r="O402" s="676"/>
      <c r="P402" s="677" t="s">
        <v>3709</v>
      </c>
      <c r="R402" s="598"/>
      <c r="S402" s="592"/>
      <c r="T402" s="593"/>
      <c r="V402" s="598"/>
      <c r="W402" s="601"/>
      <c r="X402" s="592"/>
      <c r="Y402" s="601"/>
      <c r="Z402" s="592"/>
      <c r="AA402" s="592"/>
      <c r="AB402" s="593"/>
      <c r="AD402" s="1360"/>
      <c r="AE402" s="678"/>
      <c r="AF402" s="688"/>
      <c r="AG402" s="688"/>
      <c r="AH402" s="600"/>
      <c r="AJ402" s="603"/>
      <c r="AK402" s="601"/>
      <c r="AL402" s="592"/>
      <c r="AM402" s="592"/>
      <c r="AN402" s="593"/>
      <c r="AP402" s="1352"/>
      <c r="AQ402" s="1355"/>
      <c r="AR402" s="1352"/>
      <c r="AS402" s="1355"/>
      <c r="AT402" s="1349"/>
      <c r="AU402" s="679" t="s">
        <v>3733</v>
      </c>
      <c r="AV402" s="680">
        <v>2700</v>
      </c>
      <c r="AW402" s="681">
        <v>3000</v>
      </c>
      <c r="AX402" s="682">
        <v>1900</v>
      </c>
      <c r="AY402" s="683">
        <v>1900</v>
      </c>
      <c r="BA402" s="694"/>
      <c r="BC402" s="627"/>
      <c r="BE402" s="603"/>
      <c r="BF402" s="592"/>
      <c r="BG402" s="592"/>
      <c r="BH402" s="593"/>
      <c r="BJ402" s="669"/>
      <c r="BL402" s="609"/>
      <c r="BM402" s="610"/>
      <c r="BN402" s="610"/>
      <c r="BO402" s="611"/>
      <c r="BQ402" s="603"/>
      <c r="BR402" s="601"/>
      <c r="BS402" s="601"/>
      <c r="BT402" s="670"/>
      <c r="BV402" s="603"/>
      <c r="BW402" s="601"/>
      <c r="BX402" s="601"/>
      <c r="BY402" s="601"/>
      <c r="BZ402" s="670"/>
      <c r="CB402" s="603"/>
      <c r="CC402" s="601"/>
      <c r="CD402" s="601"/>
      <c r="CE402" s="601"/>
      <c r="CF402" s="670"/>
      <c r="CH402" s="669"/>
    </row>
    <row r="403" spans="1:86" ht="45">
      <c r="A403" s="1367"/>
      <c r="B403" s="631" t="s">
        <v>3592</v>
      </c>
      <c r="C403" s="632" t="s">
        <v>3573</v>
      </c>
      <c r="D403" s="633" t="s">
        <v>3574</v>
      </c>
      <c r="F403" s="634">
        <v>37210</v>
      </c>
      <c r="G403" s="635">
        <v>44130</v>
      </c>
      <c r="H403" s="634">
        <v>32500</v>
      </c>
      <c r="I403" s="635">
        <v>39420</v>
      </c>
      <c r="J403" s="595" t="s">
        <v>12</v>
      </c>
      <c r="K403" s="636">
        <v>350</v>
      </c>
      <c r="L403" s="637">
        <v>410</v>
      </c>
      <c r="M403" s="638" t="s">
        <v>3709</v>
      </c>
      <c r="N403" s="636">
        <v>300</v>
      </c>
      <c r="O403" s="637">
        <v>360</v>
      </c>
      <c r="P403" s="638" t="s">
        <v>3709</v>
      </c>
      <c r="Q403" s="576" t="s">
        <v>1</v>
      </c>
      <c r="R403" s="639">
        <v>6920</v>
      </c>
      <c r="S403" s="640">
        <v>60</v>
      </c>
      <c r="T403" s="641" t="s">
        <v>3618</v>
      </c>
      <c r="V403" s="695"/>
      <c r="W403" s="696" t="s">
        <v>3717</v>
      </c>
      <c r="X403" s="592"/>
      <c r="Y403" s="696" t="s">
        <v>3717</v>
      </c>
      <c r="Z403" s="696"/>
      <c r="AA403" s="592"/>
      <c r="AB403" s="593"/>
      <c r="AD403" s="698"/>
      <c r="AE403" s="698"/>
      <c r="AF403" s="592"/>
      <c r="AG403" s="592"/>
      <c r="AH403" s="593"/>
      <c r="AJ403" s="603" t="s">
        <v>3243</v>
      </c>
      <c r="AK403" s="601"/>
      <c r="AL403" s="592" t="s">
        <v>1</v>
      </c>
      <c r="AM403" s="592">
        <v>30</v>
      </c>
      <c r="AN403" s="593" t="s">
        <v>3633</v>
      </c>
      <c r="AO403" s="576" t="s">
        <v>1</v>
      </c>
      <c r="AP403" s="1350">
        <v>2600</v>
      </c>
      <c r="AQ403" s="1353">
        <v>2900</v>
      </c>
      <c r="AR403" s="1350">
        <v>1800</v>
      </c>
      <c r="AS403" s="1353">
        <v>1800</v>
      </c>
      <c r="AT403" s="1349" t="s">
        <v>12</v>
      </c>
      <c r="AU403" s="646" t="s">
        <v>3730</v>
      </c>
      <c r="AV403" s="647">
        <v>5500</v>
      </c>
      <c r="AW403" s="648">
        <v>6200</v>
      </c>
      <c r="AX403" s="684">
        <v>3900</v>
      </c>
      <c r="AY403" s="668">
        <v>3900</v>
      </c>
      <c r="BA403" s="651" t="s">
        <v>3691</v>
      </c>
      <c r="BB403" s="576" t="s">
        <v>1</v>
      </c>
      <c r="BC403" s="1344">
        <v>4500</v>
      </c>
      <c r="BD403" s="576" t="s">
        <v>1</v>
      </c>
      <c r="BE403" s="644">
        <v>2130</v>
      </c>
      <c r="BF403" s="642" t="s">
        <v>1</v>
      </c>
      <c r="BG403" s="642">
        <v>20</v>
      </c>
      <c r="BH403" s="633" t="s">
        <v>3618</v>
      </c>
      <c r="BJ403" s="669">
        <v>0.1</v>
      </c>
      <c r="BK403" s="576" t="s">
        <v>11</v>
      </c>
      <c r="BL403" s="653" t="s">
        <v>3307</v>
      </c>
      <c r="BM403" s="654" t="s">
        <v>3307</v>
      </c>
      <c r="BN403" s="654" t="s">
        <v>3307</v>
      </c>
      <c r="BO403" s="655" t="s">
        <v>3307</v>
      </c>
      <c r="BP403" s="576" t="s">
        <v>11</v>
      </c>
      <c r="BQ403" s="644"/>
      <c r="BR403" s="645"/>
      <c r="BS403" s="645"/>
      <c r="BT403" s="656"/>
      <c r="BU403" s="576" t="s">
        <v>11</v>
      </c>
      <c r="BV403" s="644"/>
      <c r="BW403" s="645"/>
      <c r="BX403" s="645"/>
      <c r="BY403" s="645"/>
      <c r="BZ403" s="656"/>
      <c r="CA403" s="576" t="s">
        <v>11</v>
      </c>
      <c r="CB403" s="644"/>
      <c r="CC403" s="645"/>
      <c r="CD403" s="645"/>
      <c r="CE403" s="645"/>
      <c r="CF403" s="656"/>
      <c r="CH403" s="652" t="s">
        <v>3257</v>
      </c>
    </row>
    <row r="404" spans="1:86">
      <c r="A404" s="1367"/>
      <c r="B404" s="584"/>
      <c r="C404" s="657"/>
      <c r="D404" s="593" t="s">
        <v>3576</v>
      </c>
      <c r="F404" s="658">
        <v>44130</v>
      </c>
      <c r="G404" s="659">
        <v>100660</v>
      </c>
      <c r="H404" s="658">
        <v>39420</v>
      </c>
      <c r="I404" s="659">
        <v>95950</v>
      </c>
      <c r="J404" s="595" t="s">
        <v>12</v>
      </c>
      <c r="K404" s="660">
        <v>410</v>
      </c>
      <c r="L404" s="661">
        <v>890</v>
      </c>
      <c r="M404" s="662" t="s">
        <v>3709</v>
      </c>
      <c r="N404" s="660">
        <v>360</v>
      </c>
      <c r="O404" s="661">
        <v>840</v>
      </c>
      <c r="P404" s="662" t="s">
        <v>3709</v>
      </c>
      <c r="Q404" s="576" t="s">
        <v>1</v>
      </c>
      <c r="R404" s="603">
        <v>6920</v>
      </c>
      <c r="S404" s="601">
        <v>60</v>
      </c>
      <c r="T404" s="663" t="s">
        <v>3618</v>
      </c>
      <c r="V404" s="598"/>
      <c r="W404" s="601">
        <v>461700</v>
      </c>
      <c r="X404" s="592"/>
      <c r="Y404" s="601">
        <v>4610</v>
      </c>
      <c r="Z404" s="592" t="s">
        <v>3618</v>
      </c>
      <c r="AA404" s="592"/>
      <c r="AB404" s="593"/>
      <c r="AD404" s="698"/>
      <c r="AE404" s="698"/>
      <c r="AF404" s="592"/>
      <c r="AG404" s="592"/>
      <c r="AH404" s="593"/>
      <c r="AJ404" s="603"/>
      <c r="AK404" s="601"/>
      <c r="AL404" s="592"/>
      <c r="AM404" s="592"/>
      <c r="AN404" s="593"/>
      <c r="AP404" s="1351"/>
      <c r="AQ404" s="1354"/>
      <c r="AR404" s="1351"/>
      <c r="AS404" s="1354"/>
      <c r="AT404" s="1349"/>
      <c r="AU404" s="588" t="s">
        <v>3731</v>
      </c>
      <c r="AV404" s="665">
        <v>3000</v>
      </c>
      <c r="AW404" s="666">
        <v>3400</v>
      </c>
      <c r="AX404" s="684">
        <v>2100</v>
      </c>
      <c r="AY404" s="668">
        <v>2100</v>
      </c>
      <c r="BA404" s="651">
        <v>4250</v>
      </c>
      <c r="BC404" s="1345"/>
      <c r="BE404" s="603"/>
      <c r="BF404" s="592"/>
      <c r="BG404" s="592"/>
      <c r="BH404" s="593"/>
      <c r="BJ404" s="669"/>
      <c r="BL404" s="609"/>
      <c r="BM404" s="610"/>
      <c r="BN404" s="610"/>
      <c r="BO404" s="611"/>
      <c r="BQ404" s="603">
        <v>1260</v>
      </c>
      <c r="BR404" s="601" t="s">
        <v>3639</v>
      </c>
      <c r="BS404" s="601">
        <v>10</v>
      </c>
      <c r="BT404" s="670" t="s">
        <v>3618</v>
      </c>
      <c r="BV404" s="603">
        <v>4150</v>
      </c>
      <c r="BW404" s="601" t="s">
        <v>3630</v>
      </c>
      <c r="BX404" s="601">
        <v>40</v>
      </c>
      <c r="BY404" s="601" t="s">
        <v>3618</v>
      </c>
      <c r="BZ404" s="670" t="s">
        <v>3631</v>
      </c>
      <c r="CB404" s="603">
        <v>2540</v>
      </c>
      <c r="CC404" s="601" t="s">
        <v>3630</v>
      </c>
      <c r="CD404" s="601">
        <v>20</v>
      </c>
      <c r="CE404" s="601" t="s">
        <v>3618</v>
      </c>
      <c r="CF404" s="670" t="s">
        <v>3631</v>
      </c>
      <c r="CH404" s="669"/>
    </row>
    <row r="405" spans="1:86">
      <c r="A405" s="1367"/>
      <c r="B405" s="584"/>
      <c r="C405" s="657" t="s">
        <v>3577</v>
      </c>
      <c r="D405" s="593" t="s">
        <v>3578</v>
      </c>
      <c r="F405" s="658">
        <v>100660</v>
      </c>
      <c r="G405" s="659">
        <v>169890</v>
      </c>
      <c r="H405" s="658">
        <v>95950</v>
      </c>
      <c r="I405" s="659">
        <v>165180</v>
      </c>
      <c r="J405" s="595" t="s">
        <v>12</v>
      </c>
      <c r="K405" s="660">
        <v>890</v>
      </c>
      <c r="L405" s="661">
        <v>1580</v>
      </c>
      <c r="M405" s="662" t="s">
        <v>3709</v>
      </c>
      <c r="N405" s="660">
        <v>840</v>
      </c>
      <c r="O405" s="661">
        <v>1530</v>
      </c>
      <c r="P405" s="662" t="s">
        <v>3709</v>
      </c>
      <c r="R405" s="598"/>
      <c r="S405" s="592"/>
      <c r="T405" s="593"/>
      <c r="V405" s="598"/>
      <c r="W405" s="601"/>
      <c r="X405" s="592"/>
      <c r="Y405" s="601"/>
      <c r="Z405" s="592"/>
      <c r="AA405" s="592"/>
      <c r="AB405" s="593"/>
      <c r="AD405" s="698"/>
      <c r="AE405" s="698"/>
      <c r="AF405" s="592"/>
      <c r="AG405" s="592"/>
      <c r="AH405" s="593"/>
      <c r="AJ405" s="603">
        <v>3150</v>
      </c>
      <c r="AK405" s="601" t="s">
        <v>3632</v>
      </c>
      <c r="AL405" s="592"/>
      <c r="AM405" s="592"/>
      <c r="AN405" s="593"/>
      <c r="AP405" s="1351"/>
      <c r="AQ405" s="1354"/>
      <c r="AR405" s="1351"/>
      <c r="AS405" s="1354"/>
      <c r="AT405" s="1349"/>
      <c r="AU405" s="588" t="s">
        <v>3732</v>
      </c>
      <c r="AV405" s="665">
        <v>2600</v>
      </c>
      <c r="AW405" s="666">
        <v>2900</v>
      </c>
      <c r="AX405" s="684">
        <v>1800</v>
      </c>
      <c r="AY405" s="668">
        <v>1800</v>
      </c>
      <c r="BA405" s="694"/>
      <c r="BC405" s="627"/>
      <c r="BE405" s="603"/>
      <c r="BF405" s="592"/>
      <c r="BG405" s="592"/>
      <c r="BH405" s="593"/>
      <c r="BJ405" s="669"/>
      <c r="BL405" s="609">
        <v>0.02</v>
      </c>
      <c r="BM405" s="610">
        <v>0.03</v>
      </c>
      <c r="BN405" s="610">
        <v>0.05</v>
      </c>
      <c r="BO405" s="611">
        <v>0.06</v>
      </c>
      <c r="BQ405" s="603"/>
      <c r="BR405" s="601"/>
      <c r="BS405" s="601"/>
      <c r="BT405" s="670"/>
      <c r="BV405" s="603"/>
      <c r="BW405" s="601"/>
      <c r="BX405" s="601"/>
      <c r="BY405" s="601"/>
      <c r="BZ405" s="670"/>
      <c r="CB405" s="603"/>
      <c r="CC405" s="601"/>
      <c r="CD405" s="601"/>
      <c r="CE405" s="601"/>
      <c r="CF405" s="670"/>
      <c r="CH405" s="669">
        <v>0.96</v>
      </c>
    </row>
    <row r="406" spans="1:86">
      <c r="A406" s="1367"/>
      <c r="B406" s="686"/>
      <c r="C406" s="687"/>
      <c r="D406" s="600" t="s">
        <v>3579</v>
      </c>
      <c r="F406" s="673">
        <v>169890</v>
      </c>
      <c r="G406" s="674"/>
      <c r="H406" s="673">
        <v>165180</v>
      </c>
      <c r="I406" s="674"/>
      <c r="J406" s="595" t="s">
        <v>12</v>
      </c>
      <c r="K406" s="675">
        <v>1580</v>
      </c>
      <c r="L406" s="676"/>
      <c r="M406" s="677" t="s">
        <v>3709</v>
      </c>
      <c r="N406" s="675">
        <v>1530</v>
      </c>
      <c r="O406" s="676"/>
      <c r="P406" s="677" t="s">
        <v>3709</v>
      </c>
      <c r="R406" s="599"/>
      <c r="S406" s="688"/>
      <c r="T406" s="600"/>
      <c r="V406" s="695"/>
      <c r="W406" s="696" t="s">
        <v>3718</v>
      </c>
      <c r="X406" s="592"/>
      <c r="Y406" s="696" t="s">
        <v>3718</v>
      </c>
      <c r="Z406" s="696"/>
      <c r="AA406" s="592"/>
      <c r="AB406" s="593"/>
      <c r="AD406" s="698"/>
      <c r="AE406" s="698"/>
      <c r="AF406" s="592"/>
      <c r="AG406" s="592"/>
      <c r="AH406" s="593"/>
      <c r="AJ406" s="603"/>
      <c r="AK406" s="601"/>
      <c r="AL406" s="592"/>
      <c r="AM406" s="592"/>
      <c r="AN406" s="593"/>
      <c r="AP406" s="1352"/>
      <c r="AQ406" s="1355"/>
      <c r="AR406" s="1352"/>
      <c r="AS406" s="1355"/>
      <c r="AT406" s="1349"/>
      <c r="AU406" s="679" t="s">
        <v>3733</v>
      </c>
      <c r="AV406" s="680">
        <v>2400</v>
      </c>
      <c r="AW406" s="681">
        <v>2600</v>
      </c>
      <c r="AX406" s="682">
        <v>1600</v>
      </c>
      <c r="AY406" s="683">
        <v>1600</v>
      </c>
      <c r="BA406" s="651" t="s">
        <v>3692</v>
      </c>
      <c r="BC406" s="627"/>
      <c r="BE406" s="602"/>
      <c r="BF406" s="688"/>
      <c r="BG406" s="688"/>
      <c r="BH406" s="600"/>
      <c r="BJ406" s="669"/>
      <c r="BL406" s="689"/>
      <c r="BM406" s="690"/>
      <c r="BN406" s="690"/>
      <c r="BO406" s="691"/>
      <c r="BQ406" s="602"/>
      <c r="BR406" s="612"/>
      <c r="BS406" s="612"/>
      <c r="BT406" s="613"/>
      <c r="BV406" s="602"/>
      <c r="BW406" s="612"/>
      <c r="BX406" s="612"/>
      <c r="BY406" s="612"/>
      <c r="BZ406" s="613"/>
      <c r="CB406" s="602"/>
      <c r="CC406" s="612"/>
      <c r="CD406" s="612"/>
      <c r="CE406" s="612"/>
      <c r="CF406" s="613"/>
      <c r="CH406" s="614"/>
    </row>
    <row r="407" spans="1:86" ht="45">
      <c r="A407" s="1367"/>
      <c r="B407" s="584" t="s">
        <v>3593</v>
      </c>
      <c r="C407" s="657" t="s">
        <v>3573</v>
      </c>
      <c r="D407" s="593" t="s">
        <v>3574</v>
      </c>
      <c r="F407" s="634">
        <v>35350</v>
      </c>
      <c r="G407" s="635">
        <v>42270</v>
      </c>
      <c r="H407" s="634">
        <v>31070</v>
      </c>
      <c r="I407" s="635">
        <v>37990</v>
      </c>
      <c r="J407" s="595" t="s">
        <v>12</v>
      </c>
      <c r="K407" s="636">
        <v>330</v>
      </c>
      <c r="L407" s="637">
        <v>390</v>
      </c>
      <c r="M407" s="638" t="s">
        <v>3709</v>
      </c>
      <c r="N407" s="636">
        <v>290</v>
      </c>
      <c r="O407" s="637">
        <v>350</v>
      </c>
      <c r="P407" s="638" t="s">
        <v>3709</v>
      </c>
      <c r="Q407" s="576" t="s">
        <v>1</v>
      </c>
      <c r="R407" s="692">
        <v>6920</v>
      </c>
      <c r="S407" s="693">
        <v>60</v>
      </c>
      <c r="T407" s="663" t="s">
        <v>3618</v>
      </c>
      <c r="V407" s="598"/>
      <c r="W407" s="601">
        <v>495500</v>
      </c>
      <c r="X407" s="592"/>
      <c r="Y407" s="601">
        <v>4950</v>
      </c>
      <c r="Z407" s="592" t="s">
        <v>3618</v>
      </c>
      <c r="AA407" s="592"/>
      <c r="AB407" s="593"/>
      <c r="AD407" s="698"/>
      <c r="AE407" s="698"/>
      <c r="AF407" s="592"/>
      <c r="AG407" s="592"/>
      <c r="AH407" s="593"/>
      <c r="AJ407" s="603" t="s">
        <v>3244</v>
      </c>
      <c r="AK407" s="601"/>
      <c r="AL407" s="592" t="s">
        <v>1</v>
      </c>
      <c r="AM407" s="592">
        <v>20</v>
      </c>
      <c r="AN407" s="593" t="s">
        <v>3633</v>
      </c>
      <c r="AO407" s="576" t="s">
        <v>1</v>
      </c>
      <c r="AP407" s="1350">
        <v>2900</v>
      </c>
      <c r="AQ407" s="1353">
        <v>3100</v>
      </c>
      <c r="AR407" s="1350">
        <v>2000</v>
      </c>
      <c r="AS407" s="1353">
        <v>2000</v>
      </c>
      <c r="AT407" s="1349" t="s">
        <v>12</v>
      </c>
      <c r="AU407" s="646" t="s">
        <v>3730</v>
      </c>
      <c r="AV407" s="647">
        <v>6100</v>
      </c>
      <c r="AW407" s="648">
        <v>6800</v>
      </c>
      <c r="AX407" s="684">
        <v>4200</v>
      </c>
      <c r="AY407" s="668">
        <v>4200</v>
      </c>
      <c r="BA407" s="651">
        <v>3920</v>
      </c>
      <c r="BB407" s="576" t="s">
        <v>1</v>
      </c>
      <c r="BC407" s="1344">
        <v>4500</v>
      </c>
      <c r="BD407" s="576" t="s">
        <v>1</v>
      </c>
      <c r="BE407" s="603">
        <v>1940</v>
      </c>
      <c r="BF407" s="592" t="s">
        <v>1</v>
      </c>
      <c r="BG407" s="592">
        <v>10</v>
      </c>
      <c r="BH407" s="593" t="s">
        <v>3618</v>
      </c>
      <c r="BJ407" s="669"/>
      <c r="BK407" s="576" t="s">
        <v>11</v>
      </c>
      <c r="BL407" s="609" t="s">
        <v>3307</v>
      </c>
      <c r="BM407" s="610" t="s">
        <v>3307</v>
      </c>
      <c r="BN407" s="610" t="s">
        <v>3307</v>
      </c>
      <c r="BO407" s="611" t="s">
        <v>3307</v>
      </c>
      <c r="BP407" s="576" t="s">
        <v>11</v>
      </c>
      <c r="BQ407" s="603"/>
      <c r="BR407" s="601"/>
      <c r="BS407" s="601"/>
      <c r="BT407" s="670"/>
      <c r="BU407" s="576" t="s">
        <v>11</v>
      </c>
      <c r="BV407" s="603"/>
      <c r="BW407" s="601"/>
      <c r="BX407" s="601"/>
      <c r="BY407" s="601"/>
      <c r="BZ407" s="670"/>
      <c r="CA407" s="576" t="s">
        <v>11</v>
      </c>
      <c r="CB407" s="603"/>
      <c r="CC407" s="601"/>
      <c r="CD407" s="601"/>
      <c r="CE407" s="601"/>
      <c r="CF407" s="670"/>
      <c r="CH407" s="669" t="s">
        <v>3257</v>
      </c>
    </row>
    <row r="408" spans="1:86">
      <c r="A408" s="1367"/>
      <c r="B408" s="584"/>
      <c r="C408" s="657"/>
      <c r="D408" s="593" t="s">
        <v>3576</v>
      </c>
      <c r="F408" s="658">
        <v>42270</v>
      </c>
      <c r="G408" s="659">
        <v>98800</v>
      </c>
      <c r="H408" s="658">
        <v>37990</v>
      </c>
      <c r="I408" s="659">
        <v>94520</v>
      </c>
      <c r="J408" s="595" t="s">
        <v>12</v>
      </c>
      <c r="K408" s="660">
        <v>390</v>
      </c>
      <c r="L408" s="661">
        <v>870</v>
      </c>
      <c r="M408" s="662" t="s">
        <v>3709</v>
      </c>
      <c r="N408" s="660">
        <v>350</v>
      </c>
      <c r="O408" s="661">
        <v>830</v>
      </c>
      <c r="P408" s="662" t="s">
        <v>3709</v>
      </c>
      <c r="Q408" s="576" t="s">
        <v>1</v>
      </c>
      <c r="R408" s="603">
        <v>6920</v>
      </c>
      <c r="S408" s="601">
        <v>60</v>
      </c>
      <c r="T408" s="663" t="s">
        <v>3618</v>
      </c>
      <c r="V408" s="598"/>
      <c r="W408" s="601"/>
      <c r="X408" s="592"/>
      <c r="Y408" s="601"/>
      <c r="Z408" s="592"/>
      <c r="AA408" s="592"/>
      <c r="AB408" s="593"/>
      <c r="AD408" s="698"/>
      <c r="AE408" s="698"/>
      <c r="AF408" s="592"/>
      <c r="AG408" s="592"/>
      <c r="AH408" s="593"/>
      <c r="AJ408" s="603"/>
      <c r="AK408" s="601"/>
      <c r="AL408" s="592"/>
      <c r="AM408" s="592"/>
      <c r="AN408" s="593"/>
      <c r="AP408" s="1351"/>
      <c r="AQ408" s="1354"/>
      <c r="AR408" s="1351"/>
      <c r="AS408" s="1354"/>
      <c r="AT408" s="1349"/>
      <c r="AU408" s="588" t="s">
        <v>3731</v>
      </c>
      <c r="AV408" s="665">
        <v>3300</v>
      </c>
      <c r="AW408" s="666">
        <v>3700</v>
      </c>
      <c r="AX408" s="684">
        <v>2300</v>
      </c>
      <c r="AY408" s="668">
        <v>2300</v>
      </c>
      <c r="BA408" s="694"/>
      <c r="BC408" s="1345"/>
      <c r="BE408" s="603"/>
      <c r="BF408" s="592"/>
      <c r="BG408" s="592"/>
      <c r="BH408" s="593"/>
      <c r="BJ408" s="669"/>
      <c r="BL408" s="609"/>
      <c r="BM408" s="610"/>
      <c r="BN408" s="610"/>
      <c r="BO408" s="611"/>
      <c r="BQ408" s="603">
        <v>1140</v>
      </c>
      <c r="BR408" s="601" t="s">
        <v>3639</v>
      </c>
      <c r="BS408" s="601">
        <v>10</v>
      </c>
      <c r="BT408" s="670" t="s">
        <v>3618</v>
      </c>
      <c r="BV408" s="603">
        <v>3770</v>
      </c>
      <c r="BW408" s="601" t="s">
        <v>3630</v>
      </c>
      <c r="BX408" s="601">
        <v>30</v>
      </c>
      <c r="BY408" s="601" t="s">
        <v>3618</v>
      </c>
      <c r="BZ408" s="670" t="s">
        <v>3631</v>
      </c>
      <c r="CB408" s="603">
        <v>2310</v>
      </c>
      <c r="CC408" s="601" t="s">
        <v>3630</v>
      </c>
      <c r="CD408" s="601">
        <v>20</v>
      </c>
      <c r="CE408" s="601" t="s">
        <v>3618</v>
      </c>
      <c r="CF408" s="670" t="s">
        <v>3631</v>
      </c>
      <c r="CH408" s="669"/>
    </row>
    <row r="409" spans="1:86">
      <c r="A409" s="1367"/>
      <c r="B409" s="584"/>
      <c r="C409" s="657" t="s">
        <v>3577</v>
      </c>
      <c r="D409" s="593" t="s">
        <v>3578</v>
      </c>
      <c r="F409" s="658">
        <v>98800</v>
      </c>
      <c r="G409" s="659">
        <v>168030</v>
      </c>
      <c r="H409" s="658">
        <v>94520</v>
      </c>
      <c r="I409" s="659">
        <v>163750</v>
      </c>
      <c r="J409" s="595" t="s">
        <v>12</v>
      </c>
      <c r="K409" s="660">
        <v>870</v>
      </c>
      <c r="L409" s="661">
        <v>1560</v>
      </c>
      <c r="M409" s="662" t="s">
        <v>3709</v>
      </c>
      <c r="N409" s="660">
        <v>830</v>
      </c>
      <c r="O409" s="661">
        <v>1520</v>
      </c>
      <c r="P409" s="662" t="s">
        <v>3709</v>
      </c>
      <c r="R409" s="598"/>
      <c r="S409" s="592"/>
      <c r="T409" s="593"/>
      <c r="V409" s="695"/>
      <c r="W409" s="696" t="s">
        <v>3719</v>
      </c>
      <c r="X409" s="592"/>
      <c r="Y409" s="696" t="s">
        <v>3719</v>
      </c>
      <c r="Z409" s="696"/>
      <c r="AA409" s="592"/>
      <c r="AB409" s="593"/>
      <c r="AD409" s="698"/>
      <c r="AE409" s="698"/>
      <c r="AF409" s="592"/>
      <c r="AG409" s="592"/>
      <c r="AH409" s="593"/>
      <c r="AJ409" s="603">
        <v>2840</v>
      </c>
      <c r="AK409" s="601" t="s">
        <v>3632</v>
      </c>
      <c r="AL409" s="592"/>
      <c r="AM409" s="592"/>
      <c r="AN409" s="593"/>
      <c r="AP409" s="1351"/>
      <c r="AQ409" s="1354"/>
      <c r="AR409" s="1351"/>
      <c r="AS409" s="1354"/>
      <c r="AT409" s="1349"/>
      <c r="AU409" s="588" t="s">
        <v>3732</v>
      </c>
      <c r="AV409" s="665">
        <v>2900</v>
      </c>
      <c r="AW409" s="666">
        <v>3200</v>
      </c>
      <c r="AX409" s="684">
        <v>2000</v>
      </c>
      <c r="AY409" s="668">
        <v>2000</v>
      </c>
      <c r="BA409" s="651" t="s">
        <v>3693</v>
      </c>
      <c r="BC409" s="627"/>
      <c r="BE409" s="603"/>
      <c r="BF409" s="592"/>
      <c r="BG409" s="592"/>
      <c r="BH409" s="593"/>
      <c r="BJ409" s="669"/>
      <c r="BL409" s="609">
        <v>0.02</v>
      </c>
      <c r="BM409" s="610">
        <v>0.03</v>
      </c>
      <c r="BN409" s="610">
        <v>0.05</v>
      </c>
      <c r="BO409" s="611">
        <v>7.0000000000000007E-2</v>
      </c>
      <c r="BQ409" s="603"/>
      <c r="BR409" s="601"/>
      <c r="BS409" s="601"/>
      <c r="BT409" s="670"/>
      <c r="BV409" s="603"/>
      <c r="BW409" s="601"/>
      <c r="BX409" s="601"/>
      <c r="BY409" s="601"/>
      <c r="BZ409" s="670"/>
      <c r="CB409" s="603"/>
      <c r="CC409" s="601"/>
      <c r="CD409" s="601"/>
      <c r="CE409" s="601"/>
      <c r="CF409" s="670"/>
      <c r="CH409" s="669">
        <v>0.95</v>
      </c>
    </row>
    <row r="410" spans="1:86">
      <c r="A410" s="1367"/>
      <c r="B410" s="584"/>
      <c r="C410" s="657"/>
      <c r="D410" s="593" t="s">
        <v>3579</v>
      </c>
      <c r="F410" s="673">
        <v>168030</v>
      </c>
      <c r="G410" s="674"/>
      <c r="H410" s="673">
        <v>163750</v>
      </c>
      <c r="I410" s="674"/>
      <c r="J410" s="595" t="s">
        <v>12</v>
      </c>
      <c r="K410" s="675">
        <v>1560</v>
      </c>
      <c r="L410" s="676"/>
      <c r="M410" s="677" t="s">
        <v>3709</v>
      </c>
      <c r="N410" s="675">
        <v>1520</v>
      </c>
      <c r="O410" s="676"/>
      <c r="P410" s="677" t="s">
        <v>3709</v>
      </c>
      <c r="R410" s="598"/>
      <c r="S410" s="592"/>
      <c r="T410" s="593"/>
      <c r="V410" s="598"/>
      <c r="W410" s="601">
        <v>529300</v>
      </c>
      <c r="X410" s="592"/>
      <c r="Y410" s="601">
        <v>5290</v>
      </c>
      <c r="Z410" s="592" t="s">
        <v>3618</v>
      </c>
      <c r="AA410" s="592"/>
      <c r="AB410" s="593"/>
      <c r="AD410" s="698"/>
      <c r="AE410" s="698"/>
      <c r="AF410" s="592"/>
      <c r="AG410" s="592"/>
      <c r="AH410" s="593"/>
      <c r="AJ410" s="603"/>
      <c r="AK410" s="601"/>
      <c r="AL410" s="592"/>
      <c r="AM410" s="592"/>
      <c r="AN410" s="593"/>
      <c r="AP410" s="1352"/>
      <c r="AQ410" s="1355"/>
      <c r="AR410" s="1352"/>
      <c r="AS410" s="1355"/>
      <c r="AT410" s="1349"/>
      <c r="AU410" s="679" t="s">
        <v>3733</v>
      </c>
      <c r="AV410" s="680">
        <v>2600</v>
      </c>
      <c r="AW410" s="681">
        <v>2900</v>
      </c>
      <c r="AX410" s="682">
        <v>1800</v>
      </c>
      <c r="AY410" s="683">
        <v>1800</v>
      </c>
      <c r="BA410" s="651">
        <v>3660</v>
      </c>
      <c r="BC410" s="627"/>
      <c r="BE410" s="603"/>
      <c r="BF410" s="592"/>
      <c r="BG410" s="592"/>
      <c r="BH410" s="593"/>
      <c r="BJ410" s="669"/>
      <c r="BL410" s="609"/>
      <c r="BM410" s="610"/>
      <c r="BN410" s="610"/>
      <c r="BO410" s="611"/>
      <c r="BQ410" s="603"/>
      <c r="BR410" s="601"/>
      <c r="BS410" s="601"/>
      <c r="BT410" s="670"/>
      <c r="BV410" s="603"/>
      <c r="BW410" s="601"/>
      <c r="BX410" s="601"/>
      <c r="BY410" s="601"/>
      <c r="BZ410" s="670"/>
      <c r="CB410" s="603"/>
      <c r="CC410" s="601"/>
      <c r="CD410" s="601"/>
      <c r="CE410" s="601"/>
      <c r="CF410" s="670"/>
      <c r="CH410" s="669"/>
    </row>
    <row r="411" spans="1:86" ht="45">
      <c r="A411" s="1367"/>
      <c r="B411" s="631" t="s">
        <v>3594</v>
      </c>
      <c r="C411" s="632" t="s">
        <v>3573</v>
      </c>
      <c r="D411" s="633" t="s">
        <v>3574</v>
      </c>
      <c r="F411" s="634">
        <v>33770</v>
      </c>
      <c r="G411" s="635">
        <v>40690</v>
      </c>
      <c r="H411" s="634">
        <v>29850</v>
      </c>
      <c r="I411" s="635">
        <v>36770</v>
      </c>
      <c r="J411" s="595" t="s">
        <v>12</v>
      </c>
      <c r="K411" s="636">
        <v>310</v>
      </c>
      <c r="L411" s="637">
        <v>370</v>
      </c>
      <c r="M411" s="638" t="s">
        <v>3709</v>
      </c>
      <c r="N411" s="636">
        <v>280</v>
      </c>
      <c r="O411" s="637">
        <v>340</v>
      </c>
      <c r="P411" s="638" t="s">
        <v>3709</v>
      </c>
      <c r="Q411" s="576" t="s">
        <v>1</v>
      </c>
      <c r="R411" s="639">
        <v>6920</v>
      </c>
      <c r="S411" s="640">
        <v>60</v>
      </c>
      <c r="T411" s="641" t="s">
        <v>3618</v>
      </c>
      <c r="V411" s="598"/>
      <c r="W411" s="601"/>
      <c r="X411" s="592"/>
      <c r="Y411" s="601"/>
      <c r="Z411" s="592"/>
      <c r="AA411" s="592"/>
      <c r="AB411" s="593"/>
      <c r="AD411" s="698"/>
      <c r="AE411" s="698"/>
      <c r="AF411" s="592"/>
      <c r="AG411" s="592"/>
      <c r="AH411" s="593"/>
      <c r="AJ411" s="603" t="s">
        <v>3245</v>
      </c>
      <c r="AK411" s="601"/>
      <c r="AL411" s="592" t="s">
        <v>1</v>
      </c>
      <c r="AM411" s="592">
        <v>20</v>
      </c>
      <c r="AN411" s="593" t="s">
        <v>3633</v>
      </c>
      <c r="AO411" s="576" t="s">
        <v>1</v>
      </c>
      <c r="AP411" s="1350">
        <v>2600</v>
      </c>
      <c r="AQ411" s="1353">
        <v>2900</v>
      </c>
      <c r="AR411" s="1350">
        <v>1800</v>
      </c>
      <c r="AS411" s="1353">
        <v>1800</v>
      </c>
      <c r="AT411" s="1349" t="s">
        <v>12</v>
      </c>
      <c r="AU411" s="646" t="s">
        <v>3730</v>
      </c>
      <c r="AV411" s="647">
        <v>5500</v>
      </c>
      <c r="AW411" s="648">
        <v>6200</v>
      </c>
      <c r="AX411" s="684">
        <v>3900</v>
      </c>
      <c r="AY411" s="668">
        <v>3900</v>
      </c>
      <c r="BA411" s="694"/>
      <c r="BB411" s="576" t="s">
        <v>1</v>
      </c>
      <c r="BC411" s="1344">
        <v>4500</v>
      </c>
      <c r="BD411" s="576" t="s">
        <v>1</v>
      </c>
      <c r="BE411" s="644">
        <v>1770</v>
      </c>
      <c r="BF411" s="642" t="s">
        <v>1</v>
      </c>
      <c r="BG411" s="642">
        <v>10</v>
      </c>
      <c r="BH411" s="633" t="s">
        <v>3618</v>
      </c>
      <c r="BJ411" s="669"/>
      <c r="BK411" s="576" t="s">
        <v>11</v>
      </c>
      <c r="BL411" s="653" t="s">
        <v>3307</v>
      </c>
      <c r="BM411" s="654" t="s">
        <v>3307</v>
      </c>
      <c r="BN411" s="654" t="s">
        <v>3307</v>
      </c>
      <c r="BO411" s="655" t="s">
        <v>3307</v>
      </c>
      <c r="BP411" s="576" t="s">
        <v>11</v>
      </c>
      <c r="BQ411" s="644"/>
      <c r="BR411" s="645"/>
      <c r="BS411" s="645"/>
      <c r="BT411" s="656"/>
      <c r="BU411" s="576" t="s">
        <v>11</v>
      </c>
      <c r="BV411" s="644"/>
      <c r="BW411" s="645"/>
      <c r="BX411" s="645"/>
      <c r="BY411" s="645"/>
      <c r="BZ411" s="656"/>
      <c r="CA411" s="576" t="s">
        <v>11</v>
      </c>
      <c r="CB411" s="644"/>
      <c r="CC411" s="645"/>
      <c r="CD411" s="645"/>
      <c r="CE411" s="645"/>
      <c r="CF411" s="656"/>
      <c r="CH411" s="652" t="s">
        <v>3257</v>
      </c>
    </row>
    <row r="412" spans="1:86">
      <c r="A412" s="1367"/>
      <c r="B412" s="584"/>
      <c r="C412" s="657"/>
      <c r="D412" s="593" t="s">
        <v>3576</v>
      </c>
      <c r="F412" s="658">
        <v>40690</v>
      </c>
      <c r="G412" s="659">
        <v>97220</v>
      </c>
      <c r="H412" s="658">
        <v>36770</v>
      </c>
      <c r="I412" s="659">
        <v>93300</v>
      </c>
      <c r="J412" s="595" t="s">
        <v>12</v>
      </c>
      <c r="K412" s="660">
        <v>370</v>
      </c>
      <c r="L412" s="661">
        <v>860</v>
      </c>
      <c r="M412" s="662" t="s">
        <v>3709</v>
      </c>
      <c r="N412" s="660">
        <v>340</v>
      </c>
      <c r="O412" s="661">
        <v>820</v>
      </c>
      <c r="P412" s="662" t="s">
        <v>3709</v>
      </c>
      <c r="Q412" s="576" t="s">
        <v>1</v>
      </c>
      <c r="R412" s="603">
        <v>6920</v>
      </c>
      <c r="S412" s="601">
        <v>60</v>
      </c>
      <c r="T412" s="663" t="s">
        <v>3618</v>
      </c>
      <c r="V412" s="695"/>
      <c r="W412" s="696" t="s">
        <v>3720</v>
      </c>
      <c r="X412" s="592"/>
      <c r="Y412" s="696" t="s">
        <v>3720</v>
      </c>
      <c r="Z412" s="696"/>
      <c r="AA412" s="592"/>
      <c r="AB412" s="593"/>
      <c r="AD412" s="698"/>
      <c r="AE412" s="698"/>
      <c r="AF412" s="592"/>
      <c r="AG412" s="592"/>
      <c r="AH412" s="593"/>
      <c r="AJ412" s="603"/>
      <c r="AK412" s="601"/>
      <c r="AL412" s="592"/>
      <c r="AM412" s="592"/>
      <c r="AN412" s="593"/>
      <c r="AP412" s="1351"/>
      <c r="AQ412" s="1354"/>
      <c r="AR412" s="1351"/>
      <c r="AS412" s="1354"/>
      <c r="AT412" s="1349"/>
      <c r="AU412" s="588" t="s">
        <v>3731</v>
      </c>
      <c r="AV412" s="665">
        <v>3000</v>
      </c>
      <c r="AW412" s="666">
        <v>3400</v>
      </c>
      <c r="AX412" s="684">
        <v>2100</v>
      </c>
      <c r="AY412" s="668">
        <v>2100</v>
      </c>
      <c r="BA412" s="651" t="s">
        <v>3694</v>
      </c>
      <c r="BC412" s="1345"/>
      <c r="BE412" s="603"/>
      <c r="BF412" s="592"/>
      <c r="BG412" s="592"/>
      <c r="BH412" s="593"/>
      <c r="BJ412" s="669"/>
      <c r="BL412" s="609"/>
      <c r="BM412" s="610"/>
      <c r="BN412" s="610"/>
      <c r="BO412" s="611"/>
      <c r="BQ412" s="603">
        <v>1050</v>
      </c>
      <c r="BR412" s="601" t="s">
        <v>3639</v>
      </c>
      <c r="BS412" s="601">
        <v>10</v>
      </c>
      <c r="BT412" s="670" t="s">
        <v>3618</v>
      </c>
      <c r="BV412" s="603">
        <v>3460</v>
      </c>
      <c r="BW412" s="601" t="s">
        <v>3630</v>
      </c>
      <c r="BX412" s="601">
        <v>30</v>
      </c>
      <c r="BY412" s="601" t="s">
        <v>3618</v>
      </c>
      <c r="BZ412" s="670" t="s">
        <v>3631</v>
      </c>
      <c r="CB412" s="603">
        <v>2110</v>
      </c>
      <c r="CC412" s="601" t="s">
        <v>3630</v>
      </c>
      <c r="CD412" s="601">
        <v>20</v>
      </c>
      <c r="CE412" s="601" t="s">
        <v>3618</v>
      </c>
      <c r="CF412" s="670" t="s">
        <v>3631</v>
      </c>
      <c r="CH412" s="669"/>
    </row>
    <row r="413" spans="1:86">
      <c r="A413" s="1367"/>
      <c r="B413" s="584"/>
      <c r="C413" s="657" t="s">
        <v>3577</v>
      </c>
      <c r="D413" s="593" t="s">
        <v>3578</v>
      </c>
      <c r="F413" s="658">
        <v>97220</v>
      </c>
      <c r="G413" s="659">
        <v>166450</v>
      </c>
      <c r="H413" s="658">
        <v>93300</v>
      </c>
      <c r="I413" s="659">
        <v>162530</v>
      </c>
      <c r="J413" s="595" t="s">
        <v>12</v>
      </c>
      <c r="K413" s="660">
        <v>860</v>
      </c>
      <c r="L413" s="661">
        <v>1550</v>
      </c>
      <c r="M413" s="662" t="s">
        <v>3709</v>
      </c>
      <c r="N413" s="660">
        <v>820</v>
      </c>
      <c r="O413" s="661">
        <v>1510</v>
      </c>
      <c r="P413" s="662" t="s">
        <v>3709</v>
      </c>
      <c r="R413" s="598"/>
      <c r="S413" s="592"/>
      <c r="T413" s="593"/>
      <c r="V413" s="598"/>
      <c r="W413" s="601">
        <v>563200</v>
      </c>
      <c r="X413" s="592"/>
      <c r="Y413" s="601">
        <v>5630</v>
      </c>
      <c r="Z413" s="592" t="s">
        <v>3618</v>
      </c>
      <c r="AA413" s="592"/>
      <c r="AB413" s="593"/>
      <c r="AD413" s="698"/>
      <c r="AE413" s="698"/>
      <c r="AF413" s="592"/>
      <c r="AG413" s="592"/>
      <c r="AH413" s="593"/>
      <c r="AJ413" s="603">
        <v>2360</v>
      </c>
      <c r="AK413" s="601" t="s">
        <v>3632</v>
      </c>
      <c r="AL413" s="592"/>
      <c r="AM413" s="592"/>
      <c r="AN413" s="593"/>
      <c r="AP413" s="1351"/>
      <c r="AQ413" s="1354"/>
      <c r="AR413" s="1351"/>
      <c r="AS413" s="1354"/>
      <c r="AT413" s="1349"/>
      <c r="AU413" s="588" t="s">
        <v>3732</v>
      </c>
      <c r="AV413" s="665">
        <v>2600</v>
      </c>
      <c r="AW413" s="666">
        <v>2900</v>
      </c>
      <c r="AX413" s="684">
        <v>1800</v>
      </c>
      <c r="AY413" s="668">
        <v>1800</v>
      </c>
      <c r="BA413" s="651">
        <v>3160</v>
      </c>
      <c r="BC413" s="627"/>
      <c r="BE413" s="603"/>
      <c r="BF413" s="592"/>
      <c r="BG413" s="592"/>
      <c r="BH413" s="593"/>
      <c r="BJ413" s="669"/>
      <c r="BL413" s="609">
        <v>0.02</v>
      </c>
      <c r="BM413" s="610">
        <v>0.03</v>
      </c>
      <c r="BN413" s="610">
        <v>0.05</v>
      </c>
      <c r="BO413" s="611">
        <v>7.0000000000000007E-2</v>
      </c>
      <c r="BQ413" s="603"/>
      <c r="BR413" s="601"/>
      <c r="BS413" s="601"/>
      <c r="BT413" s="670"/>
      <c r="BV413" s="603"/>
      <c r="BW413" s="601"/>
      <c r="BX413" s="601"/>
      <c r="BY413" s="601"/>
      <c r="BZ413" s="670"/>
      <c r="CB413" s="603"/>
      <c r="CC413" s="601"/>
      <c r="CD413" s="601"/>
      <c r="CE413" s="601"/>
      <c r="CF413" s="670"/>
      <c r="CH413" s="669">
        <v>0.95</v>
      </c>
    </row>
    <row r="414" spans="1:86">
      <c r="A414" s="1367"/>
      <c r="B414" s="686"/>
      <c r="C414" s="687"/>
      <c r="D414" s="600" t="s">
        <v>3579</v>
      </c>
      <c r="F414" s="673">
        <v>166450</v>
      </c>
      <c r="G414" s="674"/>
      <c r="H414" s="673">
        <v>162530</v>
      </c>
      <c r="I414" s="674"/>
      <c r="J414" s="595" t="s">
        <v>12</v>
      </c>
      <c r="K414" s="675">
        <v>1550</v>
      </c>
      <c r="L414" s="676"/>
      <c r="M414" s="677" t="s">
        <v>3709</v>
      </c>
      <c r="N414" s="675">
        <v>1510</v>
      </c>
      <c r="O414" s="676"/>
      <c r="P414" s="677" t="s">
        <v>3709</v>
      </c>
      <c r="R414" s="599"/>
      <c r="S414" s="688"/>
      <c r="T414" s="600"/>
      <c r="V414" s="598"/>
      <c r="W414" s="601"/>
      <c r="X414" s="592"/>
      <c r="Y414" s="601"/>
      <c r="Z414" s="592"/>
      <c r="AA414" s="592"/>
      <c r="AB414" s="593"/>
      <c r="AD414" s="698"/>
      <c r="AE414" s="698"/>
      <c r="AF414" s="592"/>
      <c r="AG414" s="592"/>
      <c r="AH414" s="593"/>
      <c r="AJ414" s="603"/>
      <c r="AK414" s="601"/>
      <c r="AL414" s="592"/>
      <c r="AM414" s="592"/>
      <c r="AN414" s="593"/>
      <c r="AP414" s="1352"/>
      <c r="AQ414" s="1355"/>
      <c r="AR414" s="1352"/>
      <c r="AS414" s="1355"/>
      <c r="AT414" s="1349"/>
      <c r="AU414" s="679" t="s">
        <v>3733</v>
      </c>
      <c r="AV414" s="680">
        <v>2400</v>
      </c>
      <c r="AW414" s="681">
        <v>2600</v>
      </c>
      <c r="AX414" s="682">
        <v>1600</v>
      </c>
      <c r="AY414" s="683">
        <v>1600</v>
      </c>
      <c r="BA414" s="694"/>
      <c r="BC414" s="627"/>
      <c r="BE414" s="602"/>
      <c r="BF414" s="688"/>
      <c r="BG414" s="688"/>
      <c r="BH414" s="600"/>
      <c r="BJ414" s="669"/>
      <c r="BL414" s="689"/>
      <c r="BM414" s="690"/>
      <c r="BN414" s="690"/>
      <c r="BO414" s="691"/>
      <c r="BQ414" s="602"/>
      <c r="BR414" s="612"/>
      <c r="BS414" s="612"/>
      <c r="BT414" s="613"/>
      <c r="BV414" s="602"/>
      <c r="BW414" s="612"/>
      <c r="BX414" s="612"/>
      <c r="BY414" s="612"/>
      <c r="BZ414" s="613"/>
      <c r="CB414" s="602"/>
      <c r="CC414" s="612"/>
      <c r="CD414" s="612"/>
      <c r="CE414" s="612"/>
      <c r="CF414" s="613"/>
      <c r="CH414" s="614"/>
    </row>
    <row r="415" spans="1:86" ht="45">
      <c r="A415" s="1367"/>
      <c r="B415" s="584" t="s">
        <v>3595</v>
      </c>
      <c r="C415" s="657" t="s">
        <v>3573</v>
      </c>
      <c r="D415" s="593" t="s">
        <v>3574</v>
      </c>
      <c r="F415" s="634">
        <v>32430</v>
      </c>
      <c r="G415" s="635">
        <v>39350</v>
      </c>
      <c r="H415" s="634">
        <v>28810</v>
      </c>
      <c r="I415" s="635">
        <v>35730</v>
      </c>
      <c r="J415" s="595" t="s">
        <v>12</v>
      </c>
      <c r="K415" s="636">
        <v>300</v>
      </c>
      <c r="L415" s="637">
        <v>360</v>
      </c>
      <c r="M415" s="638" t="s">
        <v>3709</v>
      </c>
      <c r="N415" s="636">
        <v>260</v>
      </c>
      <c r="O415" s="637">
        <v>320</v>
      </c>
      <c r="P415" s="638" t="s">
        <v>3709</v>
      </c>
      <c r="Q415" s="576" t="s">
        <v>1</v>
      </c>
      <c r="R415" s="692">
        <v>6920</v>
      </c>
      <c r="S415" s="693">
        <v>60</v>
      </c>
      <c r="T415" s="663" t="s">
        <v>3618</v>
      </c>
      <c r="V415" s="695"/>
      <c r="W415" s="696" t="s">
        <v>3721</v>
      </c>
      <c r="X415" s="592"/>
      <c r="Y415" s="696" t="s">
        <v>3721</v>
      </c>
      <c r="Z415" s="696"/>
      <c r="AA415" s="592"/>
      <c r="AB415" s="593"/>
      <c r="AD415" s="698"/>
      <c r="AE415" s="698"/>
      <c r="AF415" s="592"/>
      <c r="AG415" s="592"/>
      <c r="AH415" s="593"/>
      <c r="AJ415" s="603" t="s">
        <v>3246</v>
      </c>
      <c r="AK415" s="601"/>
      <c r="AL415" s="592" t="s">
        <v>1</v>
      </c>
      <c r="AM415" s="592">
        <v>20</v>
      </c>
      <c r="AN415" s="593" t="s">
        <v>3633</v>
      </c>
      <c r="AO415" s="576" t="s">
        <v>1</v>
      </c>
      <c r="AP415" s="1350">
        <v>2400</v>
      </c>
      <c r="AQ415" s="1353">
        <v>2700</v>
      </c>
      <c r="AR415" s="1350">
        <v>1700</v>
      </c>
      <c r="AS415" s="1353">
        <v>1700</v>
      </c>
      <c r="AT415" s="1349" t="s">
        <v>12</v>
      </c>
      <c r="AU415" s="646" t="s">
        <v>3730</v>
      </c>
      <c r="AV415" s="647">
        <v>5100</v>
      </c>
      <c r="AW415" s="648">
        <v>5700</v>
      </c>
      <c r="AX415" s="684">
        <v>3500</v>
      </c>
      <c r="AY415" s="668">
        <v>3500</v>
      </c>
      <c r="BA415" s="651" t="s">
        <v>3695</v>
      </c>
      <c r="BB415" s="576" t="s">
        <v>1</v>
      </c>
      <c r="BC415" s="1344">
        <v>4500</v>
      </c>
      <c r="BD415" s="576" t="s">
        <v>1</v>
      </c>
      <c r="BE415" s="603">
        <v>1640</v>
      </c>
      <c r="BF415" s="592" t="s">
        <v>1</v>
      </c>
      <c r="BG415" s="592">
        <v>10</v>
      </c>
      <c r="BH415" s="593" t="s">
        <v>3618</v>
      </c>
      <c r="BJ415" s="669"/>
      <c r="BK415" s="576" t="s">
        <v>11</v>
      </c>
      <c r="BL415" s="609" t="s">
        <v>3307</v>
      </c>
      <c r="BM415" s="610" t="s">
        <v>3307</v>
      </c>
      <c r="BN415" s="610" t="s">
        <v>3307</v>
      </c>
      <c r="BO415" s="611" t="s">
        <v>3307</v>
      </c>
      <c r="BP415" s="576" t="s">
        <v>11</v>
      </c>
      <c r="BQ415" s="603"/>
      <c r="BR415" s="601"/>
      <c r="BS415" s="601"/>
      <c r="BT415" s="670"/>
      <c r="BU415" s="576" t="s">
        <v>11</v>
      </c>
      <c r="BV415" s="603"/>
      <c r="BW415" s="601"/>
      <c r="BX415" s="601"/>
      <c r="BY415" s="601"/>
      <c r="BZ415" s="670"/>
      <c r="CA415" s="576" t="s">
        <v>11</v>
      </c>
      <c r="CB415" s="603"/>
      <c r="CC415" s="601"/>
      <c r="CD415" s="601"/>
      <c r="CE415" s="601"/>
      <c r="CF415" s="670"/>
      <c r="CH415" s="669" t="s">
        <v>3257</v>
      </c>
    </row>
    <row r="416" spans="1:86">
      <c r="A416" s="1367"/>
      <c r="B416" s="584"/>
      <c r="C416" s="657"/>
      <c r="D416" s="593" t="s">
        <v>3576</v>
      </c>
      <c r="F416" s="658">
        <v>39350</v>
      </c>
      <c r="G416" s="659">
        <v>95880</v>
      </c>
      <c r="H416" s="658">
        <v>35730</v>
      </c>
      <c r="I416" s="659">
        <v>92260</v>
      </c>
      <c r="J416" s="595" t="s">
        <v>12</v>
      </c>
      <c r="K416" s="660">
        <v>360</v>
      </c>
      <c r="L416" s="661">
        <v>840</v>
      </c>
      <c r="M416" s="662" t="s">
        <v>3709</v>
      </c>
      <c r="N416" s="660">
        <v>320</v>
      </c>
      <c r="O416" s="661">
        <v>810</v>
      </c>
      <c r="P416" s="662" t="s">
        <v>3709</v>
      </c>
      <c r="Q416" s="576" t="s">
        <v>1</v>
      </c>
      <c r="R416" s="603">
        <v>6920</v>
      </c>
      <c r="S416" s="601">
        <v>60</v>
      </c>
      <c r="T416" s="663" t="s">
        <v>3618</v>
      </c>
      <c r="V416" s="598"/>
      <c r="W416" s="601">
        <v>597000</v>
      </c>
      <c r="X416" s="592"/>
      <c r="Y416" s="601">
        <v>5970</v>
      </c>
      <c r="Z416" s="592" t="s">
        <v>3618</v>
      </c>
      <c r="AA416" s="592"/>
      <c r="AB416" s="593"/>
      <c r="AD416" s="698"/>
      <c r="AE416" s="698"/>
      <c r="AF416" s="592"/>
      <c r="AG416" s="592"/>
      <c r="AH416" s="593"/>
      <c r="AJ416" s="603"/>
      <c r="AK416" s="601"/>
      <c r="AL416" s="592"/>
      <c r="AM416" s="592"/>
      <c r="AN416" s="593"/>
      <c r="AP416" s="1351"/>
      <c r="AQ416" s="1354"/>
      <c r="AR416" s="1351"/>
      <c r="AS416" s="1354"/>
      <c r="AT416" s="1349"/>
      <c r="AU416" s="588" t="s">
        <v>3731</v>
      </c>
      <c r="AV416" s="665">
        <v>2800</v>
      </c>
      <c r="AW416" s="666">
        <v>3100</v>
      </c>
      <c r="AX416" s="684">
        <v>1900</v>
      </c>
      <c r="AY416" s="668">
        <v>1900</v>
      </c>
      <c r="BA416" s="651">
        <v>2810</v>
      </c>
      <c r="BC416" s="1345"/>
      <c r="BE416" s="603"/>
      <c r="BF416" s="592"/>
      <c r="BG416" s="592"/>
      <c r="BH416" s="593"/>
      <c r="BJ416" s="669"/>
      <c r="BL416" s="609"/>
      <c r="BM416" s="610"/>
      <c r="BN416" s="610"/>
      <c r="BO416" s="611"/>
      <c r="BQ416" s="603">
        <v>970</v>
      </c>
      <c r="BR416" s="601" t="s">
        <v>3639</v>
      </c>
      <c r="BS416" s="601">
        <v>10</v>
      </c>
      <c r="BT416" s="670" t="s">
        <v>3618</v>
      </c>
      <c r="BV416" s="603">
        <v>3190</v>
      </c>
      <c r="BW416" s="601" t="s">
        <v>3630</v>
      </c>
      <c r="BX416" s="601">
        <v>30</v>
      </c>
      <c r="BY416" s="601" t="s">
        <v>3618</v>
      </c>
      <c r="BZ416" s="670" t="s">
        <v>3631</v>
      </c>
      <c r="CB416" s="603">
        <v>1950</v>
      </c>
      <c r="CC416" s="601" t="s">
        <v>3630</v>
      </c>
      <c r="CD416" s="601">
        <v>20</v>
      </c>
      <c r="CE416" s="601" t="s">
        <v>3618</v>
      </c>
      <c r="CF416" s="670" t="s">
        <v>3631</v>
      </c>
      <c r="CH416" s="669"/>
    </row>
    <row r="417" spans="1:86">
      <c r="A417" s="1367"/>
      <c r="B417" s="584"/>
      <c r="C417" s="657" t="s">
        <v>3577</v>
      </c>
      <c r="D417" s="593" t="s">
        <v>3578</v>
      </c>
      <c r="F417" s="658">
        <v>95880</v>
      </c>
      <c r="G417" s="659">
        <v>165110</v>
      </c>
      <c r="H417" s="658">
        <v>92260</v>
      </c>
      <c r="I417" s="659">
        <v>161490</v>
      </c>
      <c r="J417" s="595" t="s">
        <v>12</v>
      </c>
      <c r="K417" s="660">
        <v>840</v>
      </c>
      <c r="L417" s="661">
        <v>1530</v>
      </c>
      <c r="M417" s="662" t="s">
        <v>3709</v>
      </c>
      <c r="N417" s="660">
        <v>810</v>
      </c>
      <c r="O417" s="661">
        <v>1500</v>
      </c>
      <c r="P417" s="662" t="s">
        <v>3709</v>
      </c>
      <c r="R417" s="598"/>
      <c r="S417" s="592"/>
      <c r="T417" s="593"/>
      <c r="V417" s="598"/>
      <c r="W417" s="601"/>
      <c r="X417" s="592"/>
      <c r="Y417" s="601"/>
      <c r="Z417" s="592"/>
      <c r="AA417" s="592"/>
      <c r="AB417" s="593"/>
      <c r="AD417" s="698"/>
      <c r="AE417" s="698"/>
      <c r="AF417" s="592"/>
      <c r="AG417" s="592"/>
      <c r="AH417" s="593"/>
      <c r="AJ417" s="603">
        <v>2030</v>
      </c>
      <c r="AK417" s="601" t="s">
        <v>3632</v>
      </c>
      <c r="AL417" s="592"/>
      <c r="AM417" s="592"/>
      <c r="AN417" s="593"/>
      <c r="AP417" s="1351"/>
      <c r="AQ417" s="1354"/>
      <c r="AR417" s="1351"/>
      <c r="AS417" s="1354"/>
      <c r="AT417" s="1349"/>
      <c r="AU417" s="588" t="s">
        <v>3732</v>
      </c>
      <c r="AV417" s="665">
        <v>2400</v>
      </c>
      <c r="AW417" s="666">
        <v>2700</v>
      </c>
      <c r="AX417" s="684">
        <v>1700</v>
      </c>
      <c r="AY417" s="668">
        <v>1700</v>
      </c>
      <c r="BA417" s="694"/>
      <c r="BC417" s="672"/>
      <c r="BE417" s="603"/>
      <c r="BF417" s="592"/>
      <c r="BG417" s="592"/>
      <c r="BH417" s="593"/>
      <c r="BJ417" s="669"/>
      <c r="BL417" s="609">
        <v>0.02</v>
      </c>
      <c r="BM417" s="610">
        <v>0.03</v>
      </c>
      <c r="BN417" s="610">
        <v>0.05</v>
      </c>
      <c r="BO417" s="611">
        <v>7.0000000000000007E-2</v>
      </c>
      <c r="BQ417" s="603"/>
      <c r="BR417" s="601"/>
      <c r="BS417" s="601"/>
      <c r="BT417" s="670"/>
      <c r="BV417" s="603"/>
      <c r="BW417" s="601"/>
      <c r="BX417" s="601"/>
      <c r="BY417" s="601"/>
      <c r="BZ417" s="670"/>
      <c r="CB417" s="603"/>
      <c r="CC417" s="601"/>
      <c r="CD417" s="601"/>
      <c r="CE417" s="601"/>
      <c r="CF417" s="670"/>
      <c r="CH417" s="669">
        <v>0.97</v>
      </c>
    </row>
    <row r="418" spans="1:86">
      <c r="A418" s="1367"/>
      <c r="B418" s="584"/>
      <c r="C418" s="657"/>
      <c r="D418" s="593" t="s">
        <v>3579</v>
      </c>
      <c r="F418" s="673">
        <v>165110</v>
      </c>
      <c r="G418" s="674"/>
      <c r="H418" s="673">
        <v>161490</v>
      </c>
      <c r="I418" s="674"/>
      <c r="J418" s="595" t="s">
        <v>12</v>
      </c>
      <c r="K418" s="675">
        <v>1530</v>
      </c>
      <c r="L418" s="676"/>
      <c r="M418" s="677" t="s">
        <v>3709</v>
      </c>
      <c r="N418" s="675">
        <v>1500</v>
      </c>
      <c r="O418" s="676"/>
      <c r="P418" s="677" t="s">
        <v>3709</v>
      </c>
      <c r="R418" s="598"/>
      <c r="S418" s="592"/>
      <c r="T418" s="593"/>
      <c r="V418" s="695"/>
      <c r="W418" s="696" t="s">
        <v>3722</v>
      </c>
      <c r="X418" s="592"/>
      <c r="Y418" s="601" t="s">
        <v>3722</v>
      </c>
      <c r="Z418" s="592"/>
      <c r="AA418" s="592"/>
      <c r="AB418" s="593"/>
      <c r="AD418" s="698"/>
      <c r="AE418" s="698"/>
      <c r="AF418" s="592"/>
      <c r="AG418" s="592"/>
      <c r="AH418" s="593"/>
      <c r="AJ418" s="603"/>
      <c r="AK418" s="601"/>
      <c r="AL418" s="592"/>
      <c r="AM418" s="592"/>
      <c r="AN418" s="593"/>
      <c r="AP418" s="1352"/>
      <c r="AQ418" s="1355"/>
      <c r="AR418" s="1352"/>
      <c r="AS418" s="1355"/>
      <c r="AT418" s="1349"/>
      <c r="AU418" s="679" t="s">
        <v>3733</v>
      </c>
      <c r="AV418" s="680">
        <v>2200</v>
      </c>
      <c r="AW418" s="681">
        <v>2400</v>
      </c>
      <c r="AX418" s="682">
        <v>1500</v>
      </c>
      <c r="AY418" s="683">
        <v>1500</v>
      </c>
      <c r="BA418" s="651" t="s">
        <v>3696</v>
      </c>
      <c r="BC418" s="627"/>
      <c r="BE418" s="603"/>
      <c r="BF418" s="592"/>
      <c r="BG418" s="592"/>
      <c r="BH418" s="593"/>
      <c r="BJ418" s="669"/>
      <c r="BL418" s="609"/>
      <c r="BM418" s="610"/>
      <c r="BN418" s="610"/>
      <c r="BO418" s="611"/>
      <c r="BQ418" s="603"/>
      <c r="BR418" s="601"/>
      <c r="BS418" s="601"/>
      <c r="BT418" s="670"/>
      <c r="BV418" s="603"/>
      <c r="BW418" s="601"/>
      <c r="BX418" s="601"/>
      <c r="BY418" s="601"/>
      <c r="BZ418" s="670"/>
      <c r="CB418" s="603"/>
      <c r="CC418" s="601"/>
      <c r="CD418" s="601"/>
      <c r="CE418" s="601"/>
      <c r="CF418" s="670"/>
      <c r="CH418" s="669"/>
    </row>
    <row r="419" spans="1:86" ht="45">
      <c r="A419" s="1367"/>
      <c r="B419" s="631" t="s">
        <v>3596</v>
      </c>
      <c r="C419" s="632" t="s">
        <v>3573</v>
      </c>
      <c r="D419" s="633" t="s">
        <v>3574</v>
      </c>
      <c r="F419" s="634">
        <v>31320</v>
      </c>
      <c r="G419" s="635">
        <v>38240</v>
      </c>
      <c r="H419" s="634">
        <v>27950</v>
      </c>
      <c r="I419" s="635">
        <v>34870</v>
      </c>
      <c r="J419" s="595" t="s">
        <v>12</v>
      </c>
      <c r="K419" s="636">
        <v>290</v>
      </c>
      <c r="L419" s="637">
        <v>350</v>
      </c>
      <c r="M419" s="638" t="s">
        <v>3709</v>
      </c>
      <c r="N419" s="636">
        <v>260</v>
      </c>
      <c r="O419" s="637">
        <v>320</v>
      </c>
      <c r="P419" s="638" t="s">
        <v>3709</v>
      </c>
      <c r="Q419" s="576" t="s">
        <v>1</v>
      </c>
      <c r="R419" s="639">
        <v>6920</v>
      </c>
      <c r="S419" s="640">
        <v>60</v>
      </c>
      <c r="T419" s="641" t="s">
        <v>3618</v>
      </c>
      <c r="V419" s="598"/>
      <c r="W419" s="601">
        <v>630800</v>
      </c>
      <c r="X419" s="592"/>
      <c r="Y419" s="601">
        <v>6300</v>
      </c>
      <c r="Z419" s="592" t="s">
        <v>3618</v>
      </c>
      <c r="AA419" s="592"/>
      <c r="AB419" s="593"/>
      <c r="AD419" s="698"/>
      <c r="AE419" s="698"/>
      <c r="AF419" s="592"/>
      <c r="AG419" s="592"/>
      <c r="AH419" s="593"/>
      <c r="AJ419" s="603" t="s">
        <v>3247</v>
      </c>
      <c r="AK419" s="601"/>
      <c r="AL419" s="592" t="s">
        <v>1</v>
      </c>
      <c r="AM419" s="592">
        <v>10</v>
      </c>
      <c r="AN419" s="593" t="s">
        <v>3633</v>
      </c>
      <c r="AO419" s="576" t="s">
        <v>1</v>
      </c>
      <c r="AP419" s="1350">
        <v>2600</v>
      </c>
      <c r="AQ419" s="1353">
        <v>2900</v>
      </c>
      <c r="AR419" s="1350">
        <v>1800</v>
      </c>
      <c r="AS419" s="1353">
        <v>1800</v>
      </c>
      <c r="AT419" s="1349" t="s">
        <v>12</v>
      </c>
      <c r="AU419" s="646" t="s">
        <v>3730</v>
      </c>
      <c r="AV419" s="647">
        <v>5500</v>
      </c>
      <c r="AW419" s="648">
        <v>6200</v>
      </c>
      <c r="AX419" s="684">
        <v>3900</v>
      </c>
      <c r="AY419" s="668">
        <v>3900</v>
      </c>
      <c r="BA419" s="651">
        <v>2540</v>
      </c>
      <c r="BB419" s="576" t="s">
        <v>1</v>
      </c>
      <c r="BC419" s="1344">
        <v>4500</v>
      </c>
      <c r="BD419" s="576" t="s">
        <v>1</v>
      </c>
      <c r="BE419" s="644">
        <v>1520</v>
      </c>
      <c r="BF419" s="642" t="s">
        <v>1</v>
      </c>
      <c r="BG419" s="642">
        <v>10</v>
      </c>
      <c r="BH419" s="633" t="s">
        <v>3618</v>
      </c>
      <c r="BJ419" s="669"/>
      <c r="BK419" s="576" t="s">
        <v>11</v>
      </c>
      <c r="BL419" s="653" t="s">
        <v>3307</v>
      </c>
      <c r="BM419" s="654" t="s">
        <v>3307</v>
      </c>
      <c r="BN419" s="654" t="s">
        <v>3307</v>
      </c>
      <c r="BO419" s="655" t="s">
        <v>3307</v>
      </c>
      <c r="BP419" s="576" t="s">
        <v>11</v>
      </c>
      <c r="BQ419" s="644"/>
      <c r="BR419" s="645"/>
      <c r="BS419" s="645"/>
      <c r="BT419" s="656"/>
      <c r="BU419" s="576" t="s">
        <v>11</v>
      </c>
      <c r="BV419" s="644"/>
      <c r="BW419" s="645"/>
      <c r="BX419" s="645"/>
      <c r="BY419" s="645"/>
      <c r="BZ419" s="656"/>
      <c r="CA419" s="576" t="s">
        <v>11</v>
      </c>
      <c r="CB419" s="644"/>
      <c r="CC419" s="645"/>
      <c r="CD419" s="645"/>
      <c r="CE419" s="645"/>
      <c r="CF419" s="656"/>
      <c r="CH419" s="652" t="s">
        <v>3257</v>
      </c>
    </row>
    <row r="420" spans="1:86">
      <c r="A420" s="1367"/>
      <c r="B420" s="584"/>
      <c r="C420" s="657"/>
      <c r="D420" s="593" t="s">
        <v>3576</v>
      </c>
      <c r="F420" s="658">
        <v>38240</v>
      </c>
      <c r="G420" s="659">
        <v>94770</v>
      </c>
      <c r="H420" s="658">
        <v>34870</v>
      </c>
      <c r="I420" s="659">
        <v>91400</v>
      </c>
      <c r="J420" s="595" t="s">
        <v>12</v>
      </c>
      <c r="K420" s="660">
        <v>350</v>
      </c>
      <c r="L420" s="661">
        <v>830</v>
      </c>
      <c r="M420" s="662" t="s">
        <v>3709</v>
      </c>
      <c r="N420" s="660">
        <v>320</v>
      </c>
      <c r="O420" s="661">
        <v>800</v>
      </c>
      <c r="P420" s="662" t="s">
        <v>3709</v>
      </c>
      <c r="Q420" s="576" t="s">
        <v>1</v>
      </c>
      <c r="R420" s="603">
        <v>6920</v>
      </c>
      <c r="S420" s="601">
        <v>60</v>
      </c>
      <c r="T420" s="663" t="s">
        <v>3618</v>
      </c>
      <c r="V420" s="598"/>
      <c r="W420" s="601"/>
      <c r="X420" s="592"/>
      <c r="Y420" s="601"/>
      <c r="Z420" s="592"/>
      <c r="AA420" s="592"/>
      <c r="AB420" s="593"/>
      <c r="AD420" s="698"/>
      <c r="AE420" s="698"/>
      <c r="AF420" s="592"/>
      <c r="AG420" s="592"/>
      <c r="AH420" s="593"/>
      <c r="AJ420" s="603"/>
      <c r="AK420" s="601"/>
      <c r="AL420" s="592"/>
      <c r="AM420" s="592"/>
      <c r="AN420" s="593"/>
      <c r="AP420" s="1351"/>
      <c r="AQ420" s="1354"/>
      <c r="AR420" s="1351"/>
      <c r="AS420" s="1354"/>
      <c r="AT420" s="1349"/>
      <c r="AU420" s="588" t="s">
        <v>3731</v>
      </c>
      <c r="AV420" s="665">
        <v>3000</v>
      </c>
      <c r="AW420" s="666">
        <v>3400</v>
      </c>
      <c r="AX420" s="684">
        <v>2100</v>
      </c>
      <c r="AY420" s="668">
        <v>2100</v>
      </c>
      <c r="BA420" s="694"/>
      <c r="BC420" s="1345"/>
      <c r="BE420" s="603"/>
      <c r="BF420" s="592"/>
      <c r="BG420" s="592"/>
      <c r="BH420" s="593"/>
      <c r="BJ420" s="669"/>
      <c r="BL420" s="609"/>
      <c r="BM420" s="610"/>
      <c r="BN420" s="610"/>
      <c r="BO420" s="611"/>
      <c r="BQ420" s="603">
        <v>900</v>
      </c>
      <c r="BR420" s="601" t="s">
        <v>3639</v>
      </c>
      <c r="BS420" s="601">
        <v>9</v>
      </c>
      <c r="BT420" s="670" t="s">
        <v>3618</v>
      </c>
      <c r="BV420" s="603">
        <v>2960</v>
      </c>
      <c r="BW420" s="601" t="s">
        <v>3630</v>
      </c>
      <c r="BX420" s="601">
        <v>30</v>
      </c>
      <c r="BY420" s="601" t="s">
        <v>3618</v>
      </c>
      <c r="BZ420" s="670" t="s">
        <v>3631</v>
      </c>
      <c r="CB420" s="603">
        <v>1810</v>
      </c>
      <c r="CC420" s="601" t="s">
        <v>3630</v>
      </c>
      <c r="CD420" s="601">
        <v>10</v>
      </c>
      <c r="CE420" s="601" t="s">
        <v>3618</v>
      </c>
      <c r="CF420" s="670" t="s">
        <v>3631</v>
      </c>
      <c r="CH420" s="669"/>
    </row>
    <row r="421" spans="1:86">
      <c r="A421" s="1367"/>
      <c r="B421" s="584"/>
      <c r="C421" s="657" t="s">
        <v>3577</v>
      </c>
      <c r="D421" s="593" t="s">
        <v>3578</v>
      </c>
      <c r="F421" s="658">
        <v>94770</v>
      </c>
      <c r="G421" s="659">
        <v>164000</v>
      </c>
      <c r="H421" s="658">
        <v>91400</v>
      </c>
      <c r="I421" s="659">
        <v>160630</v>
      </c>
      <c r="J421" s="595" t="s">
        <v>12</v>
      </c>
      <c r="K421" s="660">
        <v>830</v>
      </c>
      <c r="L421" s="661">
        <v>1520</v>
      </c>
      <c r="M421" s="662" t="s">
        <v>3709</v>
      </c>
      <c r="N421" s="660">
        <v>800</v>
      </c>
      <c r="O421" s="661">
        <v>1490</v>
      </c>
      <c r="P421" s="662" t="s">
        <v>3709</v>
      </c>
      <c r="R421" s="598"/>
      <c r="S421" s="592"/>
      <c r="T421" s="593"/>
      <c r="V421" s="695"/>
      <c r="W421" s="696" t="s">
        <v>3723</v>
      </c>
      <c r="X421" s="592"/>
      <c r="Y421" s="696" t="s">
        <v>3723</v>
      </c>
      <c r="Z421" s="696"/>
      <c r="AA421" s="592"/>
      <c r="AB421" s="593"/>
      <c r="AD421" s="698"/>
      <c r="AE421" s="698"/>
      <c r="AF421" s="592"/>
      <c r="AG421" s="592"/>
      <c r="AH421" s="593"/>
      <c r="AJ421" s="603">
        <v>1770</v>
      </c>
      <c r="AK421" s="601" t="s">
        <v>3632</v>
      </c>
      <c r="AL421" s="592"/>
      <c r="AM421" s="592"/>
      <c r="AN421" s="593"/>
      <c r="AP421" s="1351"/>
      <c r="AQ421" s="1354"/>
      <c r="AR421" s="1351"/>
      <c r="AS421" s="1354"/>
      <c r="AT421" s="1349"/>
      <c r="AU421" s="588" t="s">
        <v>3732</v>
      </c>
      <c r="AV421" s="665">
        <v>2600</v>
      </c>
      <c r="AW421" s="666">
        <v>2900</v>
      </c>
      <c r="AX421" s="684">
        <v>1800</v>
      </c>
      <c r="AY421" s="668">
        <v>1800</v>
      </c>
      <c r="BA421" s="651" t="s">
        <v>3697</v>
      </c>
      <c r="BC421" s="627"/>
      <c r="BE421" s="603"/>
      <c r="BF421" s="592"/>
      <c r="BG421" s="592"/>
      <c r="BH421" s="593"/>
      <c r="BJ421" s="669"/>
      <c r="BL421" s="609">
        <v>0.02</v>
      </c>
      <c r="BM421" s="610">
        <v>0.03</v>
      </c>
      <c r="BN421" s="610">
        <v>0.05</v>
      </c>
      <c r="BO421" s="611">
        <v>7.0000000000000007E-2</v>
      </c>
      <c r="BQ421" s="603"/>
      <c r="BR421" s="601"/>
      <c r="BS421" s="601"/>
      <c r="BT421" s="670"/>
      <c r="BV421" s="603"/>
      <c r="BW421" s="601"/>
      <c r="BX421" s="601"/>
      <c r="BY421" s="601"/>
      <c r="BZ421" s="670"/>
      <c r="CB421" s="603"/>
      <c r="CC421" s="601"/>
      <c r="CD421" s="601"/>
      <c r="CE421" s="601"/>
      <c r="CF421" s="670"/>
      <c r="CH421" s="669">
        <v>0.98</v>
      </c>
    </row>
    <row r="422" spans="1:86">
      <c r="A422" s="1367"/>
      <c r="B422" s="686"/>
      <c r="C422" s="687"/>
      <c r="D422" s="600" t="s">
        <v>3579</v>
      </c>
      <c r="F422" s="673">
        <v>164000</v>
      </c>
      <c r="G422" s="674"/>
      <c r="H422" s="673">
        <v>160630</v>
      </c>
      <c r="I422" s="674"/>
      <c r="J422" s="595" t="s">
        <v>12</v>
      </c>
      <c r="K422" s="675">
        <v>1520</v>
      </c>
      <c r="L422" s="676"/>
      <c r="M422" s="677" t="s">
        <v>3709</v>
      </c>
      <c r="N422" s="675">
        <v>1490</v>
      </c>
      <c r="O422" s="676"/>
      <c r="P422" s="677" t="s">
        <v>3709</v>
      </c>
      <c r="R422" s="599"/>
      <c r="S422" s="688"/>
      <c r="T422" s="600"/>
      <c r="V422" s="598"/>
      <c r="W422" s="601">
        <v>664700</v>
      </c>
      <c r="X422" s="592"/>
      <c r="Y422" s="601">
        <v>6640</v>
      </c>
      <c r="Z422" s="592" t="s">
        <v>3618</v>
      </c>
      <c r="AA422" s="592"/>
      <c r="AB422" s="593"/>
      <c r="AD422" s="698"/>
      <c r="AE422" s="698"/>
      <c r="AF422" s="592"/>
      <c r="AG422" s="592"/>
      <c r="AH422" s="593"/>
      <c r="AJ422" s="603"/>
      <c r="AK422" s="601"/>
      <c r="AL422" s="592"/>
      <c r="AM422" s="592"/>
      <c r="AN422" s="593"/>
      <c r="AP422" s="1352"/>
      <c r="AQ422" s="1355"/>
      <c r="AR422" s="1352"/>
      <c r="AS422" s="1355"/>
      <c r="AT422" s="1349"/>
      <c r="AU422" s="679" t="s">
        <v>3733</v>
      </c>
      <c r="AV422" s="680">
        <v>2400</v>
      </c>
      <c r="AW422" s="681">
        <v>2600</v>
      </c>
      <c r="AX422" s="682">
        <v>1600</v>
      </c>
      <c r="AY422" s="683">
        <v>1600</v>
      </c>
      <c r="BA422" s="651">
        <v>2440</v>
      </c>
      <c r="BC422" s="627"/>
      <c r="BE422" s="602"/>
      <c r="BF422" s="688"/>
      <c r="BG422" s="688"/>
      <c r="BH422" s="600"/>
      <c r="BJ422" s="669"/>
      <c r="BL422" s="689"/>
      <c r="BM422" s="690"/>
      <c r="BN422" s="690"/>
      <c r="BO422" s="691"/>
      <c r="BQ422" s="602"/>
      <c r="BR422" s="612"/>
      <c r="BS422" s="612"/>
      <c r="BT422" s="613"/>
      <c r="BV422" s="602"/>
      <c r="BW422" s="612"/>
      <c r="BX422" s="612"/>
      <c r="BY422" s="612"/>
      <c r="BZ422" s="613"/>
      <c r="CB422" s="602"/>
      <c r="CC422" s="612"/>
      <c r="CD422" s="612"/>
      <c r="CE422" s="612"/>
      <c r="CF422" s="613"/>
      <c r="CH422" s="614"/>
    </row>
    <row r="423" spans="1:86" ht="45">
      <c r="A423" s="1367"/>
      <c r="B423" s="584" t="s">
        <v>3597</v>
      </c>
      <c r="C423" s="657" t="s">
        <v>3573</v>
      </c>
      <c r="D423" s="593" t="s">
        <v>3574</v>
      </c>
      <c r="F423" s="634">
        <v>30330</v>
      </c>
      <c r="G423" s="635">
        <v>37250</v>
      </c>
      <c r="H423" s="634">
        <v>27190</v>
      </c>
      <c r="I423" s="635">
        <v>34110</v>
      </c>
      <c r="J423" s="595" t="s">
        <v>12</v>
      </c>
      <c r="K423" s="636">
        <v>280</v>
      </c>
      <c r="L423" s="637">
        <v>340</v>
      </c>
      <c r="M423" s="638" t="s">
        <v>3709</v>
      </c>
      <c r="N423" s="636">
        <v>250</v>
      </c>
      <c r="O423" s="637">
        <v>310</v>
      </c>
      <c r="P423" s="638" t="s">
        <v>3709</v>
      </c>
      <c r="Q423" s="576" t="s">
        <v>1</v>
      </c>
      <c r="R423" s="692">
        <v>6920</v>
      </c>
      <c r="S423" s="693">
        <v>60</v>
      </c>
      <c r="T423" s="663" t="s">
        <v>3618</v>
      </c>
      <c r="V423" s="598"/>
      <c r="W423" s="601"/>
      <c r="X423" s="592"/>
      <c r="Y423" s="601"/>
      <c r="Z423" s="592"/>
      <c r="AA423" s="592"/>
      <c r="AB423" s="593"/>
      <c r="AD423" s="698"/>
      <c r="AE423" s="698"/>
      <c r="AF423" s="592"/>
      <c r="AG423" s="592"/>
      <c r="AH423" s="593"/>
      <c r="AJ423" s="603" t="s">
        <v>3248</v>
      </c>
      <c r="AK423" s="601"/>
      <c r="AL423" s="592" t="s">
        <v>1</v>
      </c>
      <c r="AM423" s="592">
        <v>10</v>
      </c>
      <c r="AN423" s="593" t="s">
        <v>3633</v>
      </c>
      <c r="AO423" s="576" t="s">
        <v>1</v>
      </c>
      <c r="AP423" s="1350">
        <v>2400</v>
      </c>
      <c r="AQ423" s="1353">
        <v>2700</v>
      </c>
      <c r="AR423" s="1350">
        <v>1700</v>
      </c>
      <c r="AS423" s="1353">
        <v>1700</v>
      </c>
      <c r="AT423" s="1349" t="s">
        <v>12</v>
      </c>
      <c r="AU423" s="646" t="s">
        <v>3730</v>
      </c>
      <c r="AV423" s="647">
        <v>5400</v>
      </c>
      <c r="AW423" s="648">
        <v>6000</v>
      </c>
      <c r="AX423" s="684">
        <v>3700</v>
      </c>
      <c r="AY423" s="668">
        <v>3700</v>
      </c>
      <c r="BA423" s="651"/>
      <c r="BB423" s="576" t="s">
        <v>1</v>
      </c>
      <c r="BC423" s="1344">
        <v>4500</v>
      </c>
      <c r="BD423" s="576" t="s">
        <v>1</v>
      </c>
      <c r="BE423" s="603">
        <v>1410</v>
      </c>
      <c r="BF423" s="592" t="s">
        <v>1</v>
      </c>
      <c r="BG423" s="592">
        <v>10</v>
      </c>
      <c r="BH423" s="593" t="s">
        <v>3618</v>
      </c>
      <c r="BJ423" s="669"/>
      <c r="BK423" s="576" t="s">
        <v>11</v>
      </c>
      <c r="BL423" s="609" t="s">
        <v>3307</v>
      </c>
      <c r="BM423" s="610" t="s">
        <v>3307</v>
      </c>
      <c r="BN423" s="610" t="s">
        <v>3307</v>
      </c>
      <c r="BO423" s="611" t="s">
        <v>3307</v>
      </c>
      <c r="BP423" s="576" t="s">
        <v>11</v>
      </c>
      <c r="BQ423" s="603"/>
      <c r="BR423" s="601"/>
      <c r="BS423" s="601"/>
      <c r="BT423" s="670"/>
      <c r="BU423" s="576" t="s">
        <v>11</v>
      </c>
      <c r="BV423" s="603"/>
      <c r="BW423" s="601"/>
      <c r="BX423" s="601"/>
      <c r="BY423" s="601"/>
      <c r="BZ423" s="670"/>
      <c r="CA423" s="576" t="s">
        <v>11</v>
      </c>
      <c r="CB423" s="603"/>
      <c r="CC423" s="601"/>
      <c r="CD423" s="601"/>
      <c r="CE423" s="601"/>
      <c r="CF423" s="670"/>
      <c r="CH423" s="669" t="s">
        <v>3257</v>
      </c>
    </row>
    <row r="424" spans="1:86">
      <c r="A424" s="1367"/>
      <c r="B424" s="584"/>
      <c r="C424" s="657"/>
      <c r="D424" s="593" t="s">
        <v>3576</v>
      </c>
      <c r="F424" s="658">
        <v>37250</v>
      </c>
      <c r="G424" s="659">
        <v>93780</v>
      </c>
      <c r="H424" s="658">
        <v>34110</v>
      </c>
      <c r="I424" s="659">
        <v>90640</v>
      </c>
      <c r="J424" s="595" t="s">
        <v>12</v>
      </c>
      <c r="K424" s="660">
        <v>340</v>
      </c>
      <c r="L424" s="661">
        <v>820</v>
      </c>
      <c r="M424" s="662" t="s">
        <v>3709</v>
      </c>
      <c r="N424" s="660">
        <v>310</v>
      </c>
      <c r="O424" s="661">
        <v>790</v>
      </c>
      <c r="P424" s="662" t="s">
        <v>3709</v>
      </c>
      <c r="Q424" s="576" t="s">
        <v>1</v>
      </c>
      <c r="R424" s="603">
        <v>6920</v>
      </c>
      <c r="S424" s="601">
        <v>60</v>
      </c>
      <c r="T424" s="663" t="s">
        <v>3618</v>
      </c>
      <c r="V424" s="598"/>
      <c r="W424" s="601"/>
      <c r="X424" s="592"/>
      <c r="Y424" s="601"/>
      <c r="Z424" s="592"/>
      <c r="AA424" s="592"/>
      <c r="AB424" s="593"/>
      <c r="AD424" s="698"/>
      <c r="AE424" s="698"/>
      <c r="AF424" s="592"/>
      <c r="AG424" s="592"/>
      <c r="AH424" s="593"/>
      <c r="AJ424" s="603"/>
      <c r="AK424" s="601"/>
      <c r="AL424" s="592"/>
      <c r="AM424" s="592"/>
      <c r="AN424" s="593"/>
      <c r="AP424" s="1351"/>
      <c r="AQ424" s="1354"/>
      <c r="AR424" s="1351"/>
      <c r="AS424" s="1354"/>
      <c r="AT424" s="1349"/>
      <c r="AU424" s="588" t="s">
        <v>3731</v>
      </c>
      <c r="AV424" s="665">
        <v>2900</v>
      </c>
      <c r="AW424" s="666">
        <v>3300</v>
      </c>
      <c r="AX424" s="684">
        <v>2000</v>
      </c>
      <c r="AY424" s="668">
        <v>2000</v>
      </c>
      <c r="BA424" s="651" t="s">
        <v>3698</v>
      </c>
      <c r="BC424" s="1345"/>
      <c r="BE424" s="603"/>
      <c r="BF424" s="592"/>
      <c r="BG424" s="592"/>
      <c r="BH424" s="593"/>
      <c r="BJ424" s="669"/>
      <c r="BL424" s="609"/>
      <c r="BM424" s="610"/>
      <c r="BN424" s="610"/>
      <c r="BO424" s="611"/>
      <c r="BQ424" s="603">
        <v>840</v>
      </c>
      <c r="BR424" s="601" t="s">
        <v>3639</v>
      </c>
      <c r="BS424" s="601">
        <v>8</v>
      </c>
      <c r="BT424" s="670" t="s">
        <v>3618</v>
      </c>
      <c r="BV424" s="603">
        <v>2760</v>
      </c>
      <c r="BW424" s="601" t="s">
        <v>3630</v>
      </c>
      <c r="BX424" s="601">
        <v>20</v>
      </c>
      <c r="BY424" s="601" t="s">
        <v>3618</v>
      </c>
      <c r="BZ424" s="670" t="s">
        <v>3631</v>
      </c>
      <c r="CB424" s="603">
        <v>1690</v>
      </c>
      <c r="CC424" s="601" t="s">
        <v>3630</v>
      </c>
      <c r="CD424" s="601">
        <v>10</v>
      </c>
      <c r="CE424" s="601" t="s">
        <v>3618</v>
      </c>
      <c r="CF424" s="670" t="s">
        <v>3631</v>
      </c>
      <c r="CH424" s="669"/>
    </row>
    <row r="425" spans="1:86">
      <c r="A425" s="1367"/>
      <c r="B425" s="584"/>
      <c r="C425" s="657" t="s">
        <v>3577</v>
      </c>
      <c r="D425" s="593" t="s">
        <v>3578</v>
      </c>
      <c r="F425" s="658">
        <v>93780</v>
      </c>
      <c r="G425" s="659">
        <v>163010</v>
      </c>
      <c r="H425" s="658">
        <v>90640</v>
      </c>
      <c r="I425" s="659">
        <v>159870</v>
      </c>
      <c r="J425" s="595" t="s">
        <v>12</v>
      </c>
      <c r="K425" s="660">
        <v>820</v>
      </c>
      <c r="L425" s="661">
        <v>1510</v>
      </c>
      <c r="M425" s="662" t="s">
        <v>3709</v>
      </c>
      <c r="N425" s="660">
        <v>790</v>
      </c>
      <c r="O425" s="661">
        <v>1480</v>
      </c>
      <c r="P425" s="662" t="s">
        <v>3709</v>
      </c>
      <c r="R425" s="598"/>
      <c r="S425" s="592"/>
      <c r="T425" s="593"/>
      <c r="V425" s="598"/>
      <c r="W425" s="601"/>
      <c r="X425" s="592"/>
      <c r="Y425" s="601"/>
      <c r="Z425" s="592"/>
      <c r="AA425" s="592"/>
      <c r="AB425" s="593"/>
      <c r="AD425" s="698"/>
      <c r="AE425" s="698"/>
      <c r="AF425" s="592"/>
      <c r="AG425" s="592"/>
      <c r="AH425" s="593"/>
      <c r="AJ425" s="603">
        <v>1570</v>
      </c>
      <c r="AK425" s="601" t="s">
        <v>3632</v>
      </c>
      <c r="AL425" s="592"/>
      <c r="AM425" s="592"/>
      <c r="AN425" s="593"/>
      <c r="AP425" s="1351"/>
      <c r="AQ425" s="1354"/>
      <c r="AR425" s="1351"/>
      <c r="AS425" s="1354"/>
      <c r="AT425" s="1349"/>
      <c r="AU425" s="588" t="s">
        <v>3732</v>
      </c>
      <c r="AV425" s="665">
        <v>2500</v>
      </c>
      <c r="AW425" s="666">
        <v>2800</v>
      </c>
      <c r="AX425" s="684">
        <v>1800</v>
      </c>
      <c r="AY425" s="668">
        <v>1800</v>
      </c>
      <c r="BA425" s="651">
        <v>2360</v>
      </c>
      <c r="BC425" s="627"/>
      <c r="BE425" s="603"/>
      <c r="BF425" s="592"/>
      <c r="BG425" s="592"/>
      <c r="BH425" s="593"/>
      <c r="BJ425" s="669"/>
      <c r="BL425" s="609">
        <v>0.02</v>
      </c>
      <c r="BM425" s="610">
        <v>0.03</v>
      </c>
      <c r="BN425" s="610">
        <v>0.05</v>
      </c>
      <c r="BO425" s="611">
        <v>7.0000000000000007E-2</v>
      </c>
      <c r="BQ425" s="603"/>
      <c r="BR425" s="601"/>
      <c r="BS425" s="601"/>
      <c r="BT425" s="670"/>
      <c r="BV425" s="603"/>
      <c r="BW425" s="601"/>
      <c r="BX425" s="601"/>
      <c r="BY425" s="601"/>
      <c r="BZ425" s="670"/>
      <c r="CB425" s="603"/>
      <c r="CC425" s="601"/>
      <c r="CD425" s="601"/>
      <c r="CE425" s="601"/>
      <c r="CF425" s="670"/>
      <c r="CH425" s="669">
        <v>0.98</v>
      </c>
    </row>
    <row r="426" spans="1:86">
      <c r="A426" s="1367"/>
      <c r="B426" s="584"/>
      <c r="C426" s="657"/>
      <c r="D426" s="593" t="s">
        <v>3579</v>
      </c>
      <c r="F426" s="673">
        <v>163010</v>
      </c>
      <c r="G426" s="674"/>
      <c r="H426" s="673">
        <v>159870</v>
      </c>
      <c r="I426" s="674"/>
      <c r="J426" s="595" t="s">
        <v>12</v>
      </c>
      <c r="K426" s="675">
        <v>1510</v>
      </c>
      <c r="L426" s="676"/>
      <c r="M426" s="677" t="s">
        <v>3709</v>
      </c>
      <c r="N426" s="675">
        <v>1480</v>
      </c>
      <c r="O426" s="676"/>
      <c r="P426" s="677" t="s">
        <v>3709</v>
      </c>
      <c r="R426" s="598"/>
      <c r="S426" s="592"/>
      <c r="T426" s="593"/>
      <c r="V426" s="598"/>
      <c r="W426" s="601"/>
      <c r="X426" s="592"/>
      <c r="Y426" s="601"/>
      <c r="Z426" s="592"/>
      <c r="AA426" s="592"/>
      <c r="AB426" s="593"/>
      <c r="AD426" s="698"/>
      <c r="AE426" s="698"/>
      <c r="AF426" s="592"/>
      <c r="AG426" s="592"/>
      <c r="AH426" s="593"/>
      <c r="AJ426" s="603"/>
      <c r="AK426" s="601"/>
      <c r="AL426" s="592"/>
      <c r="AM426" s="592"/>
      <c r="AN426" s="593"/>
      <c r="AP426" s="1352"/>
      <c r="AQ426" s="1355"/>
      <c r="AR426" s="1352"/>
      <c r="AS426" s="1355"/>
      <c r="AT426" s="1349"/>
      <c r="AU426" s="679" t="s">
        <v>3733</v>
      </c>
      <c r="AV426" s="680">
        <v>2300</v>
      </c>
      <c r="AW426" s="681">
        <v>2500</v>
      </c>
      <c r="AX426" s="682">
        <v>1600</v>
      </c>
      <c r="AY426" s="683">
        <v>1600</v>
      </c>
      <c r="BA426" s="651"/>
      <c r="BC426" s="627"/>
      <c r="BE426" s="603"/>
      <c r="BF426" s="592"/>
      <c r="BG426" s="592"/>
      <c r="BH426" s="593"/>
      <c r="BJ426" s="669"/>
      <c r="BL426" s="609"/>
      <c r="BM426" s="610"/>
      <c r="BN426" s="610"/>
      <c r="BO426" s="611"/>
      <c r="BQ426" s="603"/>
      <c r="BR426" s="601"/>
      <c r="BS426" s="601"/>
      <c r="BT426" s="670"/>
      <c r="BV426" s="603"/>
      <c r="BW426" s="601"/>
      <c r="BX426" s="601"/>
      <c r="BY426" s="601"/>
      <c r="BZ426" s="670"/>
      <c r="CB426" s="603"/>
      <c r="CC426" s="601"/>
      <c r="CD426" s="601"/>
      <c r="CE426" s="601"/>
      <c r="CF426" s="670"/>
      <c r="CH426" s="669"/>
    </row>
    <row r="427" spans="1:86" ht="45">
      <c r="A427" s="1367"/>
      <c r="B427" s="631" t="s">
        <v>3598</v>
      </c>
      <c r="C427" s="632" t="s">
        <v>3573</v>
      </c>
      <c r="D427" s="633" t="s">
        <v>3574</v>
      </c>
      <c r="F427" s="634">
        <v>30320</v>
      </c>
      <c r="G427" s="635">
        <v>37240</v>
      </c>
      <c r="H427" s="634">
        <v>27380</v>
      </c>
      <c r="I427" s="635">
        <v>34300</v>
      </c>
      <c r="J427" s="595" t="s">
        <v>12</v>
      </c>
      <c r="K427" s="636">
        <v>280</v>
      </c>
      <c r="L427" s="637">
        <v>340</v>
      </c>
      <c r="M427" s="638" t="s">
        <v>3709</v>
      </c>
      <c r="N427" s="636">
        <v>250</v>
      </c>
      <c r="O427" s="637">
        <v>310</v>
      </c>
      <c r="P427" s="638" t="s">
        <v>3709</v>
      </c>
      <c r="Q427" s="576" t="s">
        <v>1</v>
      </c>
      <c r="R427" s="639">
        <v>6920</v>
      </c>
      <c r="S427" s="640">
        <v>60</v>
      </c>
      <c r="T427" s="641" t="s">
        <v>3618</v>
      </c>
      <c r="V427" s="598"/>
      <c r="W427" s="601"/>
      <c r="X427" s="592"/>
      <c r="Y427" s="601"/>
      <c r="Z427" s="592"/>
      <c r="AA427" s="592"/>
      <c r="AB427" s="593"/>
      <c r="AD427" s="698"/>
      <c r="AE427" s="698"/>
      <c r="AF427" s="592"/>
      <c r="AG427" s="592"/>
      <c r="AH427" s="593"/>
      <c r="AJ427" s="603" t="s">
        <v>3249</v>
      </c>
      <c r="AK427" s="601"/>
      <c r="AL427" s="592" t="s">
        <v>1</v>
      </c>
      <c r="AM427" s="592">
        <v>10</v>
      </c>
      <c r="AN427" s="593" t="s">
        <v>3633</v>
      </c>
      <c r="AO427" s="576" t="s">
        <v>1</v>
      </c>
      <c r="AP427" s="1350">
        <v>2300</v>
      </c>
      <c r="AQ427" s="1353">
        <v>2500</v>
      </c>
      <c r="AR427" s="1350">
        <v>1600</v>
      </c>
      <c r="AS427" s="1353">
        <v>1600</v>
      </c>
      <c r="AT427" s="1349" t="s">
        <v>12</v>
      </c>
      <c r="AU427" s="646" t="s">
        <v>3730</v>
      </c>
      <c r="AV427" s="647">
        <v>4800</v>
      </c>
      <c r="AW427" s="648">
        <v>5400</v>
      </c>
      <c r="AX427" s="684">
        <v>3400</v>
      </c>
      <c r="AY427" s="668">
        <v>3400</v>
      </c>
      <c r="BA427" s="651" t="s">
        <v>3699</v>
      </c>
      <c r="BB427" s="576" t="s">
        <v>1</v>
      </c>
      <c r="BC427" s="1344">
        <v>4500</v>
      </c>
      <c r="BD427" s="576" t="s">
        <v>1</v>
      </c>
      <c r="BE427" s="644">
        <v>1330</v>
      </c>
      <c r="BF427" s="642" t="s">
        <v>1</v>
      </c>
      <c r="BG427" s="642">
        <v>10</v>
      </c>
      <c r="BH427" s="633" t="s">
        <v>3618</v>
      </c>
      <c r="BJ427" s="669"/>
      <c r="BK427" s="576" t="s">
        <v>11</v>
      </c>
      <c r="BL427" s="653" t="s">
        <v>3307</v>
      </c>
      <c r="BM427" s="654" t="s">
        <v>3307</v>
      </c>
      <c r="BN427" s="654" t="s">
        <v>3307</v>
      </c>
      <c r="BO427" s="655" t="s">
        <v>3307</v>
      </c>
      <c r="BP427" s="576" t="s">
        <v>11</v>
      </c>
      <c r="BQ427" s="644"/>
      <c r="BR427" s="645"/>
      <c r="BS427" s="645"/>
      <c r="BT427" s="656"/>
      <c r="BU427" s="576" t="s">
        <v>11</v>
      </c>
      <c r="BV427" s="644"/>
      <c r="BW427" s="645"/>
      <c r="BX427" s="645"/>
      <c r="BY427" s="645"/>
      <c r="BZ427" s="656"/>
      <c r="CA427" s="576" t="s">
        <v>11</v>
      </c>
      <c r="CB427" s="644"/>
      <c r="CC427" s="645"/>
      <c r="CD427" s="645"/>
      <c r="CE427" s="645"/>
      <c r="CF427" s="656"/>
      <c r="CH427" s="652" t="s">
        <v>3257</v>
      </c>
    </row>
    <row r="428" spans="1:86">
      <c r="A428" s="1367"/>
      <c r="B428" s="584"/>
      <c r="C428" s="657"/>
      <c r="D428" s="593" t="s">
        <v>3576</v>
      </c>
      <c r="F428" s="658">
        <v>37240</v>
      </c>
      <c r="G428" s="659">
        <v>93770</v>
      </c>
      <c r="H428" s="658">
        <v>34300</v>
      </c>
      <c r="I428" s="659">
        <v>90830</v>
      </c>
      <c r="J428" s="595" t="s">
        <v>12</v>
      </c>
      <c r="K428" s="660">
        <v>340</v>
      </c>
      <c r="L428" s="661">
        <v>820</v>
      </c>
      <c r="M428" s="662" t="s">
        <v>3709</v>
      </c>
      <c r="N428" s="660">
        <v>310</v>
      </c>
      <c r="O428" s="661">
        <v>790</v>
      </c>
      <c r="P428" s="662" t="s">
        <v>3709</v>
      </c>
      <c r="Q428" s="576" t="s">
        <v>1</v>
      </c>
      <c r="R428" s="603">
        <v>6920</v>
      </c>
      <c r="S428" s="601">
        <v>60</v>
      </c>
      <c r="T428" s="663" t="s">
        <v>3618</v>
      </c>
      <c r="V428" s="598"/>
      <c r="W428" s="601"/>
      <c r="X428" s="592"/>
      <c r="Y428" s="601"/>
      <c r="Z428" s="592"/>
      <c r="AA428" s="592"/>
      <c r="AB428" s="593"/>
      <c r="AD428" s="698"/>
      <c r="AE428" s="698"/>
      <c r="AF428" s="592"/>
      <c r="AG428" s="592"/>
      <c r="AH428" s="593"/>
      <c r="AJ428" s="603"/>
      <c r="AK428" s="601"/>
      <c r="AL428" s="592"/>
      <c r="AM428" s="592"/>
      <c r="AN428" s="593"/>
      <c r="AP428" s="1351"/>
      <c r="AQ428" s="1354"/>
      <c r="AR428" s="1351"/>
      <c r="AS428" s="1354"/>
      <c r="AT428" s="1349"/>
      <c r="AU428" s="588" t="s">
        <v>3731</v>
      </c>
      <c r="AV428" s="665">
        <v>2600</v>
      </c>
      <c r="AW428" s="666">
        <v>2900</v>
      </c>
      <c r="AX428" s="684">
        <v>1800</v>
      </c>
      <c r="AY428" s="668">
        <v>1800</v>
      </c>
      <c r="BA428" s="651">
        <v>2150</v>
      </c>
      <c r="BC428" s="1345"/>
      <c r="BE428" s="603"/>
      <c r="BF428" s="592"/>
      <c r="BG428" s="592"/>
      <c r="BH428" s="593"/>
      <c r="BJ428" s="669"/>
      <c r="BL428" s="609"/>
      <c r="BM428" s="610"/>
      <c r="BN428" s="610"/>
      <c r="BO428" s="611"/>
      <c r="BQ428" s="603">
        <v>790</v>
      </c>
      <c r="BR428" s="601" t="s">
        <v>3639</v>
      </c>
      <c r="BS428" s="601">
        <v>8</v>
      </c>
      <c r="BT428" s="670" t="s">
        <v>3618</v>
      </c>
      <c r="BV428" s="603">
        <v>2590</v>
      </c>
      <c r="BW428" s="601" t="s">
        <v>3630</v>
      </c>
      <c r="BX428" s="601">
        <v>20</v>
      </c>
      <c r="BY428" s="601" t="s">
        <v>3618</v>
      </c>
      <c r="BZ428" s="670" t="s">
        <v>3631</v>
      </c>
      <c r="CB428" s="603">
        <v>1580</v>
      </c>
      <c r="CC428" s="601" t="s">
        <v>3630</v>
      </c>
      <c r="CD428" s="601">
        <v>10</v>
      </c>
      <c r="CE428" s="601" t="s">
        <v>3618</v>
      </c>
      <c r="CF428" s="670" t="s">
        <v>3631</v>
      </c>
      <c r="CH428" s="669"/>
    </row>
    <row r="429" spans="1:86">
      <c r="A429" s="1367"/>
      <c r="B429" s="584"/>
      <c r="C429" s="657" t="s">
        <v>3577</v>
      </c>
      <c r="D429" s="593" t="s">
        <v>3578</v>
      </c>
      <c r="F429" s="658">
        <v>93770</v>
      </c>
      <c r="G429" s="659">
        <v>163000</v>
      </c>
      <c r="H429" s="658">
        <v>90830</v>
      </c>
      <c r="I429" s="659">
        <v>160060</v>
      </c>
      <c r="J429" s="595" t="s">
        <v>12</v>
      </c>
      <c r="K429" s="660">
        <v>820</v>
      </c>
      <c r="L429" s="661">
        <v>1510</v>
      </c>
      <c r="M429" s="662" t="s">
        <v>3709</v>
      </c>
      <c r="N429" s="660">
        <v>790</v>
      </c>
      <c r="O429" s="661">
        <v>1480</v>
      </c>
      <c r="P429" s="662" t="s">
        <v>3709</v>
      </c>
      <c r="R429" s="598"/>
      <c r="S429" s="592"/>
      <c r="T429" s="593"/>
      <c r="V429" s="598"/>
      <c r="W429" s="601"/>
      <c r="X429" s="592"/>
      <c r="Y429" s="601"/>
      <c r="Z429" s="592"/>
      <c r="AA429" s="592"/>
      <c r="AB429" s="593"/>
      <c r="AD429" s="698"/>
      <c r="AE429" s="698"/>
      <c r="AF429" s="592"/>
      <c r="AG429" s="592"/>
      <c r="AH429" s="593"/>
      <c r="AJ429" s="603">
        <v>1420</v>
      </c>
      <c r="AK429" s="601" t="s">
        <v>3632</v>
      </c>
      <c r="AL429" s="592"/>
      <c r="AM429" s="592"/>
      <c r="AN429" s="593"/>
      <c r="AP429" s="1351"/>
      <c r="AQ429" s="1354"/>
      <c r="AR429" s="1351"/>
      <c r="AS429" s="1354"/>
      <c r="AT429" s="1349"/>
      <c r="AU429" s="588" t="s">
        <v>3732</v>
      </c>
      <c r="AV429" s="665">
        <v>2300</v>
      </c>
      <c r="AW429" s="666">
        <v>2500</v>
      </c>
      <c r="AX429" s="684">
        <v>1600</v>
      </c>
      <c r="AY429" s="668">
        <v>1600</v>
      </c>
      <c r="BA429" s="651"/>
      <c r="BC429" s="627"/>
      <c r="BE429" s="603"/>
      <c r="BF429" s="592"/>
      <c r="BG429" s="592"/>
      <c r="BH429" s="593"/>
      <c r="BJ429" s="669"/>
      <c r="BL429" s="609">
        <v>0.02</v>
      </c>
      <c r="BM429" s="610">
        <v>0.03</v>
      </c>
      <c r="BN429" s="610">
        <v>0.05</v>
      </c>
      <c r="BO429" s="611">
        <v>7.0000000000000007E-2</v>
      </c>
      <c r="BQ429" s="603"/>
      <c r="BR429" s="601"/>
      <c r="BS429" s="601"/>
      <c r="BT429" s="670"/>
      <c r="BV429" s="603"/>
      <c r="BW429" s="601"/>
      <c r="BX429" s="601"/>
      <c r="BY429" s="601"/>
      <c r="BZ429" s="670"/>
      <c r="CB429" s="603"/>
      <c r="CC429" s="601"/>
      <c r="CD429" s="601"/>
      <c r="CE429" s="601"/>
      <c r="CF429" s="670"/>
      <c r="CH429" s="669">
        <v>0.98</v>
      </c>
    </row>
    <row r="430" spans="1:86">
      <c r="A430" s="1367"/>
      <c r="B430" s="686"/>
      <c r="C430" s="687"/>
      <c r="D430" s="600" t="s">
        <v>3579</v>
      </c>
      <c r="F430" s="673">
        <v>163000</v>
      </c>
      <c r="G430" s="674"/>
      <c r="H430" s="673">
        <v>160060</v>
      </c>
      <c r="I430" s="674"/>
      <c r="J430" s="595" t="s">
        <v>12</v>
      </c>
      <c r="K430" s="675">
        <v>1510</v>
      </c>
      <c r="L430" s="676"/>
      <c r="M430" s="677" t="s">
        <v>3709</v>
      </c>
      <c r="N430" s="675">
        <v>1480</v>
      </c>
      <c r="O430" s="676"/>
      <c r="P430" s="677" t="s">
        <v>3709</v>
      </c>
      <c r="R430" s="599"/>
      <c r="S430" s="688"/>
      <c r="T430" s="600"/>
      <c r="V430" s="598"/>
      <c r="W430" s="601"/>
      <c r="X430" s="592"/>
      <c r="Y430" s="601"/>
      <c r="Z430" s="592"/>
      <c r="AA430" s="592"/>
      <c r="AB430" s="593"/>
      <c r="AD430" s="698"/>
      <c r="AE430" s="698"/>
      <c r="AF430" s="592"/>
      <c r="AG430" s="592"/>
      <c r="AH430" s="593"/>
      <c r="AJ430" s="603"/>
      <c r="AK430" s="601"/>
      <c r="AL430" s="592"/>
      <c r="AM430" s="592"/>
      <c r="AN430" s="593"/>
      <c r="AP430" s="1352"/>
      <c r="AQ430" s="1355"/>
      <c r="AR430" s="1352"/>
      <c r="AS430" s="1355"/>
      <c r="AT430" s="1349"/>
      <c r="AU430" s="679" t="s">
        <v>3733</v>
      </c>
      <c r="AV430" s="680">
        <v>2000</v>
      </c>
      <c r="AW430" s="681">
        <v>2300</v>
      </c>
      <c r="AX430" s="682">
        <v>1400</v>
      </c>
      <c r="AY430" s="683">
        <v>1400</v>
      </c>
      <c r="BA430" s="651"/>
      <c r="BC430" s="627"/>
      <c r="BE430" s="602"/>
      <c r="BF430" s="688"/>
      <c r="BG430" s="688"/>
      <c r="BH430" s="600"/>
      <c r="BJ430" s="669"/>
      <c r="BL430" s="689"/>
      <c r="BM430" s="690"/>
      <c r="BN430" s="690"/>
      <c r="BO430" s="691"/>
      <c r="BQ430" s="602"/>
      <c r="BR430" s="612"/>
      <c r="BS430" s="612"/>
      <c r="BT430" s="613"/>
      <c r="BV430" s="602"/>
      <c r="BW430" s="612"/>
      <c r="BX430" s="612"/>
      <c r="BY430" s="612"/>
      <c r="BZ430" s="613"/>
      <c r="CB430" s="602"/>
      <c r="CC430" s="612"/>
      <c r="CD430" s="612"/>
      <c r="CE430" s="612"/>
      <c r="CF430" s="613"/>
      <c r="CH430" s="614"/>
    </row>
    <row r="431" spans="1:86" ht="45">
      <c r="A431" s="1367"/>
      <c r="B431" s="584" t="s">
        <v>3599</v>
      </c>
      <c r="C431" s="657" t="s">
        <v>3573</v>
      </c>
      <c r="D431" s="593" t="s">
        <v>3574</v>
      </c>
      <c r="F431" s="634">
        <v>29530</v>
      </c>
      <c r="G431" s="635">
        <v>36450</v>
      </c>
      <c r="H431" s="634">
        <v>26760</v>
      </c>
      <c r="I431" s="635">
        <v>33680</v>
      </c>
      <c r="J431" s="595" t="s">
        <v>12</v>
      </c>
      <c r="K431" s="636">
        <v>270</v>
      </c>
      <c r="L431" s="637">
        <v>330</v>
      </c>
      <c r="M431" s="638" t="s">
        <v>3709</v>
      </c>
      <c r="N431" s="636">
        <v>240</v>
      </c>
      <c r="O431" s="637">
        <v>300</v>
      </c>
      <c r="P431" s="638" t="s">
        <v>3709</v>
      </c>
      <c r="Q431" s="576" t="s">
        <v>1</v>
      </c>
      <c r="R431" s="692">
        <v>6920</v>
      </c>
      <c r="S431" s="693">
        <v>60</v>
      </c>
      <c r="T431" s="663" t="s">
        <v>3618</v>
      </c>
      <c r="V431" s="598"/>
      <c r="W431" s="601"/>
      <c r="X431" s="592"/>
      <c r="Y431" s="601"/>
      <c r="Z431" s="592"/>
      <c r="AA431" s="592"/>
      <c r="AB431" s="593"/>
      <c r="AD431" s="698"/>
      <c r="AE431" s="698"/>
      <c r="AF431" s="592"/>
      <c r="AG431" s="592"/>
      <c r="AH431" s="593"/>
      <c r="AJ431" s="603" t="s">
        <v>3250</v>
      </c>
      <c r="AK431" s="601"/>
      <c r="AL431" s="592" t="s">
        <v>1</v>
      </c>
      <c r="AM431" s="592">
        <v>10</v>
      </c>
      <c r="AN431" s="593" t="s">
        <v>3633</v>
      </c>
      <c r="AO431" s="576" t="s">
        <v>1</v>
      </c>
      <c r="AP431" s="1350">
        <v>2400</v>
      </c>
      <c r="AQ431" s="1353">
        <v>2700</v>
      </c>
      <c r="AR431" s="1350">
        <v>1700</v>
      </c>
      <c r="AS431" s="1353">
        <v>1700</v>
      </c>
      <c r="AT431" s="1349" t="s">
        <v>12</v>
      </c>
      <c r="AU431" s="646" t="s">
        <v>3730</v>
      </c>
      <c r="AV431" s="647">
        <v>5400</v>
      </c>
      <c r="AW431" s="648">
        <v>6000</v>
      </c>
      <c r="AX431" s="684">
        <v>3700</v>
      </c>
      <c r="AY431" s="668">
        <v>3700</v>
      </c>
      <c r="BA431" s="1346" t="s">
        <v>3736</v>
      </c>
      <c r="BB431" s="576" t="s">
        <v>1</v>
      </c>
      <c r="BC431" s="1344">
        <v>4500</v>
      </c>
      <c r="BD431" s="576" t="s">
        <v>1</v>
      </c>
      <c r="BE431" s="603">
        <v>1250</v>
      </c>
      <c r="BF431" s="592" t="s">
        <v>1</v>
      </c>
      <c r="BG431" s="592">
        <v>10</v>
      </c>
      <c r="BH431" s="593" t="s">
        <v>3618</v>
      </c>
      <c r="BJ431" s="669"/>
      <c r="BK431" s="576" t="s">
        <v>11</v>
      </c>
      <c r="BL431" s="609" t="s">
        <v>3307</v>
      </c>
      <c r="BM431" s="610" t="s">
        <v>3307</v>
      </c>
      <c r="BN431" s="610" t="s">
        <v>3307</v>
      </c>
      <c r="BO431" s="611" t="s">
        <v>3307</v>
      </c>
      <c r="BP431" s="576" t="s">
        <v>11</v>
      </c>
      <c r="BQ431" s="603"/>
      <c r="BR431" s="601"/>
      <c r="BS431" s="601"/>
      <c r="BT431" s="670"/>
      <c r="BU431" s="576" t="s">
        <v>11</v>
      </c>
      <c r="BV431" s="603"/>
      <c r="BW431" s="601"/>
      <c r="BX431" s="601"/>
      <c r="BY431" s="601"/>
      <c r="BZ431" s="670"/>
      <c r="CA431" s="576" t="s">
        <v>11</v>
      </c>
      <c r="CB431" s="603"/>
      <c r="CC431" s="601"/>
      <c r="CD431" s="601"/>
      <c r="CE431" s="601"/>
      <c r="CF431" s="670"/>
      <c r="CH431" s="669" t="s">
        <v>3257</v>
      </c>
    </row>
    <row r="432" spans="1:86">
      <c r="A432" s="1367"/>
      <c r="B432" s="584"/>
      <c r="C432" s="657"/>
      <c r="D432" s="593" t="s">
        <v>3576</v>
      </c>
      <c r="F432" s="658">
        <v>36450</v>
      </c>
      <c r="G432" s="659">
        <v>92980</v>
      </c>
      <c r="H432" s="658">
        <v>33680</v>
      </c>
      <c r="I432" s="659">
        <v>90210</v>
      </c>
      <c r="J432" s="595" t="s">
        <v>12</v>
      </c>
      <c r="K432" s="660">
        <v>330</v>
      </c>
      <c r="L432" s="661">
        <v>820</v>
      </c>
      <c r="M432" s="662" t="s">
        <v>3709</v>
      </c>
      <c r="N432" s="660">
        <v>300</v>
      </c>
      <c r="O432" s="661">
        <v>790</v>
      </c>
      <c r="P432" s="662" t="s">
        <v>3709</v>
      </c>
      <c r="Q432" s="576" t="s">
        <v>1</v>
      </c>
      <c r="R432" s="603">
        <v>6920</v>
      </c>
      <c r="S432" s="601">
        <v>60</v>
      </c>
      <c r="T432" s="663" t="s">
        <v>3618</v>
      </c>
      <c r="V432" s="598"/>
      <c r="W432" s="601"/>
      <c r="X432" s="592"/>
      <c r="Y432" s="601"/>
      <c r="Z432" s="592"/>
      <c r="AA432" s="592"/>
      <c r="AB432" s="593"/>
      <c r="AD432" s="698"/>
      <c r="AE432" s="698"/>
      <c r="AF432" s="592"/>
      <c r="AG432" s="592"/>
      <c r="AH432" s="593"/>
      <c r="AJ432" s="603"/>
      <c r="AK432" s="601"/>
      <c r="AL432" s="592"/>
      <c r="AM432" s="592"/>
      <c r="AN432" s="593"/>
      <c r="AP432" s="1351"/>
      <c r="AQ432" s="1354"/>
      <c r="AR432" s="1351"/>
      <c r="AS432" s="1354"/>
      <c r="AT432" s="1349"/>
      <c r="AU432" s="588" t="s">
        <v>3731</v>
      </c>
      <c r="AV432" s="665">
        <v>2900</v>
      </c>
      <c r="AW432" s="666">
        <v>3300</v>
      </c>
      <c r="AX432" s="684">
        <v>2000</v>
      </c>
      <c r="AY432" s="668">
        <v>2000</v>
      </c>
      <c r="BA432" s="1346"/>
      <c r="BC432" s="1345"/>
      <c r="BE432" s="603"/>
      <c r="BF432" s="592"/>
      <c r="BG432" s="592"/>
      <c r="BH432" s="593"/>
      <c r="BJ432" s="669"/>
      <c r="BL432" s="609"/>
      <c r="BM432" s="610"/>
      <c r="BN432" s="610"/>
      <c r="BO432" s="611"/>
      <c r="BQ432" s="603">
        <v>740</v>
      </c>
      <c r="BR432" s="601" t="s">
        <v>3639</v>
      </c>
      <c r="BS432" s="601">
        <v>7</v>
      </c>
      <c r="BT432" s="670" t="s">
        <v>3618</v>
      </c>
      <c r="BV432" s="603">
        <v>2440</v>
      </c>
      <c r="BW432" s="601" t="s">
        <v>3630</v>
      </c>
      <c r="BX432" s="601">
        <v>20</v>
      </c>
      <c r="BY432" s="601" t="s">
        <v>3618</v>
      </c>
      <c r="BZ432" s="670" t="s">
        <v>3631</v>
      </c>
      <c r="CB432" s="603">
        <v>1490</v>
      </c>
      <c r="CC432" s="601" t="s">
        <v>3630</v>
      </c>
      <c r="CD432" s="601">
        <v>10</v>
      </c>
      <c r="CE432" s="601" t="s">
        <v>3618</v>
      </c>
      <c r="CF432" s="670" t="s">
        <v>3631</v>
      </c>
      <c r="CH432" s="669"/>
    </row>
    <row r="433" spans="1:86">
      <c r="A433" s="1367"/>
      <c r="B433" s="584"/>
      <c r="C433" s="657" t="s">
        <v>3577</v>
      </c>
      <c r="D433" s="593" t="s">
        <v>3578</v>
      </c>
      <c r="F433" s="658">
        <v>92980</v>
      </c>
      <c r="G433" s="659">
        <v>162210</v>
      </c>
      <c r="H433" s="658">
        <v>90210</v>
      </c>
      <c r="I433" s="659">
        <v>159440</v>
      </c>
      <c r="J433" s="595" t="s">
        <v>12</v>
      </c>
      <c r="K433" s="660">
        <v>820</v>
      </c>
      <c r="L433" s="661">
        <v>1510</v>
      </c>
      <c r="M433" s="662" t="s">
        <v>3709</v>
      </c>
      <c r="N433" s="660">
        <v>790</v>
      </c>
      <c r="O433" s="661">
        <v>1480</v>
      </c>
      <c r="P433" s="662" t="s">
        <v>3709</v>
      </c>
      <c r="R433" s="598"/>
      <c r="S433" s="592"/>
      <c r="T433" s="593"/>
      <c r="V433" s="598"/>
      <c r="W433" s="601"/>
      <c r="X433" s="592"/>
      <c r="Y433" s="601"/>
      <c r="Z433" s="592"/>
      <c r="AA433" s="592"/>
      <c r="AB433" s="593"/>
      <c r="AD433" s="698"/>
      <c r="AE433" s="698"/>
      <c r="AF433" s="592"/>
      <c r="AG433" s="592"/>
      <c r="AH433" s="593"/>
      <c r="AJ433" s="603">
        <v>1290</v>
      </c>
      <c r="AK433" s="601" t="s">
        <v>3632</v>
      </c>
      <c r="AL433" s="592"/>
      <c r="AM433" s="592"/>
      <c r="AN433" s="593"/>
      <c r="AP433" s="1351"/>
      <c r="AQ433" s="1354"/>
      <c r="AR433" s="1351"/>
      <c r="AS433" s="1354"/>
      <c r="AT433" s="1349"/>
      <c r="AU433" s="588" t="s">
        <v>3732</v>
      </c>
      <c r="AV433" s="665">
        <v>2500</v>
      </c>
      <c r="AW433" s="666">
        <v>2800</v>
      </c>
      <c r="AX433" s="684">
        <v>1800</v>
      </c>
      <c r="AY433" s="668">
        <v>1800</v>
      </c>
      <c r="BA433" s="651"/>
      <c r="BC433" s="672"/>
      <c r="BE433" s="603"/>
      <c r="BF433" s="592"/>
      <c r="BG433" s="592"/>
      <c r="BH433" s="593"/>
      <c r="BJ433" s="669"/>
      <c r="BL433" s="609">
        <v>0.02</v>
      </c>
      <c r="BM433" s="610">
        <v>0.03</v>
      </c>
      <c r="BN433" s="610">
        <v>0.05</v>
      </c>
      <c r="BO433" s="611">
        <v>7.0000000000000007E-2</v>
      </c>
      <c r="BQ433" s="603"/>
      <c r="BR433" s="601"/>
      <c r="BS433" s="601"/>
      <c r="BT433" s="670"/>
      <c r="BV433" s="603"/>
      <c r="BW433" s="601"/>
      <c r="BX433" s="601"/>
      <c r="BY433" s="601"/>
      <c r="BZ433" s="670"/>
      <c r="CB433" s="603"/>
      <c r="CC433" s="601"/>
      <c r="CD433" s="601"/>
      <c r="CE433" s="601"/>
      <c r="CF433" s="670"/>
      <c r="CH433" s="669">
        <v>0.99</v>
      </c>
    </row>
    <row r="434" spans="1:86">
      <c r="A434" s="1367"/>
      <c r="B434" s="584"/>
      <c r="C434" s="657"/>
      <c r="D434" s="593" t="s">
        <v>3579</v>
      </c>
      <c r="F434" s="673">
        <v>162210</v>
      </c>
      <c r="G434" s="674"/>
      <c r="H434" s="673">
        <v>159440</v>
      </c>
      <c r="I434" s="674"/>
      <c r="J434" s="595" t="s">
        <v>12</v>
      </c>
      <c r="K434" s="675">
        <v>1510</v>
      </c>
      <c r="L434" s="676"/>
      <c r="M434" s="677" t="s">
        <v>3709</v>
      </c>
      <c r="N434" s="675">
        <v>1480</v>
      </c>
      <c r="O434" s="676"/>
      <c r="P434" s="677" t="s">
        <v>3709</v>
      </c>
      <c r="R434" s="598"/>
      <c r="S434" s="592"/>
      <c r="T434" s="593"/>
      <c r="V434" s="598"/>
      <c r="W434" s="601"/>
      <c r="X434" s="592"/>
      <c r="Y434" s="601"/>
      <c r="Z434" s="592"/>
      <c r="AA434" s="592"/>
      <c r="AB434" s="593"/>
      <c r="AD434" s="698"/>
      <c r="AE434" s="698"/>
      <c r="AF434" s="592"/>
      <c r="AG434" s="592"/>
      <c r="AH434" s="593"/>
      <c r="AJ434" s="603"/>
      <c r="AK434" s="601"/>
      <c r="AL434" s="592"/>
      <c r="AM434" s="592"/>
      <c r="AN434" s="593"/>
      <c r="AP434" s="1352"/>
      <c r="AQ434" s="1355"/>
      <c r="AR434" s="1352"/>
      <c r="AS434" s="1355"/>
      <c r="AT434" s="1349"/>
      <c r="AU434" s="679" t="s">
        <v>3733</v>
      </c>
      <c r="AV434" s="680">
        <v>2300</v>
      </c>
      <c r="AW434" s="681">
        <v>2500</v>
      </c>
      <c r="AX434" s="682">
        <v>1600</v>
      </c>
      <c r="AY434" s="683">
        <v>1600</v>
      </c>
      <c r="BA434" s="651"/>
      <c r="BC434" s="627"/>
      <c r="BE434" s="603"/>
      <c r="BF434" s="592"/>
      <c r="BG434" s="592"/>
      <c r="BH434" s="593"/>
      <c r="BJ434" s="669"/>
      <c r="BL434" s="609"/>
      <c r="BM434" s="610"/>
      <c r="BN434" s="610"/>
      <c r="BO434" s="611"/>
      <c r="BQ434" s="603"/>
      <c r="BR434" s="601"/>
      <c r="BS434" s="601"/>
      <c r="BT434" s="670"/>
      <c r="BV434" s="603"/>
      <c r="BW434" s="601"/>
      <c r="BX434" s="601"/>
      <c r="BY434" s="601"/>
      <c r="BZ434" s="670"/>
      <c r="CB434" s="603"/>
      <c r="CC434" s="601"/>
      <c r="CD434" s="601"/>
      <c r="CE434" s="601"/>
      <c r="CF434" s="670"/>
      <c r="CH434" s="669"/>
    </row>
    <row r="435" spans="1:86" ht="22.5">
      <c r="A435" s="1367"/>
      <c r="B435" s="631" t="s">
        <v>3600</v>
      </c>
      <c r="C435" s="632" t="s">
        <v>3573</v>
      </c>
      <c r="D435" s="633" t="s">
        <v>3574</v>
      </c>
      <c r="F435" s="634">
        <v>28800</v>
      </c>
      <c r="G435" s="635">
        <v>35720</v>
      </c>
      <c r="H435" s="634">
        <v>26190</v>
      </c>
      <c r="I435" s="635">
        <v>33110</v>
      </c>
      <c r="J435" s="595" t="s">
        <v>12</v>
      </c>
      <c r="K435" s="636">
        <v>260</v>
      </c>
      <c r="L435" s="637">
        <v>320</v>
      </c>
      <c r="M435" s="638" t="s">
        <v>3709</v>
      </c>
      <c r="N435" s="636">
        <v>240</v>
      </c>
      <c r="O435" s="637">
        <v>300</v>
      </c>
      <c r="P435" s="638" t="s">
        <v>3709</v>
      </c>
      <c r="Q435" s="576" t="s">
        <v>1</v>
      </c>
      <c r="R435" s="639">
        <v>6920</v>
      </c>
      <c r="S435" s="640">
        <v>60</v>
      </c>
      <c r="T435" s="641" t="s">
        <v>3618</v>
      </c>
      <c r="V435" s="598"/>
      <c r="W435" s="601"/>
      <c r="X435" s="592"/>
      <c r="Y435" s="601"/>
      <c r="Z435" s="592"/>
      <c r="AA435" s="592"/>
      <c r="AB435" s="593"/>
      <c r="AD435" s="698"/>
      <c r="AE435" s="698"/>
      <c r="AF435" s="592"/>
      <c r="AG435" s="592"/>
      <c r="AH435" s="593"/>
      <c r="AJ435" s="603"/>
      <c r="AK435" s="601"/>
      <c r="AL435" s="592"/>
      <c r="AM435" s="592"/>
      <c r="AN435" s="593" t="s">
        <v>3633</v>
      </c>
      <c r="AO435" s="576" t="s">
        <v>1</v>
      </c>
      <c r="AP435" s="1350">
        <v>2300</v>
      </c>
      <c r="AQ435" s="1353">
        <v>2500</v>
      </c>
      <c r="AR435" s="1350">
        <v>1600</v>
      </c>
      <c r="AS435" s="1353">
        <v>1600</v>
      </c>
      <c r="AT435" s="1349" t="s">
        <v>12</v>
      </c>
      <c r="AU435" s="646" t="s">
        <v>3730</v>
      </c>
      <c r="AV435" s="647">
        <v>4800</v>
      </c>
      <c r="AW435" s="648">
        <v>5400</v>
      </c>
      <c r="AX435" s="684">
        <v>3400</v>
      </c>
      <c r="AY435" s="668">
        <v>3400</v>
      </c>
      <c r="BA435" s="651"/>
      <c r="BB435" s="576" t="s">
        <v>1</v>
      </c>
      <c r="BC435" s="1344">
        <v>4500</v>
      </c>
      <c r="BD435" s="576" t="s">
        <v>1</v>
      </c>
      <c r="BE435" s="644">
        <v>1180</v>
      </c>
      <c r="BF435" s="642" t="s">
        <v>1</v>
      </c>
      <c r="BG435" s="642">
        <v>10</v>
      </c>
      <c r="BH435" s="633" t="s">
        <v>3618</v>
      </c>
      <c r="BJ435" s="669"/>
      <c r="BK435" s="576" t="s">
        <v>11</v>
      </c>
      <c r="BL435" s="653" t="s">
        <v>3307</v>
      </c>
      <c r="BM435" s="654" t="s">
        <v>3307</v>
      </c>
      <c r="BN435" s="654" t="s">
        <v>3307</v>
      </c>
      <c r="BO435" s="655" t="s">
        <v>3307</v>
      </c>
      <c r="BP435" s="576" t="s">
        <v>11</v>
      </c>
      <c r="BQ435" s="644"/>
      <c r="BR435" s="645"/>
      <c r="BS435" s="645"/>
      <c r="BT435" s="656"/>
      <c r="BU435" s="576" t="s">
        <v>11</v>
      </c>
      <c r="BV435" s="644"/>
      <c r="BW435" s="645"/>
      <c r="BX435" s="645"/>
      <c r="BY435" s="645"/>
      <c r="BZ435" s="656"/>
      <c r="CA435" s="576" t="s">
        <v>11</v>
      </c>
      <c r="CB435" s="644"/>
      <c r="CC435" s="645"/>
      <c r="CD435" s="645"/>
      <c r="CE435" s="645"/>
      <c r="CF435" s="656"/>
      <c r="CH435" s="652" t="s">
        <v>3257</v>
      </c>
    </row>
    <row r="436" spans="1:86">
      <c r="A436" s="1367"/>
      <c r="B436" s="584"/>
      <c r="C436" s="657"/>
      <c r="D436" s="593" t="s">
        <v>3576</v>
      </c>
      <c r="F436" s="658">
        <v>35720</v>
      </c>
      <c r="G436" s="659">
        <v>92250</v>
      </c>
      <c r="H436" s="658">
        <v>33110</v>
      </c>
      <c r="I436" s="659">
        <v>89640</v>
      </c>
      <c r="J436" s="595" t="s">
        <v>12</v>
      </c>
      <c r="K436" s="660">
        <v>320</v>
      </c>
      <c r="L436" s="661">
        <v>810</v>
      </c>
      <c r="M436" s="662" t="s">
        <v>3709</v>
      </c>
      <c r="N436" s="660">
        <v>300</v>
      </c>
      <c r="O436" s="661">
        <v>780</v>
      </c>
      <c r="P436" s="662" t="s">
        <v>3709</v>
      </c>
      <c r="Q436" s="576" t="s">
        <v>1</v>
      </c>
      <c r="R436" s="603">
        <v>6920</v>
      </c>
      <c r="S436" s="601">
        <v>60</v>
      </c>
      <c r="T436" s="663" t="s">
        <v>3618</v>
      </c>
      <c r="V436" s="598"/>
      <c r="W436" s="601"/>
      <c r="X436" s="592"/>
      <c r="Y436" s="601"/>
      <c r="Z436" s="592"/>
      <c r="AA436" s="592"/>
      <c r="AB436" s="593"/>
      <c r="AD436" s="698"/>
      <c r="AE436" s="698"/>
      <c r="AF436" s="592"/>
      <c r="AG436" s="592"/>
      <c r="AH436" s="593"/>
      <c r="AJ436" s="603"/>
      <c r="AK436" s="601"/>
      <c r="AL436" s="592"/>
      <c r="AM436" s="592"/>
      <c r="AN436" s="593"/>
      <c r="AP436" s="1351"/>
      <c r="AQ436" s="1354"/>
      <c r="AR436" s="1351"/>
      <c r="AS436" s="1354"/>
      <c r="AT436" s="1349"/>
      <c r="AU436" s="588" t="s">
        <v>3731</v>
      </c>
      <c r="AV436" s="665">
        <v>2600</v>
      </c>
      <c r="AW436" s="666">
        <v>2900</v>
      </c>
      <c r="AX436" s="684">
        <v>1800</v>
      </c>
      <c r="AY436" s="668">
        <v>1800</v>
      </c>
      <c r="BA436" s="651"/>
      <c r="BC436" s="1345"/>
      <c r="BE436" s="603"/>
      <c r="BF436" s="592"/>
      <c r="BG436" s="592"/>
      <c r="BH436" s="593"/>
      <c r="BJ436" s="669"/>
      <c r="BL436" s="609"/>
      <c r="BM436" s="610"/>
      <c r="BN436" s="610"/>
      <c r="BO436" s="611"/>
      <c r="BQ436" s="603">
        <v>700</v>
      </c>
      <c r="BR436" s="601" t="s">
        <v>3639</v>
      </c>
      <c r="BS436" s="601">
        <v>7</v>
      </c>
      <c r="BT436" s="670" t="s">
        <v>3618</v>
      </c>
      <c r="BV436" s="603">
        <v>2300</v>
      </c>
      <c r="BW436" s="601" t="s">
        <v>3630</v>
      </c>
      <c r="BX436" s="601">
        <v>20</v>
      </c>
      <c r="BY436" s="601" t="s">
        <v>3618</v>
      </c>
      <c r="BZ436" s="670" t="s">
        <v>3631</v>
      </c>
      <c r="CB436" s="603">
        <v>1410</v>
      </c>
      <c r="CC436" s="601" t="s">
        <v>3630</v>
      </c>
      <c r="CD436" s="601">
        <v>10</v>
      </c>
      <c r="CE436" s="601" t="s">
        <v>3618</v>
      </c>
      <c r="CF436" s="670" t="s">
        <v>3631</v>
      </c>
      <c r="CH436" s="669"/>
    </row>
    <row r="437" spans="1:86">
      <c r="A437" s="1367"/>
      <c r="B437" s="584"/>
      <c r="C437" s="657" t="s">
        <v>3577</v>
      </c>
      <c r="D437" s="593" t="s">
        <v>3578</v>
      </c>
      <c r="F437" s="658">
        <v>92250</v>
      </c>
      <c r="G437" s="659">
        <v>161480</v>
      </c>
      <c r="H437" s="658">
        <v>89640</v>
      </c>
      <c r="I437" s="659">
        <v>158870</v>
      </c>
      <c r="J437" s="595" t="s">
        <v>12</v>
      </c>
      <c r="K437" s="660">
        <v>810</v>
      </c>
      <c r="L437" s="661">
        <v>1500</v>
      </c>
      <c r="M437" s="662" t="s">
        <v>3709</v>
      </c>
      <c r="N437" s="660">
        <v>780</v>
      </c>
      <c r="O437" s="661">
        <v>1470</v>
      </c>
      <c r="P437" s="662" t="s">
        <v>3709</v>
      </c>
      <c r="R437" s="598"/>
      <c r="S437" s="592"/>
      <c r="T437" s="593"/>
      <c r="V437" s="598"/>
      <c r="W437" s="601"/>
      <c r="X437" s="592"/>
      <c r="Y437" s="601"/>
      <c r="Z437" s="592"/>
      <c r="AA437" s="592"/>
      <c r="AB437" s="593"/>
      <c r="AD437" s="698"/>
      <c r="AE437" s="698"/>
      <c r="AF437" s="592"/>
      <c r="AG437" s="592"/>
      <c r="AH437" s="593"/>
      <c r="AJ437" s="603"/>
      <c r="AK437" s="601" t="s">
        <v>3632</v>
      </c>
      <c r="AL437" s="592"/>
      <c r="AM437" s="592"/>
      <c r="AN437" s="593"/>
      <c r="AP437" s="1351"/>
      <c r="AQ437" s="1354"/>
      <c r="AR437" s="1351"/>
      <c r="AS437" s="1354"/>
      <c r="AT437" s="1349"/>
      <c r="AU437" s="588" t="s">
        <v>3732</v>
      </c>
      <c r="AV437" s="665">
        <v>2300</v>
      </c>
      <c r="AW437" s="666">
        <v>2500</v>
      </c>
      <c r="AX437" s="684">
        <v>1600</v>
      </c>
      <c r="AY437" s="668">
        <v>1600</v>
      </c>
      <c r="BA437" s="651"/>
      <c r="BC437" s="627"/>
      <c r="BE437" s="603"/>
      <c r="BF437" s="592"/>
      <c r="BG437" s="592"/>
      <c r="BH437" s="593"/>
      <c r="BJ437" s="669"/>
      <c r="BL437" s="609">
        <v>0.02</v>
      </c>
      <c r="BM437" s="610">
        <v>0.03</v>
      </c>
      <c r="BN437" s="610">
        <v>0.05</v>
      </c>
      <c r="BO437" s="611">
        <v>7.0000000000000007E-2</v>
      </c>
      <c r="BQ437" s="603"/>
      <c r="BR437" s="601"/>
      <c r="BS437" s="601"/>
      <c r="BT437" s="670"/>
      <c r="BV437" s="603"/>
      <c r="BW437" s="601"/>
      <c r="BX437" s="601"/>
      <c r="BY437" s="601"/>
      <c r="BZ437" s="670"/>
      <c r="CB437" s="603"/>
      <c r="CC437" s="601"/>
      <c r="CD437" s="601"/>
      <c r="CE437" s="601"/>
      <c r="CF437" s="670"/>
      <c r="CH437" s="669">
        <v>0.99</v>
      </c>
    </row>
    <row r="438" spans="1:86">
      <c r="A438" s="1367"/>
      <c r="B438" s="686"/>
      <c r="C438" s="687"/>
      <c r="D438" s="600" t="s">
        <v>3579</v>
      </c>
      <c r="F438" s="673">
        <v>161480</v>
      </c>
      <c r="G438" s="674"/>
      <c r="H438" s="673">
        <v>158870</v>
      </c>
      <c r="I438" s="674"/>
      <c r="J438" s="595" t="s">
        <v>12</v>
      </c>
      <c r="K438" s="675">
        <v>1500</v>
      </c>
      <c r="L438" s="676"/>
      <c r="M438" s="677" t="s">
        <v>3709</v>
      </c>
      <c r="N438" s="675">
        <v>1470</v>
      </c>
      <c r="O438" s="676"/>
      <c r="P438" s="677" t="s">
        <v>3709</v>
      </c>
      <c r="R438" s="599"/>
      <c r="S438" s="688"/>
      <c r="T438" s="600"/>
      <c r="V438" s="599"/>
      <c r="W438" s="612"/>
      <c r="X438" s="688"/>
      <c r="Y438" s="612"/>
      <c r="Z438" s="688"/>
      <c r="AA438" s="688"/>
      <c r="AB438" s="600"/>
      <c r="AD438" s="698"/>
      <c r="AE438" s="698"/>
      <c r="AF438" s="592"/>
      <c r="AG438" s="592"/>
      <c r="AH438" s="593"/>
      <c r="AJ438" s="602"/>
      <c r="AK438" s="612"/>
      <c r="AL438" s="688"/>
      <c r="AM438" s="688"/>
      <c r="AN438" s="600"/>
      <c r="AP438" s="1352"/>
      <c r="AQ438" s="1355"/>
      <c r="AR438" s="1352"/>
      <c r="AS438" s="1355"/>
      <c r="AT438" s="1349"/>
      <c r="AU438" s="679" t="s">
        <v>3733</v>
      </c>
      <c r="AV438" s="680">
        <v>2000</v>
      </c>
      <c r="AW438" s="681">
        <v>2300</v>
      </c>
      <c r="AX438" s="700">
        <v>1400</v>
      </c>
      <c r="AY438" s="683">
        <v>1400</v>
      </c>
      <c r="BA438" s="699"/>
      <c r="BC438" s="627"/>
      <c r="BE438" s="602"/>
      <c r="BF438" s="688"/>
      <c r="BG438" s="688"/>
      <c r="BH438" s="600"/>
      <c r="BJ438" s="614"/>
      <c r="BL438" s="689"/>
      <c r="BM438" s="690"/>
      <c r="BN438" s="690"/>
      <c r="BO438" s="691"/>
      <c r="BQ438" s="602"/>
      <c r="BR438" s="612"/>
      <c r="BS438" s="612"/>
      <c r="BT438" s="613"/>
      <c r="BV438" s="602"/>
      <c r="BW438" s="612"/>
      <c r="BX438" s="612"/>
      <c r="BY438" s="612"/>
      <c r="BZ438" s="613"/>
      <c r="CB438" s="602"/>
      <c r="CC438" s="612"/>
      <c r="CD438" s="612"/>
      <c r="CE438" s="612"/>
      <c r="CF438" s="613"/>
      <c r="CH438" s="614"/>
    </row>
    <row r="439" spans="1:86" ht="45">
      <c r="A439" s="1367" t="s">
        <v>3535</v>
      </c>
      <c r="B439" s="584" t="s">
        <v>3601</v>
      </c>
      <c r="C439" s="657" t="s">
        <v>3573</v>
      </c>
      <c r="D439" s="593" t="s">
        <v>3574</v>
      </c>
      <c r="F439" s="634">
        <v>215040</v>
      </c>
      <c r="G439" s="635">
        <v>221780</v>
      </c>
      <c r="H439" s="634">
        <v>169000</v>
      </c>
      <c r="I439" s="635">
        <v>175740</v>
      </c>
      <c r="J439" s="595" t="s">
        <v>12</v>
      </c>
      <c r="K439" s="636">
        <v>2130</v>
      </c>
      <c r="L439" s="637">
        <v>2190</v>
      </c>
      <c r="M439" s="638" t="s">
        <v>3709</v>
      </c>
      <c r="N439" s="636">
        <v>1670</v>
      </c>
      <c r="O439" s="637">
        <v>1730</v>
      </c>
      <c r="P439" s="638" t="s">
        <v>3709</v>
      </c>
      <c r="Q439" s="576" t="s">
        <v>1</v>
      </c>
      <c r="R439" s="692">
        <v>6740</v>
      </c>
      <c r="S439" s="693">
        <v>60</v>
      </c>
      <c r="T439" s="663" t="s">
        <v>3618</v>
      </c>
      <c r="U439" s="576" t="s">
        <v>1</v>
      </c>
      <c r="V439" s="1363" t="s">
        <v>3583</v>
      </c>
      <c r="W439" s="1364"/>
      <c r="X439" s="642" t="s">
        <v>1</v>
      </c>
      <c r="Y439" s="1364" t="s">
        <v>3583</v>
      </c>
      <c r="Z439" s="1364"/>
      <c r="AA439" s="642"/>
      <c r="AB439" s="633"/>
      <c r="AC439" s="576" t="s">
        <v>1</v>
      </c>
      <c r="AD439" s="1361">
        <v>54290</v>
      </c>
      <c r="AE439" s="643"/>
      <c r="AF439" s="642" t="s">
        <v>1</v>
      </c>
      <c r="AG439" s="642">
        <v>470</v>
      </c>
      <c r="AH439" s="633" t="s">
        <v>3618</v>
      </c>
      <c r="AI439" s="576" t="s">
        <v>1</v>
      </c>
      <c r="AJ439" s="603" t="s">
        <v>3234</v>
      </c>
      <c r="AK439" s="601"/>
      <c r="AL439" s="592" t="s">
        <v>1</v>
      </c>
      <c r="AM439" s="592">
        <v>270</v>
      </c>
      <c r="AN439" s="593" t="s">
        <v>3633</v>
      </c>
      <c r="AO439" s="576" t="s">
        <v>1</v>
      </c>
      <c r="AP439" s="1350">
        <v>14700</v>
      </c>
      <c r="AQ439" s="1353">
        <v>16100</v>
      </c>
      <c r="AR439" s="1350">
        <v>10200</v>
      </c>
      <c r="AS439" s="1353">
        <v>10200</v>
      </c>
      <c r="AT439" s="1349" t="s">
        <v>12</v>
      </c>
      <c r="AU439" s="646" t="s">
        <v>3730</v>
      </c>
      <c r="AV439" s="647">
        <v>31600</v>
      </c>
      <c r="AW439" s="648">
        <v>35200</v>
      </c>
      <c r="AX439" s="649">
        <v>22100</v>
      </c>
      <c r="AY439" s="650">
        <v>22100</v>
      </c>
      <c r="AZ439" s="576" t="s">
        <v>1</v>
      </c>
      <c r="BA439" s="651"/>
      <c r="BB439" s="576" t="s">
        <v>1</v>
      </c>
      <c r="BC439" s="1344">
        <v>4500</v>
      </c>
      <c r="BD439" s="576" t="s">
        <v>1</v>
      </c>
      <c r="BE439" s="603">
        <v>21120</v>
      </c>
      <c r="BF439" s="592" t="s">
        <v>1</v>
      </c>
      <c r="BG439" s="592">
        <v>210</v>
      </c>
      <c r="BH439" s="593" t="s">
        <v>3618</v>
      </c>
      <c r="BI439" s="576" t="s">
        <v>11</v>
      </c>
      <c r="BJ439" s="669"/>
      <c r="BK439" s="576" t="s">
        <v>11</v>
      </c>
      <c r="BL439" s="609" t="s">
        <v>3307</v>
      </c>
      <c r="BM439" s="610" t="s">
        <v>3307</v>
      </c>
      <c r="BN439" s="610" t="s">
        <v>3307</v>
      </c>
      <c r="BO439" s="611" t="s">
        <v>3307</v>
      </c>
      <c r="BP439" s="576" t="s">
        <v>11</v>
      </c>
      <c r="BQ439" s="603"/>
      <c r="BR439" s="601"/>
      <c r="BS439" s="601"/>
      <c r="BT439" s="670"/>
      <c r="BU439" s="576" t="s">
        <v>11</v>
      </c>
      <c r="BV439" s="603"/>
      <c r="BW439" s="601"/>
      <c r="BX439" s="601"/>
      <c r="BY439" s="601"/>
      <c r="BZ439" s="670"/>
      <c r="CA439" s="576" t="s">
        <v>11</v>
      </c>
      <c r="CB439" s="603"/>
      <c r="CC439" s="601"/>
      <c r="CD439" s="601"/>
      <c r="CE439" s="601"/>
      <c r="CF439" s="670"/>
      <c r="CH439" s="669" t="s">
        <v>3257</v>
      </c>
    </row>
    <row r="440" spans="1:86">
      <c r="A440" s="1367"/>
      <c r="B440" s="584"/>
      <c r="C440" s="657"/>
      <c r="D440" s="593" t="s">
        <v>3576</v>
      </c>
      <c r="F440" s="658">
        <v>221780</v>
      </c>
      <c r="G440" s="659">
        <v>277100</v>
      </c>
      <c r="H440" s="658">
        <v>175740</v>
      </c>
      <c r="I440" s="659">
        <v>231060</v>
      </c>
      <c r="J440" s="595" t="s">
        <v>12</v>
      </c>
      <c r="K440" s="660">
        <v>2190</v>
      </c>
      <c r="L440" s="661">
        <v>2650</v>
      </c>
      <c r="M440" s="662" t="s">
        <v>3709</v>
      </c>
      <c r="N440" s="660">
        <v>1730</v>
      </c>
      <c r="O440" s="661">
        <v>2190</v>
      </c>
      <c r="P440" s="662" t="s">
        <v>3709</v>
      </c>
      <c r="Q440" s="576" t="s">
        <v>1</v>
      </c>
      <c r="R440" s="603">
        <v>6740</v>
      </c>
      <c r="S440" s="601">
        <v>60</v>
      </c>
      <c r="T440" s="663" t="s">
        <v>3618</v>
      </c>
      <c r="V440" s="1365"/>
      <c r="W440" s="1366"/>
      <c r="X440" s="592"/>
      <c r="Y440" s="1366"/>
      <c r="Z440" s="1366"/>
      <c r="AA440" s="592"/>
      <c r="AB440" s="593"/>
      <c r="AD440" s="1362"/>
      <c r="AE440" s="664">
        <v>52560</v>
      </c>
      <c r="AF440" s="592"/>
      <c r="AG440" s="592"/>
      <c r="AH440" s="593"/>
      <c r="AJ440" s="603"/>
      <c r="AK440" s="601"/>
      <c r="AL440" s="592"/>
      <c r="AM440" s="592"/>
      <c r="AN440" s="593"/>
      <c r="AP440" s="1351"/>
      <c r="AQ440" s="1354"/>
      <c r="AR440" s="1351"/>
      <c r="AS440" s="1354"/>
      <c r="AT440" s="1349"/>
      <c r="AU440" s="588" t="s">
        <v>3731</v>
      </c>
      <c r="AV440" s="665">
        <v>17400</v>
      </c>
      <c r="AW440" s="666">
        <v>19400</v>
      </c>
      <c r="AX440" s="667">
        <v>12200</v>
      </c>
      <c r="AY440" s="668">
        <v>12200</v>
      </c>
      <c r="BA440" s="651"/>
      <c r="BC440" s="1345"/>
      <c r="BE440" s="603"/>
      <c r="BF440" s="592"/>
      <c r="BG440" s="592"/>
      <c r="BH440" s="593"/>
      <c r="BJ440" s="669"/>
      <c r="BL440" s="609"/>
      <c r="BM440" s="610"/>
      <c r="BN440" s="610"/>
      <c r="BO440" s="611"/>
      <c r="BQ440" s="603">
        <v>12630</v>
      </c>
      <c r="BR440" s="601" t="s">
        <v>3639</v>
      </c>
      <c r="BS440" s="601">
        <v>120</v>
      </c>
      <c r="BT440" s="670" t="s">
        <v>3618</v>
      </c>
      <c r="BV440" s="603">
        <v>40490</v>
      </c>
      <c r="BW440" s="601" t="s">
        <v>3630</v>
      </c>
      <c r="BX440" s="601">
        <v>400</v>
      </c>
      <c r="BY440" s="601" t="s">
        <v>3618</v>
      </c>
      <c r="BZ440" s="670" t="s">
        <v>3631</v>
      </c>
      <c r="CB440" s="603">
        <v>24360</v>
      </c>
      <c r="CC440" s="601" t="s">
        <v>3630</v>
      </c>
      <c r="CD440" s="601">
        <v>240</v>
      </c>
      <c r="CE440" s="601" t="s">
        <v>3618</v>
      </c>
      <c r="CF440" s="670" t="s">
        <v>3631</v>
      </c>
      <c r="CH440" s="669"/>
    </row>
    <row r="441" spans="1:86">
      <c r="A441" s="1367"/>
      <c r="B441" s="584"/>
      <c r="C441" s="657" t="s">
        <v>3577</v>
      </c>
      <c r="D441" s="593" t="s">
        <v>3578</v>
      </c>
      <c r="F441" s="658">
        <v>277100</v>
      </c>
      <c r="G441" s="659">
        <v>344590</v>
      </c>
      <c r="H441" s="658">
        <v>231060</v>
      </c>
      <c r="I441" s="659">
        <v>298550</v>
      </c>
      <c r="J441" s="595" t="s">
        <v>12</v>
      </c>
      <c r="K441" s="660">
        <v>2650</v>
      </c>
      <c r="L441" s="661">
        <v>3330</v>
      </c>
      <c r="M441" s="662" t="s">
        <v>3709</v>
      </c>
      <c r="N441" s="660">
        <v>2190</v>
      </c>
      <c r="O441" s="661">
        <v>2870</v>
      </c>
      <c r="P441" s="662" t="s">
        <v>3709</v>
      </c>
      <c r="R441" s="598"/>
      <c r="S441" s="592"/>
      <c r="T441" s="593"/>
      <c r="V441" s="1365"/>
      <c r="W441" s="1366"/>
      <c r="X441" s="592"/>
      <c r="Y441" s="1366"/>
      <c r="Z441" s="1366"/>
      <c r="AA441" s="592"/>
      <c r="AB441" s="593"/>
      <c r="AC441" s="576" t="s">
        <v>1</v>
      </c>
      <c r="AD441" s="1359">
        <v>52560</v>
      </c>
      <c r="AE441" s="671"/>
      <c r="AF441" s="592"/>
      <c r="AG441" s="592"/>
      <c r="AH441" s="593"/>
      <c r="AJ441" s="603">
        <v>27690</v>
      </c>
      <c r="AK441" s="601" t="s">
        <v>3632</v>
      </c>
      <c r="AL441" s="592"/>
      <c r="AM441" s="592"/>
      <c r="AN441" s="593"/>
      <c r="AP441" s="1351"/>
      <c r="AQ441" s="1354"/>
      <c r="AR441" s="1351"/>
      <c r="AS441" s="1354"/>
      <c r="AT441" s="1349"/>
      <c r="AU441" s="588" t="s">
        <v>3732</v>
      </c>
      <c r="AV441" s="665">
        <v>15200</v>
      </c>
      <c r="AW441" s="666">
        <v>16900</v>
      </c>
      <c r="AX441" s="667">
        <v>10600</v>
      </c>
      <c r="AY441" s="668">
        <v>10600</v>
      </c>
      <c r="BA441" s="651"/>
      <c r="BC441" s="627"/>
      <c r="BE441" s="603"/>
      <c r="BF441" s="592"/>
      <c r="BG441" s="592"/>
      <c r="BH441" s="593"/>
      <c r="BJ441" s="669"/>
      <c r="BL441" s="609">
        <v>0.01</v>
      </c>
      <c r="BM441" s="610">
        <v>0.03</v>
      </c>
      <c r="BN441" s="610">
        <v>0.04</v>
      </c>
      <c r="BO441" s="611">
        <v>0.05</v>
      </c>
      <c r="BQ441" s="603"/>
      <c r="BR441" s="601"/>
      <c r="BS441" s="601"/>
      <c r="BT441" s="670"/>
      <c r="BV441" s="603"/>
      <c r="BW441" s="601"/>
      <c r="BX441" s="601"/>
      <c r="BY441" s="601"/>
      <c r="BZ441" s="670"/>
      <c r="CB441" s="603"/>
      <c r="CC441" s="601"/>
      <c r="CD441" s="601"/>
      <c r="CE441" s="601"/>
      <c r="CF441" s="670"/>
      <c r="CH441" s="669">
        <v>0.61</v>
      </c>
    </row>
    <row r="442" spans="1:86">
      <c r="A442" s="1367"/>
      <c r="B442" s="584"/>
      <c r="C442" s="657"/>
      <c r="D442" s="593" t="s">
        <v>3579</v>
      </c>
      <c r="F442" s="673">
        <v>344590</v>
      </c>
      <c r="G442" s="674"/>
      <c r="H442" s="673">
        <v>298550</v>
      </c>
      <c r="I442" s="674"/>
      <c r="J442" s="595" t="s">
        <v>12</v>
      </c>
      <c r="K442" s="675">
        <v>3330</v>
      </c>
      <c r="L442" s="676"/>
      <c r="M442" s="677" t="s">
        <v>3709</v>
      </c>
      <c r="N442" s="675">
        <v>2870</v>
      </c>
      <c r="O442" s="676"/>
      <c r="P442" s="677" t="s">
        <v>3709</v>
      </c>
      <c r="R442" s="598"/>
      <c r="S442" s="592"/>
      <c r="T442" s="593"/>
      <c r="V442" s="1365"/>
      <c r="W442" s="1366"/>
      <c r="X442" s="592"/>
      <c r="Y442" s="1366"/>
      <c r="Z442" s="1366"/>
      <c r="AA442" s="592"/>
      <c r="AB442" s="593"/>
      <c r="AD442" s="1360"/>
      <c r="AE442" s="678"/>
      <c r="AF442" s="688"/>
      <c r="AG442" s="688"/>
      <c r="AH442" s="600"/>
      <c r="AJ442" s="603"/>
      <c r="AK442" s="601"/>
      <c r="AL442" s="592"/>
      <c r="AM442" s="592"/>
      <c r="AN442" s="593"/>
      <c r="AP442" s="1352"/>
      <c r="AQ442" s="1355"/>
      <c r="AR442" s="1352"/>
      <c r="AS442" s="1355"/>
      <c r="AT442" s="1349"/>
      <c r="AU442" s="679" t="s">
        <v>3733</v>
      </c>
      <c r="AV442" s="680">
        <v>13600</v>
      </c>
      <c r="AW442" s="681">
        <v>15100</v>
      </c>
      <c r="AX442" s="682">
        <v>9500</v>
      </c>
      <c r="AY442" s="683">
        <v>9500</v>
      </c>
      <c r="BA442" s="651"/>
      <c r="BC442" s="627"/>
      <c r="BE442" s="603"/>
      <c r="BF442" s="592"/>
      <c r="BG442" s="592"/>
      <c r="BH442" s="593"/>
      <c r="BJ442" s="669"/>
      <c r="BL442" s="609"/>
      <c r="BM442" s="610"/>
      <c r="BN442" s="610"/>
      <c r="BO442" s="611"/>
      <c r="BQ442" s="603"/>
      <c r="BR442" s="601"/>
      <c r="BS442" s="601"/>
      <c r="BT442" s="670"/>
      <c r="BV442" s="603"/>
      <c r="BW442" s="601"/>
      <c r="BX442" s="601"/>
      <c r="BY442" s="601"/>
      <c r="BZ442" s="670"/>
      <c r="CB442" s="603"/>
      <c r="CC442" s="601"/>
      <c r="CD442" s="601"/>
      <c r="CE442" s="601"/>
      <c r="CF442" s="670"/>
      <c r="CH442" s="669"/>
    </row>
    <row r="443" spans="1:86" ht="45">
      <c r="A443" s="1367"/>
      <c r="B443" s="631" t="s">
        <v>3580</v>
      </c>
      <c r="C443" s="632" t="s">
        <v>3573</v>
      </c>
      <c r="D443" s="633" t="s">
        <v>3574</v>
      </c>
      <c r="F443" s="634">
        <v>116670</v>
      </c>
      <c r="G443" s="635">
        <v>123410</v>
      </c>
      <c r="H443" s="634">
        <v>93650</v>
      </c>
      <c r="I443" s="635">
        <v>100390</v>
      </c>
      <c r="J443" s="595" t="s">
        <v>12</v>
      </c>
      <c r="K443" s="636">
        <v>1140</v>
      </c>
      <c r="L443" s="637">
        <v>1200</v>
      </c>
      <c r="M443" s="638" t="s">
        <v>3709</v>
      </c>
      <c r="N443" s="636">
        <v>910</v>
      </c>
      <c r="O443" s="637">
        <v>970</v>
      </c>
      <c r="P443" s="638" t="s">
        <v>3709</v>
      </c>
      <c r="Q443" s="576" t="s">
        <v>1</v>
      </c>
      <c r="R443" s="639">
        <v>6740</v>
      </c>
      <c r="S443" s="640">
        <v>60</v>
      </c>
      <c r="T443" s="641" t="s">
        <v>3618</v>
      </c>
      <c r="V443" s="1365"/>
      <c r="W443" s="1366"/>
      <c r="X443" s="592"/>
      <c r="Y443" s="1366"/>
      <c r="Z443" s="1366"/>
      <c r="AA443" s="592"/>
      <c r="AB443" s="593"/>
      <c r="AC443" s="576" t="s">
        <v>1</v>
      </c>
      <c r="AD443" s="1361">
        <v>30600</v>
      </c>
      <c r="AE443" s="643"/>
      <c r="AF443" s="592" t="s">
        <v>1</v>
      </c>
      <c r="AG443" s="592">
        <v>230</v>
      </c>
      <c r="AH443" s="593" t="s">
        <v>3618</v>
      </c>
      <c r="AJ443" s="603" t="s">
        <v>3235</v>
      </c>
      <c r="AK443" s="601"/>
      <c r="AL443" s="592" t="s">
        <v>1</v>
      </c>
      <c r="AM443" s="592">
        <v>160</v>
      </c>
      <c r="AN443" s="593" t="s">
        <v>3633</v>
      </c>
      <c r="AO443" s="576" t="s">
        <v>1</v>
      </c>
      <c r="AP443" s="1350">
        <v>7300</v>
      </c>
      <c r="AQ443" s="1353">
        <v>8000</v>
      </c>
      <c r="AR443" s="1350">
        <v>5100</v>
      </c>
      <c r="AS443" s="1353">
        <v>5100</v>
      </c>
      <c r="AT443" s="1349" t="s">
        <v>12</v>
      </c>
      <c r="AU443" s="646" t="s">
        <v>3730</v>
      </c>
      <c r="AV443" s="647">
        <v>15800</v>
      </c>
      <c r="AW443" s="648">
        <v>17600</v>
      </c>
      <c r="AX443" s="684">
        <v>11000</v>
      </c>
      <c r="AY443" s="668">
        <v>11000</v>
      </c>
      <c r="BA443" s="651"/>
      <c r="BB443" s="576" t="s">
        <v>1</v>
      </c>
      <c r="BC443" s="1344">
        <v>4500</v>
      </c>
      <c r="BD443" s="576" t="s">
        <v>1</v>
      </c>
      <c r="BE443" s="644">
        <v>10560</v>
      </c>
      <c r="BF443" s="642" t="s">
        <v>1</v>
      </c>
      <c r="BG443" s="642">
        <v>100</v>
      </c>
      <c r="BH443" s="633" t="s">
        <v>3618</v>
      </c>
      <c r="BJ443" s="669"/>
      <c r="BK443" s="576" t="s">
        <v>11</v>
      </c>
      <c r="BL443" s="653" t="s">
        <v>3307</v>
      </c>
      <c r="BM443" s="654" t="s">
        <v>3307</v>
      </c>
      <c r="BN443" s="654" t="s">
        <v>3307</v>
      </c>
      <c r="BO443" s="655" t="s">
        <v>3307</v>
      </c>
      <c r="BP443" s="576" t="s">
        <v>11</v>
      </c>
      <c r="BQ443" s="644"/>
      <c r="BR443" s="645"/>
      <c r="BS443" s="645"/>
      <c r="BT443" s="656"/>
      <c r="BU443" s="576" t="s">
        <v>11</v>
      </c>
      <c r="BV443" s="644"/>
      <c r="BW443" s="645"/>
      <c r="BX443" s="645"/>
      <c r="BY443" s="645"/>
      <c r="BZ443" s="656"/>
      <c r="CA443" s="576" t="s">
        <v>11</v>
      </c>
      <c r="CB443" s="644"/>
      <c r="CC443" s="645"/>
      <c r="CD443" s="645"/>
      <c r="CE443" s="645"/>
      <c r="CF443" s="656"/>
      <c r="CH443" s="652" t="s">
        <v>3257</v>
      </c>
    </row>
    <row r="444" spans="1:86">
      <c r="A444" s="1367"/>
      <c r="B444" s="584"/>
      <c r="C444" s="657"/>
      <c r="D444" s="593" t="s">
        <v>3576</v>
      </c>
      <c r="F444" s="658">
        <v>123410</v>
      </c>
      <c r="G444" s="659">
        <v>178730</v>
      </c>
      <c r="H444" s="658">
        <v>100390</v>
      </c>
      <c r="I444" s="659">
        <v>155710</v>
      </c>
      <c r="J444" s="595" t="s">
        <v>12</v>
      </c>
      <c r="K444" s="660">
        <v>1200</v>
      </c>
      <c r="L444" s="661">
        <v>1670</v>
      </c>
      <c r="M444" s="662" t="s">
        <v>3709</v>
      </c>
      <c r="N444" s="660">
        <v>970</v>
      </c>
      <c r="O444" s="661">
        <v>1440</v>
      </c>
      <c r="P444" s="662" t="s">
        <v>3709</v>
      </c>
      <c r="Q444" s="576" t="s">
        <v>1</v>
      </c>
      <c r="R444" s="603">
        <v>6740</v>
      </c>
      <c r="S444" s="601">
        <v>60</v>
      </c>
      <c r="T444" s="663" t="s">
        <v>3618</v>
      </c>
      <c r="V444" s="1365"/>
      <c r="W444" s="1366"/>
      <c r="X444" s="592"/>
      <c r="Y444" s="1366"/>
      <c r="Z444" s="1366"/>
      <c r="AA444" s="592"/>
      <c r="AB444" s="593"/>
      <c r="AD444" s="1362"/>
      <c r="AE444" s="664">
        <v>28870</v>
      </c>
      <c r="AF444" s="592"/>
      <c r="AG444" s="592"/>
      <c r="AH444" s="593"/>
      <c r="AJ444" s="603"/>
      <c r="AK444" s="601"/>
      <c r="AL444" s="592"/>
      <c r="AM444" s="592"/>
      <c r="AN444" s="593"/>
      <c r="AP444" s="1351"/>
      <c r="AQ444" s="1354"/>
      <c r="AR444" s="1351"/>
      <c r="AS444" s="1354"/>
      <c r="AT444" s="1349"/>
      <c r="AU444" s="588" t="s">
        <v>3731</v>
      </c>
      <c r="AV444" s="665">
        <v>8700</v>
      </c>
      <c r="AW444" s="666">
        <v>9700</v>
      </c>
      <c r="AX444" s="684">
        <v>6100</v>
      </c>
      <c r="AY444" s="668">
        <v>6100</v>
      </c>
      <c r="BA444" s="651"/>
      <c r="BC444" s="1345"/>
      <c r="BE444" s="603"/>
      <c r="BF444" s="592"/>
      <c r="BG444" s="592"/>
      <c r="BH444" s="593"/>
      <c r="BJ444" s="669"/>
      <c r="BL444" s="609"/>
      <c r="BM444" s="610"/>
      <c r="BN444" s="610"/>
      <c r="BO444" s="611"/>
      <c r="BQ444" s="603">
        <v>6310</v>
      </c>
      <c r="BR444" s="601" t="s">
        <v>3639</v>
      </c>
      <c r="BS444" s="601">
        <v>60</v>
      </c>
      <c r="BT444" s="670" t="s">
        <v>3618</v>
      </c>
      <c r="BV444" s="603">
        <v>20240</v>
      </c>
      <c r="BW444" s="601" t="s">
        <v>3630</v>
      </c>
      <c r="BX444" s="601">
        <v>200</v>
      </c>
      <c r="BY444" s="601" t="s">
        <v>3618</v>
      </c>
      <c r="BZ444" s="670" t="s">
        <v>3631</v>
      </c>
      <c r="CB444" s="603">
        <v>12180</v>
      </c>
      <c r="CC444" s="601" t="s">
        <v>3630</v>
      </c>
      <c r="CD444" s="601">
        <v>120</v>
      </c>
      <c r="CE444" s="601" t="s">
        <v>3618</v>
      </c>
      <c r="CF444" s="670" t="s">
        <v>3631</v>
      </c>
      <c r="CH444" s="669"/>
    </row>
    <row r="445" spans="1:86">
      <c r="A445" s="1367"/>
      <c r="B445" s="584"/>
      <c r="C445" s="657" t="s">
        <v>3577</v>
      </c>
      <c r="D445" s="593" t="s">
        <v>3578</v>
      </c>
      <c r="F445" s="658">
        <v>178730</v>
      </c>
      <c r="G445" s="659">
        <v>246220</v>
      </c>
      <c r="H445" s="658">
        <v>155710</v>
      </c>
      <c r="I445" s="659">
        <v>223200</v>
      </c>
      <c r="J445" s="595" t="s">
        <v>12</v>
      </c>
      <c r="K445" s="660">
        <v>1670</v>
      </c>
      <c r="L445" s="661">
        <v>2350</v>
      </c>
      <c r="M445" s="662" t="s">
        <v>3709</v>
      </c>
      <c r="N445" s="660">
        <v>1440</v>
      </c>
      <c r="O445" s="661">
        <v>2120</v>
      </c>
      <c r="P445" s="662" t="s">
        <v>3709</v>
      </c>
      <c r="R445" s="598"/>
      <c r="S445" s="592"/>
      <c r="T445" s="593"/>
      <c r="V445" s="1365"/>
      <c r="W445" s="1366"/>
      <c r="X445" s="592"/>
      <c r="Y445" s="1366"/>
      <c r="Z445" s="1366"/>
      <c r="AA445" s="592"/>
      <c r="AB445" s="593"/>
      <c r="AC445" s="576" t="s">
        <v>1</v>
      </c>
      <c r="AD445" s="1359">
        <v>28870</v>
      </c>
      <c r="AE445" s="671"/>
      <c r="AF445" s="592"/>
      <c r="AG445" s="592"/>
      <c r="AH445" s="593"/>
      <c r="AJ445" s="603">
        <v>16610</v>
      </c>
      <c r="AK445" s="601" t="s">
        <v>3632</v>
      </c>
      <c r="AL445" s="592"/>
      <c r="AM445" s="592"/>
      <c r="AN445" s="593"/>
      <c r="AP445" s="1351"/>
      <c r="AQ445" s="1354"/>
      <c r="AR445" s="1351"/>
      <c r="AS445" s="1354"/>
      <c r="AT445" s="1349"/>
      <c r="AU445" s="588" t="s">
        <v>3732</v>
      </c>
      <c r="AV445" s="665">
        <v>7600</v>
      </c>
      <c r="AW445" s="666">
        <v>8400</v>
      </c>
      <c r="AX445" s="684">
        <v>5300</v>
      </c>
      <c r="AY445" s="668">
        <v>5300</v>
      </c>
      <c r="BA445" s="685"/>
      <c r="BC445" s="627"/>
      <c r="BE445" s="603"/>
      <c r="BF445" s="592"/>
      <c r="BG445" s="592"/>
      <c r="BH445" s="593"/>
      <c r="BJ445" s="669"/>
      <c r="BL445" s="609">
        <v>0.01</v>
      </c>
      <c r="BM445" s="610">
        <v>0.03</v>
      </c>
      <c r="BN445" s="610">
        <v>0.04</v>
      </c>
      <c r="BO445" s="611">
        <v>0.05</v>
      </c>
      <c r="BQ445" s="603"/>
      <c r="BR445" s="601"/>
      <c r="BS445" s="601"/>
      <c r="BT445" s="670"/>
      <c r="BV445" s="603"/>
      <c r="BW445" s="601"/>
      <c r="BX445" s="601"/>
      <c r="BY445" s="601"/>
      <c r="BZ445" s="670"/>
      <c r="CB445" s="603"/>
      <c r="CC445" s="601"/>
      <c r="CD445" s="601"/>
      <c r="CE445" s="601"/>
      <c r="CF445" s="670"/>
      <c r="CH445" s="669">
        <v>0.79</v>
      </c>
    </row>
    <row r="446" spans="1:86">
      <c r="A446" s="1367"/>
      <c r="B446" s="686"/>
      <c r="C446" s="687"/>
      <c r="D446" s="600" t="s">
        <v>3579</v>
      </c>
      <c r="F446" s="673">
        <v>246220</v>
      </c>
      <c r="G446" s="674"/>
      <c r="H446" s="673">
        <v>223200</v>
      </c>
      <c r="I446" s="674"/>
      <c r="J446" s="595" t="s">
        <v>12</v>
      </c>
      <c r="K446" s="675">
        <v>2350</v>
      </c>
      <c r="L446" s="676"/>
      <c r="M446" s="677" t="s">
        <v>3709</v>
      </c>
      <c r="N446" s="675">
        <v>2120</v>
      </c>
      <c r="O446" s="676"/>
      <c r="P446" s="677" t="s">
        <v>3709</v>
      </c>
      <c r="R446" s="599"/>
      <c r="S446" s="688"/>
      <c r="T446" s="600"/>
      <c r="V446" s="1365"/>
      <c r="W446" s="1366"/>
      <c r="X446" s="592"/>
      <c r="Y446" s="1366"/>
      <c r="Z446" s="1366"/>
      <c r="AA446" s="592"/>
      <c r="AB446" s="593"/>
      <c r="AD446" s="1360"/>
      <c r="AE446" s="678"/>
      <c r="AF446" s="592"/>
      <c r="AG446" s="592"/>
      <c r="AH446" s="593"/>
      <c r="AJ446" s="603"/>
      <c r="AK446" s="601"/>
      <c r="AL446" s="592"/>
      <c r="AM446" s="592"/>
      <c r="AN446" s="593"/>
      <c r="AP446" s="1352"/>
      <c r="AQ446" s="1355"/>
      <c r="AR446" s="1352"/>
      <c r="AS446" s="1355"/>
      <c r="AT446" s="1349"/>
      <c r="AU446" s="679" t="s">
        <v>3733</v>
      </c>
      <c r="AV446" s="680">
        <v>6800</v>
      </c>
      <c r="AW446" s="681">
        <v>7500</v>
      </c>
      <c r="AX446" s="682">
        <v>4700</v>
      </c>
      <c r="AY446" s="683">
        <v>4700</v>
      </c>
      <c r="BA446" s="685"/>
      <c r="BC446" s="627"/>
      <c r="BE446" s="602"/>
      <c r="BF446" s="688"/>
      <c r="BG446" s="688"/>
      <c r="BH446" s="600"/>
      <c r="BJ446" s="669"/>
      <c r="BL446" s="689"/>
      <c r="BM446" s="690"/>
      <c r="BN446" s="690"/>
      <c r="BO446" s="691"/>
      <c r="BQ446" s="602"/>
      <c r="BR446" s="612"/>
      <c r="BS446" s="612"/>
      <c r="BT446" s="613"/>
      <c r="BV446" s="602"/>
      <c r="BW446" s="612"/>
      <c r="BX446" s="612"/>
      <c r="BY446" s="612"/>
      <c r="BZ446" s="613"/>
      <c r="CB446" s="602"/>
      <c r="CC446" s="612"/>
      <c r="CD446" s="612"/>
      <c r="CE446" s="612"/>
      <c r="CF446" s="613"/>
      <c r="CH446" s="614"/>
    </row>
    <row r="447" spans="1:86" ht="45">
      <c r="A447" s="1367"/>
      <c r="B447" s="584" t="s">
        <v>3581</v>
      </c>
      <c r="C447" s="657" t="s">
        <v>3573</v>
      </c>
      <c r="D447" s="593" t="s">
        <v>3574</v>
      </c>
      <c r="F447" s="634">
        <v>83780</v>
      </c>
      <c r="G447" s="635">
        <v>90520</v>
      </c>
      <c r="H447" s="634">
        <v>68430</v>
      </c>
      <c r="I447" s="635">
        <v>75170</v>
      </c>
      <c r="J447" s="595" t="s">
        <v>12</v>
      </c>
      <c r="K447" s="636">
        <v>810</v>
      </c>
      <c r="L447" s="637">
        <v>870</v>
      </c>
      <c r="M447" s="638" t="s">
        <v>3709</v>
      </c>
      <c r="N447" s="636">
        <v>660</v>
      </c>
      <c r="O447" s="637">
        <v>720</v>
      </c>
      <c r="P447" s="638" t="s">
        <v>3709</v>
      </c>
      <c r="Q447" s="576" t="s">
        <v>1</v>
      </c>
      <c r="R447" s="692">
        <v>6740</v>
      </c>
      <c r="S447" s="693">
        <v>60</v>
      </c>
      <c r="T447" s="663" t="s">
        <v>3618</v>
      </c>
      <c r="V447" s="1365"/>
      <c r="W447" s="1366"/>
      <c r="X447" s="592"/>
      <c r="Y447" s="1366"/>
      <c r="Z447" s="1366"/>
      <c r="AA447" s="592"/>
      <c r="AB447" s="593"/>
      <c r="AC447" s="576" t="s">
        <v>1</v>
      </c>
      <c r="AD447" s="1361">
        <v>22700</v>
      </c>
      <c r="AE447" s="643"/>
      <c r="AF447" s="642" t="s">
        <v>1</v>
      </c>
      <c r="AG447" s="642">
        <v>150</v>
      </c>
      <c r="AH447" s="633" t="s">
        <v>3618</v>
      </c>
      <c r="AJ447" s="603" t="s">
        <v>3236</v>
      </c>
      <c r="AK447" s="601"/>
      <c r="AL447" s="592" t="s">
        <v>1</v>
      </c>
      <c r="AM447" s="592">
        <v>110</v>
      </c>
      <c r="AN447" s="593" t="s">
        <v>3633</v>
      </c>
      <c r="AO447" s="576" t="s">
        <v>1</v>
      </c>
      <c r="AP447" s="1350">
        <v>5100</v>
      </c>
      <c r="AQ447" s="1353">
        <v>5600</v>
      </c>
      <c r="AR447" s="1350">
        <v>3500</v>
      </c>
      <c r="AS447" s="1353">
        <v>3500</v>
      </c>
      <c r="AT447" s="1349" t="s">
        <v>12</v>
      </c>
      <c r="AU447" s="646" t="s">
        <v>3730</v>
      </c>
      <c r="AV447" s="647">
        <v>10900</v>
      </c>
      <c r="AW447" s="648">
        <v>12200</v>
      </c>
      <c r="AX447" s="684">
        <v>7600</v>
      </c>
      <c r="AY447" s="668">
        <v>7600</v>
      </c>
      <c r="BA447" s="685"/>
      <c r="BB447" s="576" t="s">
        <v>1</v>
      </c>
      <c r="BC447" s="1344">
        <v>4500</v>
      </c>
      <c r="BD447" s="576" t="s">
        <v>1</v>
      </c>
      <c r="BE447" s="603">
        <v>7040</v>
      </c>
      <c r="BF447" s="592" t="s">
        <v>1</v>
      </c>
      <c r="BG447" s="592">
        <v>70</v>
      </c>
      <c r="BH447" s="593" t="s">
        <v>3618</v>
      </c>
      <c r="BJ447" s="669"/>
      <c r="BK447" s="576" t="s">
        <v>11</v>
      </c>
      <c r="BL447" s="609" t="s">
        <v>3307</v>
      </c>
      <c r="BM447" s="610" t="s">
        <v>3307</v>
      </c>
      <c r="BN447" s="610" t="s">
        <v>3307</v>
      </c>
      <c r="BO447" s="611" t="s">
        <v>3307</v>
      </c>
      <c r="BP447" s="576" t="s">
        <v>11</v>
      </c>
      <c r="BQ447" s="603"/>
      <c r="BR447" s="601"/>
      <c r="BS447" s="601"/>
      <c r="BT447" s="670"/>
      <c r="BU447" s="576" t="s">
        <v>11</v>
      </c>
      <c r="BV447" s="603"/>
      <c r="BW447" s="601"/>
      <c r="BX447" s="601"/>
      <c r="BY447" s="601"/>
      <c r="BZ447" s="670"/>
      <c r="CA447" s="576" t="s">
        <v>11</v>
      </c>
      <c r="CB447" s="603"/>
      <c r="CC447" s="601"/>
      <c r="CD447" s="601"/>
      <c r="CE447" s="601"/>
      <c r="CF447" s="670"/>
      <c r="CH447" s="669" t="s">
        <v>3257</v>
      </c>
    </row>
    <row r="448" spans="1:86">
      <c r="A448" s="1367"/>
      <c r="B448" s="584"/>
      <c r="C448" s="657"/>
      <c r="D448" s="593" t="s">
        <v>3576</v>
      </c>
      <c r="F448" s="658">
        <v>90520</v>
      </c>
      <c r="G448" s="659">
        <v>145840</v>
      </c>
      <c r="H448" s="658">
        <v>75170</v>
      </c>
      <c r="I448" s="659">
        <v>130490</v>
      </c>
      <c r="J448" s="595" t="s">
        <v>12</v>
      </c>
      <c r="K448" s="660">
        <v>870</v>
      </c>
      <c r="L448" s="661">
        <v>1340</v>
      </c>
      <c r="M448" s="662" t="s">
        <v>3709</v>
      </c>
      <c r="N448" s="660">
        <v>720</v>
      </c>
      <c r="O448" s="661">
        <v>1180</v>
      </c>
      <c r="P448" s="662" t="s">
        <v>3709</v>
      </c>
      <c r="Q448" s="576" t="s">
        <v>1</v>
      </c>
      <c r="R448" s="603">
        <v>6740</v>
      </c>
      <c r="S448" s="601">
        <v>60</v>
      </c>
      <c r="T448" s="663" t="s">
        <v>3618</v>
      </c>
      <c r="V448" s="1365"/>
      <c r="W448" s="1366"/>
      <c r="X448" s="592"/>
      <c r="Y448" s="1366"/>
      <c r="Z448" s="1366"/>
      <c r="AA448" s="592"/>
      <c r="AB448" s="593"/>
      <c r="AD448" s="1362"/>
      <c r="AE448" s="664">
        <v>20970</v>
      </c>
      <c r="AF448" s="592"/>
      <c r="AG448" s="592"/>
      <c r="AH448" s="593"/>
      <c r="AJ448" s="603"/>
      <c r="AK448" s="601"/>
      <c r="AL448" s="592"/>
      <c r="AM448" s="592"/>
      <c r="AN448" s="593"/>
      <c r="AP448" s="1351"/>
      <c r="AQ448" s="1354"/>
      <c r="AR448" s="1351"/>
      <c r="AS448" s="1354"/>
      <c r="AT448" s="1349"/>
      <c r="AU448" s="588" t="s">
        <v>3731</v>
      </c>
      <c r="AV448" s="665">
        <v>6000</v>
      </c>
      <c r="AW448" s="666">
        <v>6700</v>
      </c>
      <c r="AX448" s="684">
        <v>4200</v>
      </c>
      <c r="AY448" s="668">
        <v>4200</v>
      </c>
      <c r="BA448" s="1346" t="s">
        <v>3735</v>
      </c>
      <c r="BC448" s="1345"/>
      <c r="BE448" s="603"/>
      <c r="BF448" s="592"/>
      <c r="BG448" s="592"/>
      <c r="BH448" s="593"/>
      <c r="BJ448" s="669"/>
      <c r="BL448" s="609"/>
      <c r="BM448" s="610"/>
      <c r="BN448" s="610"/>
      <c r="BO448" s="611"/>
      <c r="BQ448" s="603">
        <v>4210</v>
      </c>
      <c r="BR448" s="601" t="s">
        <v>3639</v>
      </c>
      <c r="BS448" s="601">
        <v>40</v>
      </c>
      <c r="BT448" s="670" t="s">
        <v>3618</v>
      </c>
      <c r="BV448" s="603">
        <v>13490</v>
      </c>
      <c r="BW448" s="601" t="s">
        <v>3630</v>
      </c>
      <c r="BX448" s="601">
        <v>130</v>
      </c>
      <c r="BY448" s="601" t="s">
        <v>3618</v>
      </c>
      <c r="BZ448" s="670" t="s">
        <v>3631</v>
      </c>
      <c r="CB448" s="603">
        <v>8120</v>
      </c>
      <c r="CC448" s="601" t="s">
        <v>3630</v>
      </c>
      <c r="CD448" s="601">
        <v>80</v>
      </c>
      <c r="CE448" s="601" t="s">
        <v>3618</v>
      </c>
      <c r="CF448" s="670" t="s">
        <v>3631</v>
      </c>
      <c r="CH448" s="669"/>
    </row>
    <row r="449" spans="1:86">
      <c r="A449" s="1367"/>
      <c r="B449" s="584"/>
      <c r="C449" s="657" t="s">
        <v>3577</v>
      </c>
      <c r="D449" s="593" t="s">
        <v>3578</v>
      </c>
      <c r="F449" s="658">
        <v>145840</v>
      </c>
      <c r="G449" s="659">
        <v>213330</v>
      </c>
      <c r="H449" s="658">
        <v>130490</v>
      </c>
      <c r="I449" s="659">
        <v>197980</v>
      </c>
      <c r="J449" s="595" t="s">
        <v>12</v>
      </c>
      <c r="K449" s="660">
        <v>1340</v>
      </c>
      <c r="L449" s="661">
        <v>2020</v>
      </c>
      <c r="M449" s="662" t="s">
        <v>3709</v>
      </c>
      <c r="N449" s="660">
        <v>1180</v>
      </c>
      <c r="O449" s="661">
        <v>1860</v>
      </c>
      <c r="P449" s="662" t="s">
        <v>3709</v>
      </c>
      <c r="R449" s="598"/>
      <c r="S449" s="592"/>
      <c r="T449" s="593"/>
      <c r="V449" s="1365"/>
      <c r="W449" s="1366"/>
      <c r="X449" s="592"/>
      <c r="Y449" s="1366"/>
      <c r="Z449" s="1366"/>
      <c r="AA449" s="592"/>
      <c r="AB449" s="593"/>
      <c r="AC449" s="576" t="s">
        <v>1</v>
      </c>
      <c r="AD449" s="1359">
        <v>20970</v>
      </c>
      <c r="AE449" s="671"/>
      <c r="AF449" s="592"/>
      <c r="AG449" s="592">
        <v>0</v>
      </c>
      <c r="AH449" s="593"/>
      <c r="AJ449" s="603">
        <v>11860</v>
      </c>
      <c r="AK449" s="601" t="s">
        <v>3632</v>
      </c>
      <c r="AL449" s="592"/>
      <c r="AM449" s="592"/>
      <c r="AN449" s="593"/>
      <c r="AP449" s="1351"/>
      <c r="AQ449" s="1354"/>
      <c r="AR449" s="1351"/>
      <c r="AS449" s="1354"/>
      <c r="AT449" s="1349"/>
      <c r="AU449" s="588" t="s">
        <v>3732</v>
      </c>
      <c r="AV449" s="665">
        <v>5200</v>
      </c>
      <c r="AW449" s="666">
        <v>5800</v>
      </c>
      <c r="AX449" s="684">
        <v>3600</v>
      </c>
      <c r="AY449" s="668">
        <v>3600</v>
      </c>
      <c r="BA449" s="1346"/>
      <c r="BC449" s="672"/>
      <c r="BE449" s="603"/>
      <c r="BF449" s="592"/>
      <c r="BG449" s="592"/>
      <c r="BH449" s="593"/>
      <c r="BJ449" s="669"/>
      <c r="BL449" s="609">
        <v>0.01</v>
      </c>
      <c r="BM449" s="610">
        <v>0.03</v>
      </c>
      <c r="BN449" s="610">
        <v>0.04</v>
      </c>
      <c r="BO449" s="611">
        <v>0.06</v>
      </c>
      <c r="BQ449" s="603"/>
      <c r="BR449" s="601"/>
      <c r="BS449" s="601"/>
      <c r="BT449" s="670"/>
      <c r="BV449" s="603"/>
      <c r="BW449" s="601"/>
      <c r="BX449" s="601"/>
      <c r="BY449" s="601"/>
      <c r="BZ449" s="670"/>
      <c r="CB449" s="603"/>
      <c r="CC449" s="601"/>
      <c r="CD449" s="601"/>
      <c r="CE449" s="601"/>
      <c r="CF449" s="670"/>
      <c r="CH449" s="669">
        <v>0.87</v>
      </c>
    </row>
    <row r="450" spans="1:86">
      <c r="A450" s="1367"/>
      <c r="B450" s="584"/>
      <c r="C450" s="657"/>
      <c r="D450" s="593" t="s">
        <v>3579</v>
      </c>
      <c r="F450" s="673">
        <v>213330</v>
      </c>
      <c r="G450" s="674"/>
      <c r="H450" s="673">
        <v>197980</v>
      </c>
      <c r="I450" s="674"/>
      <c r="J450" s="595" t="s">
        <v>12</v>
      </c>
      <c r="K450" s="675">
        <v>2020</v>
      </c>
      <c r="L450" s="676"/>
      <c r="M450" s="677" t="s">
        <v>3709</v>
      </c>
      <c r="N450" s="675">
        <v>1860</v>
      </c>
      <c r="O450" s="676"/>
      <c r="P450" s="677" t="s">
        <v>3709</v>
      </c>
      <c r="R450" s="598"/>
      <c r="S450" s="592"/>
      <c r="T450" s="593"/>
      <c r="V450" s="1365"/>
      <c r="W450" s="1366"/>
      <c r="X450" s="592"/>
      <c r="Y450" s="1366"/>
      <c r="Z450" s="1366"/>
      <c r="AA450" s="592"/>
      <c r="AB450" s="593"/>
      <c r="AD450" s="1360"/>
      <c r="AE450" s="678"/>
      <c r="AF450" s="688"/>
      <c r="AG450" s="688"/>
      <c r="AH450" s="600"/>
      <c r="AJ450" s="603"/>
      <c r="AK450" s="601"/>
      <c r="AL450" s="592"/>
      <c r="AM450" s="592"/>
      <c r="AN450" s="593"/>
      <c r="AP450" s="1352"/>
      <c r="AQ450" s="1355"/>
      <c r="AR450" s="1352"/>
      <c r="AS450" s="1355"/>
      <c r="AT450" s="1349"/>
      <c r="AU450" s="679" t="s">
        <v>3733</v>
      </c>
      <c r="AV450" s="680">
        <v>4700</v>
      </c>
      <c r="AW450" s="681">
        <v>5200</v>
      </c>
      <c r="AX450" s="682">
        <v>3300</v>
      </c>
      <c r="AY450" s="683">
        <v>3300</v>
      </c>
      <c r="BA450" s="1346"/>
      <c r="BC450" s="627"/>
      <c r="BE450" s="603"/>
      <c r="BF450" s="592"/>
      <c r="BG450" s="592"/>
      <c r="BH450" s="593"/>
      <c r="BJ450" s="669"/>
      <c r="BL450" s="609"/>
      <c r="BM450" s="610"/>
      <c r="BN450" s="610"/>
      <c r="BO450" s="611"/>
      <c r="BQ450" s="603"/>
      <c r="BR450" s="601"/>
      <c r="BS450" s="601"/>
      <c r="BT450" s="670"/>
      <c r="BV450" s="603"/>
      <c r="BW450" s="601"/>
      <c r="BX450" s="601"/>
      <c r="BY450" s="601"/>
      <c r="BZ450" s="670"/>
      <c r="CB450" s="603"/>
      <c r="CC450" s="601"/>
      <c r="CD450" s="601"/>
      <c r="CE450" s="601"/>
      <c r="CF450" s="670"/>
      <c r="CH450" s="669"/>
    </row>
    <row r="451" spans="1:86" ht="45">
      <c r="A451" s="1367"/>
      <c r="B451" s="631" t="s">
        <v>3582</v>
      </c>
      <c r="C451" s="632" t="s">
        <v>3573</v>
      </c>
      <c r="D451" s="633" t="s">
        <v>3574</v>
      </c>
      <c r="F451" s="634">
        <v>67440</v>
      </c>
      <c r="G451" s="635">
        <v>74180</v>
      </c>
      <c r="H451" s="634">
        <v>55930</v>
      </c>
      <c r="I451" s="635">
        <v>62670</v>
      </c>
      <c r="J451" s="595" t="s">
        <v>12</v>
      </c>
      <c r="K451" s="636">
        <v>650</v>
      </c>
      <c r="L451" s="637">
        <v>710</v>
      </c>
      <c r="M451" s="638" t="s">
        <v>3709</v>
      </c>
      <c r="N451" s="636">
        <v>540</v>
      </c>
      <c r="O451" s="637">
        <v>600</v>
      </c>
      <c r="P451" s="638" t="s">
        <v>3709</v>
      </c>
      <c r="Q451" s="576" t="s">
        <v>1</v>
      </c>
      <c r="R451" s="639">
        <v>6740</v>
      </c>
      <c r="S451" s="640">
        <v>60</v>
      </c>
      <c r="T451" s="641" t="s">
        <v>3618</v>
      </c>
      <c r="V451" s="1365"/>
      <c r="W451" s="1366"/>
      <c r="X451" s="592"/>
      <c r="Y451" s="1366"/>
      <c r="Z451" s="1366"/>
      <c r="AA451" s="592"/>
      <c r="AB451" s="593"/>
      <c r="AC451" s="576" t="s">
        <v>1</v>
      </c>
      <c r="AD451" s="1361">
        <v>18750</v>
      </c>
      <c r="AE451" s="643"/>
      <c r="AF451" s="592" t="s">
        <v>1</v>
      </c>
      <c r="AG451" s="592">
        <v>110</v>
      </c>
      <c r="AH451" s="593" t="s">
        <v>3618</v>
      </c>
      <c r="AJ451" s="603" t="s">
        <v>3237</v>
      </c>
      <c r="AK451" s="601"/>
      <c r="AL451" s="592" t="s">
        <v>1</v>
      </c>
      <c r="AM451" s="592">
        <v>90</v>
      </c>
      <c r="AN451" s="593" t="s">
        <v>3633</v>
      </c>
      <c r="AO451" s="576" t="s">
        <v>1</v>
      </c>
      <c r="AP451" s="1350">
        <v>4400</v>
      </c>
      <c r="AQ451" s="1353">
        <v>4900</v>
      </c>
      <c r="AR451" s="1350">
        <v>3100</v>
      </c>
      <c r="AS451" s="1353">
        <v>3100</v>
      </c>
      <c r="AT451" s="1349" t="s">
        <v>12</v>
      </c>
      <c r="AU451" s="646" t="s">
        <v>3730</v>
      </c>
      <c r="AV451" s="647">
        <v>9800</v>
      </c>
      <c r="AW451" s="648">
        <v>10900</v>
      </c>
      <c r="AX451" s="684">
        <v>6800</v>
      </c>
      <c r="AY451" s="668">
        <v>6800</v>
      </c>
      <c r="BA451" s="651" t="s">
        <v>3683</v>
      </c>
      <c r="BB451" s="576" t="s">
        <v>1</v>
      </c>
      <c r="BC451" s="1344">
        <v>4500</v>
      </c>
      <c r="BD451" s="576" t="s">
        <v>1</v>
      </c>
      <c r="BE451" s="644">
        <v>5280</v>
      </c>
      <c r="BF451" s="642" t="s">
        <v>1</v>
      </c>
      <c r="BG451" s="642">
        <v>50</v>
      </c>
      <c r="BH451" s="633" t="s">
        <v>3618</v>
      </c>
      <c r="BJ451" s="669"/>
      <c r="BK451" s="576" t="s">
        <v>11</v>
      </c>
      <c r="BL451" s="653" t="s">
        <v>3307</v>
      </c>
      <c r="BM451" s="654" t="s">
        <v>3307</v>
      </c>
      <c r="BN451" s="654" t="s">
        <v>3307</v>
      </c>
      <c r="BO451" s="655" t="s">
        <v>3307</v>
      </c>
      <c r="BP451" s="576" t="s">
        <v>11</v>
      </c>
      <c r="BQ451" s="644"/>
      <c r="BR451" s="645"/>
      <c r="BS451" s="645"/>
      <c r="BT451" s="656"/>
      <c r="BU451" s="576" t="s">
        <v>11</v>
      </c>
      <c r="BV451" s="644"/>
      <c r="BW451" s="645"/>
      <c r="BX451" s="645"/>
      <c r="BY451" s="645"/>
      <c r="BZ451" s="656"/>
      <c r="CA451" s="576" t="s">
        <v>11</v>
      </c>
      <c r="CB451" s="644"/>
      <c r="CC451" s="645"/>
      <c r="CD451" s="645"/>
      <c r="CE451" s="645"/>
      <c r="CF451" s="656"/>
      <c r="CH451" s="652" t="s">
        <v>3257</v>
      </c>
    </row>
    <row r="452" spans="1:86">
      <c r="A452" s="1367"/>
      <c r="B452" s="584"/>
      <c r="C452" s="657"/>
      <c r="D452" s="593" t="s">
        <v>3576</v>
      </c>
      <c r="F452" s="658">
        <v>74180</v>
      </c>
      <c r="G452" s="659">
        <v>129500</v>
      </c>
      <c r="H452" s="658">
        <v>62670</v>
      </c>
      <c r="I452" s="659">
        <v>117990</v>
      </c>
      <c r="J452" s="595" t="s">
        <v>12</v>
      </c>
      <c r="K452" s="660">
        <v>710</v>
      </c>
      <c r="L452" s="661">
        <v>1170</v>
      </c>
      <c r="M452" s="662" t="s">
        <v>3709</v>
      </c>
      <c r="N452" s="660">
        <v>600</v>
      </c>
      <c r="O452" s="661">
        <v>1060</v>
      </c>
      <c r="P452" s="662" t="s">
        <v>3709</v>
      </c>
      <c r="Q452" s="576" t="s">
        <v>1</v>
      </c>
      <c r="R452" s="603">
        <v>6740</v>
      </c>
      <c r="S452" s="601">
        <v>60</v>
      </c>
      <c r="T452" s="663" t="s">
        <v>3618</v>
      </c>
      <c r="V452" s="598"/>
      <c r="W452" s="601"/>
      <c r="X452" s="592"/>
      <c r="Y452" s="601"/>
      <c r="Z452" s="592"/>
      <c r="AA452" s="592"/>
      <c r="AB452" s="593"/>
      <c r="AD452" s="1362"/>
      <c r="AE452" s="664">
        <v>17020</v>
      </c>
      <c r="AF452" s="592"/>
      <c r="AG452" s="592"/>
      <c r="AH452" s="593"/>
      <c r="AJ452" s="603"/>
      <c r="AK452" s="601"/>
      <c r="AL452" s="592"/>
      <c r="AM452" s="592"/>
      <c r="AN452" s="593"/>
      <c r="AP452" s="1351"/>
      <c r="AQ452" s="1354"/>
      <c r="AR452" s="1351"/>
      <c r="AS452" s="1354"/>
      <c r="AT452" s="1349"/>
      <c r="AU452" s="588" t="s">
        <v>3731</v>
      </c>
      <c r="AV452" s="665">
        <v>5400</v>
      </c>
      <c r="AW452" s="666">
        <v>6000</v>
      </c>
      <c r="AX452" s="684">
        <v>3700</v>
      </c>
      <c r="AY452" s="668">
        <v>3700</v>
      </c>
      <c r="BA452" s="651">
        <v>27330</v>
      </c>
      <c r="BC452" s="1345"/>
      <c r="BE452" s="603"/>
      <c r="BF452" s="592"/>
      <c r="BG452" s="592"/>
      <c r="BH452" s="593"/>
      <c r="BJ452" s="669"/>
      <c r="BL452" s="609"/>
      <c r="BM452" s="610"/>
      <c r="BN452" s="610"/>
      <c r="BO452" s="611"/>
      <c r="BQ452" s="603">
        <v>3150</v>
      </c>
      <c r="BR452" s="601" t="s">
        <v>3639</v>
      </c>
      <c r="BS452" s="601">
        <v>30</v>
      </c>
      <c r="BT452" s="670" t="s">
        <v>3618</v>
      </c>
      <c r="BV452" s="603">
        <v>10120</v>
      </c>
      <c r="BW452" s="601" t="s">
        <v>3630</v>
      </c>
      <c r="BX452" s="601">
        <v>100</v>
      </c>
      <c r="BY452" s="601" t="s">
        <v>3618</v>
      </c>
      <c r="BZ452" s="670" t="s">
        <v>3631</v>
      </c>
      <c r="CB452" s="603">
        <v>6090</v>
      </c>
      <c r="CC452" s="601" t="s">
        <v>3630</v>
      </c>
      <c r="CD452" s="601">
        <v>60</v>
      </c>
      <c r="CE452" s="601" t="s">
        <v>3618</v>
      </c>
      <c r="CF452" s="670" t="s">
        <v>3631</v>
      </c>
      <c r="CH452" s="669"/>
    </row>
    <row r="453" spans="1:86">
      <c r="A453" s="1367"/>
      <c r="B453" s="584"/>
      <c r="C453" s="657" t="s">
        <v>3577</v>
      </c>
      <c r="D453" s="593" t="s">
        <v>3578</v>
      </c>
      <c r="F453" s="658">
        <v>129500</v>
      </c>
      <c r="G453" s="659">
        <v>196990</v>
      </c>
      <c r="H453" s="658">
        <v>117990</v>
      </c>
      <c r="I453" s="659">
        <v>185480</v>
      </c>
      <c r="J453" s="595" t="s">
        <v>12</v>
      </c>
      <c r="K453" s="660">
        <v>1170</v>
      </c>
      <c r="L453" s="661">
        <v>1850</v>
      </c>
      <c r="M453" s="662" t="s">
        <v>3709</v>
      </c>
      <c r="N453" s="660">
        <v>1060</v>
      </c>
      <c r="O453" s="661">
        <v>1740</v>
      </c>
      <c r="P453" s="662" t="s">
        <v>3709</v>
      </c>
      <c r="R453" s="598"/>
      <c r="S453" s="592"/>
      <c r="T453" s="593"/>
      <c r="V453" s="598"/>
      <c r="W453" s="601"/>
      <c r="X453" s="592"/>
      <c r="Y453" s="601"/>
      <c r="Z453" s="592"/>
      <c r="AA453" s="592"/>
      <c r="AB453" s="593"/>
      <c r="AC453" s="576" t="s">
        <v>1</v>
      </c>
      <c r="AD453" s="1359">
        <v>17020</v>
      </c>
      <c r="AE453" s="671"/>
      <c r="AF453" s="592"/>
      <c r="AG453" s="592">
        <v>0</v>
      </c>
      <c r="AH453" s="593"/>
      <c r="AJ453" s="603">
        <v>9230</v>
      </c>
      <c r="AK453" s="601" t="s">
        <v>3632</v>
      </c>
      <c r="AL453" s="592"/>
      <c r="AM453" s="592"/>
      <c r="AN453" s="593"/>
      <c r="AP453" s="1351"/>
      <c r="AQ453" s="1354"/>
      <c r="AR453" s="1351"/>
      <c r="AS453" s="1354"/>
      <c r="AT453" s="1349"/>
      <c r="AU453" s="588" t="s">
        <v>3732</v>
      </c>
      <c r="AV453" s="665">
        <v>4700</v>
      </c>
      <c r="AW453" s="666">
        <v>5200</v>
      </c>
      <c r="AX453" s="684">
        <v>3300</v>
      </c>
      <c r="AY453" s="668">
        <v>3300</v>
      </c>
      <c r="BA453" s="694"/>
      <c r="BC453" s="627"/>
      <c r="BE453" s="603"/>
      <c r="BF453" s="592"/>
      <c r="BG453" s="592"/>
      <c r="BH453" s="593"/>
      <c r="BJ453" s="669"/>
      <c r="BL453" s="609">
        <v>0.02</v>
      </c>
      <c r="BM453" s="610">
        <v>0.03</v>
      </c>
      <c r="BN453" s="610">
        <v>0.04</v>
      </c>
      <c r="BO453" s="611">
        <v>0.06</v>
      </c>
      <c r="BQ453" s="603"/>
      <c r="BR453" s="601"/>
      <c r="BS453" s="601"/>
      <c r="BT453" s="670"/>
      <c r="BV453" s="603"/>
      <c r="BW453" s="601"/>
      <c r="BX453" s="601"/>
      <c r="BY453" s="601"/>
      <c r="BZ453" s="670"/>
      <c r="CB453" s="603"/>
      <c r="CC453" s="601"/>
      <c r="CD453" s="601"/>
      <c r="CE453" s="601"/>
      <c r="CF453" s="670"/>
      <c r="CH453" s="669">
        <v>0.96</v>
      </c>
    </row>
    <row r="454" spans="1:86">
      <c r="A454" s="1367"/>
      <c r="B454" s="686"/>
      <c r="C454" s="687"/>
      <c r="D454" s="600" t="s">
        <v>3579</v>
      </c>
      <c r="F454" s="673">
        <v>196990</v>
      </c>
      <c r="G454" s="674"/>
      <c r="H454" s="673">
        <v>185480</v>
      </c>
      <c r="I454" s="674"/>
      <c r="J454" s="595" t="s">
        <v>12</v>
      </c>
      <c r="K454" s="675">
        <v>1850</v>
      </c>
      <c r="L454" s="676"/>
      <c r="M454" s="677" t="s">
        <v>3709</v>
      </c>
      <c r="N454" s="675">
        <v>1740</v>
      </c>
      <c r="O454" s="676"/>
      <c r="P454" s="677" t="s">
        <v>3709</v>
      </c>
      <c r="R454" s="599"/>
      <c r="S454" s="688"/>
      <c r="T454" s="600"/>
      <c r="V454" s="695"/>
      <c r="W454" s="696" t="s">
        <v>3710</v>
      </c>
      <c r="X454" s="592"/>
      <c r="Y454" s="696" t="s">
        <v>3710</v>
      </c>
      <c r="Z454" s="696"/>
      <c r="AA454" s="592"/>
      <c r="AB454" s="593"/>
      <c r="AD454" s="1360"/>
      <c r="AE454" s="678"/>
      <c r="AF454" s="592"/>
      <c r="AG454" s="592"/>
      <c r="AH454" s="593"/>
      <c r="AJ454" s="603"/>
      <c r="AK454" s="601"/>
      <c r="AL454" s="592"/>
      <c r="AM454" s="592"/>
      <c r="AN454" s="593"/>
      <c r="AP454" s="1352"/>
      <c r="AQ454" s="1355"/>
      <c r="AR454" s="1352"/>
      <c r="AS454" s="1355"/>
      <c r="AT454" s="1349"/>
      <c r="AU454" s="679" t="s">
        <v>3733</v>
      </c>
      <c r="AV454" s="680">
        <v>4200</v>
      </c>
      <c r="AW454" s="681">
        <v>4600</v>
      </c>
      <c r="AX454" s="682">
        <v>2900</v>
      </c>
      <c r="AY454" s="683">
        <v>2900</v>
      </c>
      <c r="BA454" s="651" t="s">
        <v>3684</v>
      </c>
      <c r="BC454" s="627"/>
      <c r="BE454" s="602"/>
      <c r="BF454" s="688"/>
      <c r="BG454" s="688"/>
      <c r="BH454" s="600"/>
      <c r="BJ454" s="669"/>
      <c r="BL454" s="689"/>
      <c r="BM454" s="690"/>
      <c r="BN454" s="690"/>
      <c r="BO454" s="691"/>
      <c r="BQ454" s="602"/>
      <c r="BR454" s="612"/>
      <c r="BS454" s="612"/>
      <c r="BT454" s="613"/>
      <c r="BV454" s="602"/>
      <c r="BW454" s="612"/>
      <c r="BX454" s="612"/>
      <c r="BY454" s="612"/>
      <c r="BZ454" s="613"/>
      <c r="CB454" s="602"/>
      <c r="CC454" s="612"/>
      <c r="CD454" s="612"/>
      <c r="CE454" s="612"/>
      <c r="CF454" s="613"/>
      <c r="CH454" s="614"/>
    </row>
    <row r="455" spans="1:86" ht="45">
      <c r="A455" s="1367"/>
      <c r="B455" s="584" t="s">
        <v>3584</v>
      </c>
      <c r="C455" s="657" t="s">
        <v>3573</v>
      </c>
      <c r="D455" s="593" t="s">
        <v>3574</v>
      </c>
      <c r="F455" s="634">
        <v>62620</v>
      </c>
      <c r="G455" s="635">
        <v>69360</v>
      </c>
      <c r="H455" s="634">
        <v>53410</v>
      </c>
      <c r="I455" s="635">
        <v>60150</v>
      </c>
      <c r="J455" s="595" t="s">
        <v>12</v>
      </c>
      <c r="K455" s="636">
        <v>600</v>
      </c>
      <c r="L455" s="637">
        <v>660</v>
      </c>
      <c r="M455" s="638" t="s">
        <v>3709</v>
      </c>
      <c r="N455" s="636">
        <v>510</v>
      </c>
      <c r="O455" s="637">
        <v>570</v>
      </c>
      <c r="P455" s="638" t="s">
        <v>3709</v>
      </c>
      <c r="Q455" s="576" t="s">
        <v>1</v>
      </c>
      <c r="R455" s="692">
        <v>6740</v>
      </c>
      <c r="S455" s="693">
        <v>60</v>
      </c>
      <c r="T455" s="663" t="s">
        <v>3618</v>
      </c>
      <c r="V455" s="598"/>
      <c r="W455" s="601">
        <v>236800</v>
      </c>
      <c r="X455" s="592"/>
      <c r="Y455" s="601">
        <v>2360</v>
      </c>
      <c r="Z455" s="592" t="s">
        <v>3618</v>
      </c>
      <c r="AA455" s="592"/>
      <c r="AB455" s="593"/>
      <c r="AC455" s="576" t="s">
        <v>1</v>
      </c>
      <c r="AD455" s="1361">
        <v>16380</v>
      </c>
      <c r="AE455" s="643"/>
      <c r="AF455" s="642" t="s">
        <v>1</v>
      </c>
      <c r="AG455" s="642">
        <v>90</v>
      </c>
      <c r="AH455" s="633" t="s">
        <v>3618</v>
      </c>
      <c r="AJ455" s="603" t="s">
        <v>3238</v>
      </c>
      <c r="AK455" s="601"/>
      <c r="AL455" s="592" t="s">
        <v>1</v>
      </c>
      <c r="AM455" s="592">
        <v>60</v>
      </c>
      <c r="AN455" s="593" t="s">
        <v>3633</v>
      </c>
      <c r="AO455" s="576" t="s">
        <v>1</v>
      </c>
      <c r="AP455" s="1350">
        <v>4000</v>
      </c>
      <c r="AQ455" s="1353">
        <v>4400</v>
      </c>
      <c r="AR455" s="1350">
        <v>2800</v>
      </c>
      <c r="AS455" s="1353">
        <v>2800</v>
      </c>
      <c r="AT455" s="1349" t="s">
        <v>12</v>
      </c>
      <c r="AU455" s="646" t="s">
        <v>3730</v>
      </c>
      <c r="AV455" s="647">
        <v>8800</v>
      </c>
      <c r="AW455" s="648">
        <v>9800</v>
      </c>
      <c r="AX455" s="684">
        <v>6100</v>
      </c>
      <c r="AY455" s="668">
        <v>6100</v>
      </c>
      <c r="BA455" s="651">
        <v>16800</v>
      </c>
      <c r="BB455" s="576" t="s">
        <v>1</v>
      </c>
      <c r="BC455" s="1344">
        <v>4500</v>
      </c>
      <c r="BD455" s="576" t="s">
        <v>1</v>
      </c>
      <c r="BE455" s="603">
        <v>4230</v>
      </c>
      <c r="BF455" s="592" t="s">
        <v>1</v>
      </c>
      <c r="BG455" s="592">
        <v>40</v>
      </c>
      <c r="BH455" s="593" t="s">
        <v>3618</v>
      </c>
      <c r="BJ455" s="669"/>
      <c r="BK455" s="576" t="s">
        <v>11</v>
      </c>
      <c r="BL455" s="609" t="s">
        <v>3307</v>
      </c>
      <c r="BM455" s="610" t="s">
        <v>3307</v>
      </c>
      <c r="BN455" s="610" t="s">
        <v>3307</v>
      </c>
      <c r="BO455" s="611" t="s">
        <v>3307</v>
      </c>
      <c r="BP455" s="576" t="s">
        <v>11</v>
      </c>
      <c r="BQ455" s="603"/>
      <c r="BR455" s="601"/>
      <c r="BS455" s="601"/>
      <c r="BT455" s="670"/>
      <c r="BU455" s="576" t="s">
        <v>11</v>
      </c>
      <c r="BV455" s="603"/>
      <c r="BW455" s="601"/>
      <c r="BX455" s="601"/>
      <c r="BY455" s="601"/>
      <c r="BZ455" s="670"/>
      <c r="CA455" s="576" t="s">
        <v>11</v>
      </c>
      <c r="CB455" s="603"/>
      <c r="CC455" s="601"/>
      <c r="CD455" s="601"/>
      <c r="CE455" s="601"/>
      <c r="CF455" s="670"/>
      <c r="CH455" s="669" t="s">
        <v>3257</v>
      </c>
    </row>
    <row r="456" spans="1:86">
      <c r="A456" s="1367"/>
      <c r="B456" s="584"/>
      <c r="C456" s="657"/>
      <c r="D456" s="593" t="s">
        <v>3576</v>
      </c>
      <c r="F456" s="658">
        <v>69360</v>
      </c>
      <c r="G456" s="659">
        <v>124680</v>
      </c>
      <c r="H456" s="658">
        <v>60150</v>
      </c>
      <c r="I456" s="659">
        <v>115470</v>
      </c>
      <c r="J456" s="595" t="s">
        <v>12</v>
      </c>
      <c r="K456" s="660">
        <v>660</v>
      </c>
      <c r="L456" s="661">
        <v>1130</v>
      </c>
      <c r="M456" s="662" t="s">
        <v>3709</v>
      </c>
      <c r="N456" s="660">
        <v>570</v>
      </c>
      <c r="O456" s="661">
        <v>1030</v>
      </c>
      <c r="P456" s="662" t="s">
        <v>3709</v>
      </c>
      <c r="Q456" s="576" t="s">
        <v>1</v>
      </c>
      <c r="R456" s="603">
        <v>6740</v>
      </c>
      <c r="S456" s="601">
        <v>60</v>
      </c>
      <c r="T456" s="663" t="s">
        <v>3618</v>
      </c>
      <c r="V456" s="598"/>
      <c r="W456" s="601"/>
      <c r="X456" s="592"/>
      <c r="Y456" s="601"/>
      <c r="Z456" s="592"/>
      <c r="AA456" s="592"/>
      <c r="AB456" s="593"/>
      <c r="AD456" s="1362"/>
      <c r="AE456" s="664">
        <v>14660</v>
      </c>
      <c r="AF456" s="592"/>
      <c r="AG456" s="592"/>
      <c r="AH456" s="593"/>
      <c r="AJ456" s="603"/>
      <c r="AK456" s="601"/>
      <c r="AL456" s="592"/>
      <c r="AM456" s="592"/>
      <c r="AN456" s="593"/>
      <c r="AP456" s="1351"/>
      <c r="AQ456" s="1354"/>
      <c r="AR456" s="1351"/>
      <c r="AS456" s="1354"/>
      <c r="AT456" s="1349"/>
      <c r="AU456" s="588" t="s">
        <v>3731</v>
      </c>
      <c r="AV456" s="665">
        <v>4800</v>
      </c>
      <c r="AW456" s="666">
        <v>5400</v>
      </c>
      <c r="AX456" s="684">
        <v>3400</v>
      </c>
      <c r="AY456" s="668">
        <v>3400</v>
      </c>
      <c r="BA456" s="694"/>
      <c r="BC456" s="1345"/>
      <c r="BE456" s="603"/>
      <c r="BF456" s="592"/>
      <c r="BG456" s="592"/>
      <c r="BH456" s="593"/>
      <c r="BJ456" s="669"/>
      <c r="BL456" s="609"/>
      <c r="BM456" s="610"/>
      <c r="BN456" s="610"/>
      <c r="BO456" s="611"/>
      <c r="BQ456" s="603">
        <v>2520</v>
      </c>
      <c r="BR456" s="601" t="s">
        <v>3639</v>
      </c>
      <c r="BS456" s="601">
        <v>20</v>
      </c>
      <c r="BT456" s="670" t="s">
        <v>3618</v>
      </c>
      <c r="BV456" s="603">
        <v>8090</v>
      </c>
      <c r="BW456" s="601" t="s">
        <v>3630</v>
      </c>
      <c r="BX456" s="601">
        <v>80</v>
      </c>
      <c r="BY456" s="601" t="s">
        <v>3618</v>
      </c>
      <c r="BZ456" s="670" t="s">
        <v>3631</v>
      </c>
      <c r="CB456" s="603">
        <v>4870</v>
      </c>
      <c r="CC456" s="601" t="s">
        <v>3630</v>
      </c>
      <c r="CD456" s="601">
        <v>40</v>
      </c>
      <c r="CE456" s="601" t="s">
        <v>3618</v>
      </c>
      <c r="CF456" s="670" t="s">
        <v>3631</v>
      </c>
      <c r="CH456" s="669"/>
    </row>
    <row r="457" spans="1:86">
      <c r="A457" s="1367"/>
      <c r="B457" s="584"/>
      <c r="C457" s="657" t="s">
        <v>3577</v>
      </c>
      <c r="D457" s="593" t="s">
        <v>3578</v>
      </c>
      <c r="F457" s="658">
        <v>124680</v>
      </c>
      <c r="G457" s="659">
        <v>192170</v>
      </c>
      <c r="H457" s="658">
        <v>115470</v>
      </c>
      <c r="I457" s="659">
        <v>182960</v>
      </c>
      <c r="J457" s="595" t="s">
        <v>12</v>
      </c>
      <c r="K457" s="660">
        <v>1130</v>
      </c>
      <c r="L457" s="661">
        <v>1810</v>
      </c>
      <c r="M457" s="662" t="s">
        <v>3709</v>
      </c>
      <c r="N457" s="660">
        <v>1030</v>
      </c>
      <c r="O457" s="661">
        <v>1710</v>
      </c>
      <c r="P457" s="662" t="s">
        <v>3709</v>
      </c>
      <c r="R457" s="598"/>
      <c r="S457" s="592"/>
      <c r="T457" s="593"/>
      <c r="V457" s="695"/>
      <c r="W457" s="696" t="s">
        <v>3711</v>
      </c>
      <c r="X457" s="592"/>
      <c r="Y457" s="696" t="s">
        <v>3711</v>
      </c>
      <c r="Z457" s="696"/>
      <c r="AA457" s="592"/>
      <c r="AB457" s="593"/>
      <c r="AC457" s="576" t="s">
        <v>1</v>
      </c>
      <c r="AD457" s="1359">
        <v>14660</v>
      </c>
      <c r="AE457" s="671"/>
      <c r="AF457" s="592"/>
      <c r="AG457" s="592">
        <v>0</v>
      </c>
      <c r="AH457" s="593"/>
      <c r="AJ457" s="603">
        <v>6920</v>
      </c>
      <c r="AK457" s="601" t="s">
        <v>3632</v>
      </c>
      <c r="AL457" s="592"/>
      <c r="AM457" s="592"/>
      <c r="AN457" s="593"/>
      <c r="AP457" s="1351"/>
      <c r="AQ457" s="1354"/>
      <c r="AR457" s="1351"/>
      <c r="AS457" s="1354"/>
      <c r="AT457" s="1349"/>
      <c r="AU457" s="588" t="s">
        <v>3732</v>
      </c>
      <c r="AV457" s="665">
        <v>4200</v>
      </c>
      <c r="AW457" s="666">
        <v>4700</v>
      </c>
      <c r="AX457" s="684">
        <v>2900</v>
      </c>
      <c r="AY457" s="668">
        <v>2900</v>
      </c>
      <c r="BA457" s="651" t="s">
        <v>3685</v>
      </c>
      <c r="BC457" s="627"/>
      <c r="BE457" s="603"/>
      <c r="BF457" s="592"/>
      <c r="BG457" s="592"/>
      <c r="BH457" s="593"/>
      <c r="BJ457" s="669"/>
      <c r="BL457" s="609">
        <v>0.02</v>
      </c>
      <c r="BM457" s="610">
        <v>0.03</v>
      </c>
      <c r="BN457" s="610">
        <v>0.05</v>
      </c>
      <c r="BO457" s="611">
        <v>0.06</v>
      </c>
      <c r="BQ457" s="603"/>
      <c r="BR457" s="601"/>
      <c r="BS457" s="601"/>
      <c r="BT457" s="670"/>
      <c r="BV457" s="603"/>
      <c r="BW457" s="601"/>
      <c r="BX457" s="601"/>
      <c r="BY457" s="601"/>
      <c r="BZ457" s="670"/>
      <c r="CB457" s="603"/>
      <c r="CC457" s="601"/>
      <c r="CD457" s="601"/>
      <c r="CE457" s="601"/>
      <c r="CF457" s="670"/>
      <c r="CH457" s="669">
        <v>0.92</v>
      </c>
    </row>
    <row r="458" spans="1:86">
      <c r="A458" s="1367"/>
      <c r="B458" s="584"/>
      <c r="C458" s="657"/>
      <c r="D458" s="593" t="s">
        <v>3579</v>
      </c>
      <c r="F458" s="673">
        <v>192170</v>
      </c>
      <c r="G458" s="674"/>
      <c r="H458" s="673">
        <v>182960</v>
      </c>
      <c r="I458" s="674"/>
      <c r="J458" s="595" t="s">
        <v>12</v>
      </c>
      <c r="K458" s="675">
        <v>1810</v>
      </c>
      <c r="L458" s="676"/>
      <c r="M458" s="677" t="s">
        <v>3709</v>
      </c>
      <c r="N458" s="675">
        <v>1710</v>
      </c>
      <c r="O458" s="676"/>
      <c r="P458" s="677" t="s">
        <v>3709</v>
      </c>
      <c r="R458" s="598"/>
      <c r="S458" s="592"/>
      <c r="T458" s="593"/>
      <c r="V458" s="598"/>
      <c r="W458" s="601">
        <v>253400</v>
      </c>
      <c r="X458" s="592"/>
      <c r="Y458" s="601">
        <v>2530</v>
      </c>
      <c r="Z458" s="592" t="s">
        <v>3618</v>
      </c>
      <c r="AA458" s="592"/>
      <c r="AB458" s="593"/>
      <c r="AD458" s="1360"/>
      <c r="AE458" s="678"/>
      <c r="AF458" s="688"/>
      <c r="AG458" s="688"/>
      <c r="AH458" s="600"/>
      <c r="AJ458" s="603"/>
      <c r="AK458" s="601"/>
      <c r="AL458" s="592"/>
      <c r="AM458" s="592"/>
      <c r="AN458" s="593"/>
      <c r="AP458" s="1352"/>
      <c r="AQ458" s="1355"/>
      <c r="AR458" s="1352"/>
      <c r="AS458" s="1355"/>
      <c r="AT458" s="1349"/>
      <c r="AU458" s="679" t="s">
        <v>3733</v>
      </c>
      <c r="AV458" s="680">
        <v>3800</v>
      </c>
      <c r="AW458" s="681">
        <v>4200</v>
      </c>
      <c r="AX458" s="682">
        <v>2600</v>
      </c>
      <c r="AY458" s="683">
        <v>2600</v>
      </c>
      <c r="BA458" s="651">
        <v>12280</v>
      </c>
      <c r="BC458" s="627"/>
      <c r="BE458" s="603"/>
      <c r="BF458" s="592"/>
      <c r="BG458" s="592"/>
      <c r="BH458" s="593"/>
      <c r="BJ458" s="669"/>
      <c r="BL458" s="609"/>
      <c r="BM458" s="610"/>
      <c r="BN458" s="610"/>
      <c r="BO458" s="611"/>
      <c r="BQ458" s="603"/>
      <c r="BR458" s="601"/>
      <c r="BS458" s="601"/>
      <c r="BT458" s="670"/>
      <c r="BV458" s="603"/>
      <c r="BW458" s="601"/>
      <c r="BX458" s="601"/>
      <c r="BY458" s="601"/>
      <c r="BZ458" s="670"/>
      <c r="CB458" s="603"/>
      <c r="CC458" s="601"/>
      <c r="CD458" s="601"/>
      <c r="CE458" s="601"/>
      <c r="CF458" s="670"/>
      <c r="CH458" s="669"/>
    </row>
    <row r="459" spans="1:86" ht="45">
      <c r="A459" s="1367"/>
      <c r="B459" s="631" t="s">
        <v>3585</v>
      </c>
      <c r="C459" s="632" t="s">
        <v>3573</v>
      </c>
      <c r="D459" s="633" t="s">
        <v>3574</v>
      </c>
      <c r="F459" s="634">
        <v>54770</v>
      </c>
      <c r="G459" s="635">
        <v>61510</v>
      </c>
      <c r="H459" s="634">
        <v>47090</v>
      </c>
      <c r="I459" s="635">
        <v>53830</v>
      </c>
      <c r="J459" s="595" t="s">
        <v>12</v>
      </c>
      <c r="K459" s="636">
        <v>520</v>
      </c>
      <c r="L459" s="637">
        <v>580</v>
      </c>
      <c r="M459" s="638" t="s">
        <v>3709</v>
      </c>
      <c r="N459" s="636">
        <v>450</v>
      </c>
      <c r="O459" s="637">
        <v>510</v>
      </c>
      <c r="P459" s="638" t="s">
        <v>3709</v>
      </c>
      <c r="Q459" s="576" t="s">
        <v>1</v>
      </c>
      <c r="R459" s="639">
        <v>6740</v>
      </c>
      <c r="S459" s="640">
        <v>60</v>
      </c>
      <c r="T459" s="641" t="s">
        <v>3618</v>
      </c>
      <c r="V459" s="598"/>
      <c r="W459" s="601"/>
      <c r="X459" s="592"/>
      <c r="Y459" s="601"/>
      <c r="Z459" s="592"/>
      <c r="AA459" s="592"/>
      <c r="AB459" s="593"/>
      <c r="AC459" s="576" t="s">
        <v>1</v>
      </c>
      <c r="AD459" s="1361">
        <v>14800</v>
      </c>
      <c r="AE459" s="643"/>
      <c r="AF459" s="592" t="s">
        <v>1</v>
      </c>
      <c r="AG459" s="592">
        <v>70</v>
      </c>
      <c r="AH459" s="593" t="s">
        <v>3618</v>
      </c>
      <c r="AJ459" s="603" t="s">
        <v>3239</v>
      </c>
      <c r="AK459" s="601"/>
      <c r="AL459" s="592" t="s">
        <v>1</v>
      </c>
      <c r="AM459" s="592">
        <v>50</v>
      </c>
      <c r="AN459" s="593" t="s">
        <v>3633</v>
      </c>
      <c r="AO459" s="576" t="s">
        <v>1</v>
      </c>
      <c r="AP459" s="1350">
        <v>3400</v>
      </c>
      <c r="AQ459" s="1353">
        <v>3700</v>
      </c>
      <c r="AR459" s="1350">
        <v>2300</v>
      </c>
      <c r="AS459" s="1353">
        <v>2300</v>
      </c>
      <c r="AT459" s="1349" t="s">
        <v>12</v>
      </c>
      <c r="AU459" s="646" t="s">
        <v>3730</v>
      </c>
      <c r="AV459" s="647">
        <v>7200</v>
      </c>
      <c r="AW459" s="648">
        <v>8100</v>
      </c>
      <c r="AX459" s="684">
        <v>5100</v>
      </c>
      <c r="AY459" s="668">
        <v>5100</v>
      </c>
      <c r="BA459" s="694"/>
      <c r="BB459" s="576" t="s">
        <v>1</v>
      </c>
      <c r="BC459" s="1344">
        <v>4500</v>
      </c>
      <c r="BD459" s="576" t="s">
        <v>1</v>
      </c>
      <c r="BE459" s="644">
        <v>3520</v>
      </c>
      <c r="BF459" s="642" t="s">
        <v>1</v>
      </c>
      <c r="BG459" s="642">
        <v>30</v>
      </c>
      <c r="BH459" s="633" t="s">
        <v>3618</v>
      </c>
      <c r="BJ459" s="669"/>
      <c r="BK459" s="576" t="s">
        <v>11</v>
      </c>
      <c r="BL459" s="653" t="s">
        <v>3307</v>
      </c>
      <c r="BM459" s="654" t="s">
        <v>3307</v>
      </c>
      <c r="BN459" s="654" t="s">
        <v>3307</v>
      </c>
      <c r="BO459" s="655" t="s">
        <v>3307</v>
      </c>
      <c r="BP459" s="576" t="s">
        <v>11</v>
      </c>
      <c r="BQ459" s="644"/>
      <c r="BR459" s="645"/>
      <c r="BS459" s="645"/>
      <c r="BT459" s="656"/>
      <c r="BU459" s="576" t="s">
        <v>11</v>
      </c>
      <c r="BV459" s="644"/>
      <c r="BW459" s="645"/>
      <c r="BX459" s="645"/>
      <c r="BY459" s="645"/>
      <c r="BZ459" s="656"/>
      <c r="CA459" s="576" t="s">
        <v>11</v>
      </c>
      <c r="CB459" s="644"/>
      <c r="CC459" s="645"/>
      <c r="CD459" s="645"/>
      <c r="CE459" s="645"/>
      <c r="CF459" s="656"/>
      <c r="CH459" s="652" t="s">
        <v>3257</v>
      </c>
    </row>
    <row r="460" spans="1:86">
      <c r="A460" s="1367"/>
      <c r="B460" s="584"/>
      <c r="C460" s="657"/>
      <c r="D460" s="593" t="s">
        <v>3576</v>
      </c>
      <c r="F460" s="658">
        <v>61510</v>
      </c>
      <c r="G460" s="659">
        <v>116830</v>
      </c>
      <c r="H460" s="658">
        <v>53830</v>
      </c>
      <c r="I460" s="659">
        <v>109150</v>
      </c>
      <c r="J460" s="595" t="s">
        <v>12</v>
      </c>
      <c r="K460" s="660">
        <v>580</v>
      </c>
      <c r="L460" s="661">
        <v>1050</v>
      </c>
      <c r="M460" s="662" t="s">
        <v>3709</v>
      </c>
      <c r="N460" s="660">
        <v>510</v>
      </c>
      <c r="O460" s="661">
        <v>970</v>
      </c>
      <c r="P460" s="662" t="s">
        <v>3709</v>
      </c>
      <c r="Q460" s="576" t="s">
        <v>1</v>
      </c>
      <c r="R460" s="603">
        <v>6740</v>
      </c>
      <c r="S460" s="601">
        <v>60</v>
      </c>
      <c r="T460" s="663" t="s">
        <v>3618</v>
      </c>
      <c r="V460" s="695"/>
      <c r="W460" s="696" t="s">
        <v>3712</v>
      </c>
      <c r="X460" s="592"/>
      <c r="Y460" s="696" t="s">
        <v>3712</v>
      </c>
      <c r="Z460" s="696"/>
      <c r="AA460" s="592"/>
      <c r="AB460" s="593"/>
      <c r="AD460" s="1362"/>
      <c r="AE460" s="664">
        <v>13080</v>
      </c>
      <c r="AF460" s="592"/>
      <c r="AG460" s="592"/>
      <c r="AH460" s="593"/>
      <c r="AJ460" s="603"/>
      <c r="AK460" s="601"/>
      <c r="AL460" s="592"/>
      <c r="AM460" s="592"/>
      <c r="AN460" s="593"/>
      <c r="AP460" s="1351"/>
      <c r="AQ460" s="1354"/>
      <c r="AR460" s="1351"/>
      <c r="AS460" s="1354"/>
      <c r="AT460" s="1349"/>
      <c r="AU460" s="588" t="s">
        <v>3731</v>
      </c>
      <c r="AV460" s="665">
        <v>4000</v>
      </c>
      <c r="AW460" s="666">
        <v>4400</v>
      </c>
      <c r="AX460" s="684">
        <v>2800</v>
      </c>
      <c r="AY460" s="668">
        <v>2800</v>
      </c>
      <c r="BA460" s="651" t="s">
        <v>3686</v>
      </c>
      <c r="BC460" s="1345"/>
      <c r="BE460" s="603"/>
      <c r="BF460" s="592"/>
      <c r="BG460" s="592"/>
      <c r="BH460" s="593"/>
      <c r="BJ460" s="669"/>
      <c r="BL460" s="609"/>
      <c r="BM460" s="610"/>
      <c r="BN460" s="610"/>
      <c r="BO460" s="611"/>
      <c r="BQ460" s="603">
        <v>2100</v>
      </c>
      <c r="BR460" s="601" t="s">
        <v>3639</v>
      </c>
      <c r="BS460" s="601">
        <v>20</v>
      </c>
      <c r="BT460" s="670" t="s">
        <v>3618</v>
      </c>
      <c r="BV460" s="603">
        <v>6740</v>
      </c>
      <c r="BW460" s="601" t="s">
        <v>3630</v>
      </c>
      <c r="BX460" s="601">
        <v>60</v>
      </c>
      <c r="BY460" s="601" t="s">
        <v>3618</v>
      </c>
      <c r="BZ460" s="670" t="s">
        <v>3631</v>
      </c>
      <c r="CB460" s="603">
        <v>4060</v>
      </c>
      <c r="CC460" s="601" t="s">
        <v>3630</v>
      </c>
      <c r="CD460" s="601">
        <v>40</v>
      </c>
      <c r="CE460" s="601" t="s">
        <v>3618</v>
      </c>
      <c r="CF460" s="670" t="s">
        <v>3631</v>
      </c>
      <c r="CH460" s="669"/>
    </row>
    <row r="461" spans="1:86">
      <c r="A461" s="1367"/>
      <c r="B461" s="584"/>
      <c r="C461" s="657" t="s">
        <v>3577</v>
      </c>
      <c r="D461" s="593" t="s">
        <v>3578</v>
      </c>
      <c r="F461" s="658">
        <v>116830</v>
      </c>
      <c r="G461" s="659">
        <v>184320</v>
      </c>
      <c r="H461" s="658">
        <v>109150</v>
      </c>
      <c r="I461" s="659">
        <v>176640</v>
      </c>
      <c r="J461" s="595" t="s">
        <v>12</v>
      </c>
      <c r="K461" s="660">
        <v>1050</v>
      </c>
      <c r="L461" s="661">
        <v>1730</v>
      </c>
      <c r="M461" s="662" t="s">
        <v>3709</v>
      </c>
      <c r="N461" s="660">
        <v>970</v>
      </c>
      <c r="O461" s="661">
        <v>1650</v>
      </c>
      <c r="P461" s="662" t="s">
        <v>3709</v>
      </c>
      <c r="R461" s="598"/>
      <c r="S461" s="592"/>
      <c r="T461" s="593"/>
      <c r="V461" s="598"/>
      <c r="W461" s="601">
        <v>286600</v>
      </c>
      <c r="X461" s="592"/>
      <c r="Y461" s="601">
        <v>2860</v>
      </c>
      <c r="Z461" s="592" t="s">
        <v>3618</v>
      </c>
      <c r="AA461" s="592"/>
      <c r="AB461" s="593"/>
      <c r="AC461" s="576" t="s">
        <v>1</v>
      </c>
      <c r="AD461" s="1359">
        <v>13080</v>
      </c>
      <c r="AE461" s="671"/>
      <c r="AF461" s="592"/>
      <c r="AG461" s="592">
        <v>0</v>
      </c>
      <c r="AH461" s="593"/>
      <c r="AJ461" s="603">
        <v>5530</v>
      </c>
      <c r="AK461" s="601" t="s">
        <v>3632</v>
      </c>
      <c r="AL461" s="592"/>
      <c r="AM461" s="592"/>
      <c r="AN461" s="593"/>
      <c r="AP461" s="1351"/>
      <c r="AQ461" s="1354"/>
      <c r="AR461" s="1351"/>
      <c r="AS461" s="1354"/>
      <c r="AT461" s="1349"/>
      <c r="AU461" s="588" t="s">
        <v>3732</v>
      </c>
      <c r="AV461" s="665">
        <v>3500</v>
      </c>
      <c r="AW461" s="666">
        <v>3800</v>
      </c>
      <c r="AX461" s="684">
        <v>2400</v>
      </c>
      <c r="AY461" s="668">
        <v>2400</v>
      </c>
      <c r="BA461" s="651">
        <v>9770</v>
      </c>
      <c r="BC461" s="627"/>
      <c r="BE461" s="603"/>
      <c r="BF461" s="592"/>
      <c r="BG461" s="592"/>
      <c r="BH461" s="593"/>
      <c r="BJ461" s="669"/>
      <c r="BL461" s="609">
        <v>0.02</v>
      </c>
      <c r="BM461" s="610">
        <v>0.03</v>
      </c>
      <c r="BN461" s="610">
        <v>0.05</v>
      </c>
      <c r="BO461" s="611">
        <v>0.06</v>
      </c>
      <c r="BQ461" s="603"/>
      <c r="BR461" s="601"/>
      <c r="BS461" s="601"/>
      <c r="BT461" s="670"/>
      <c r="BV461" s="603"/>
      <c r="BW461" s="601"/>
      <c r="BX461" s="601"/>
      <c r="BY461" s="601"/>
      <c r="BZ461" s="670"/>
      <c r="CB461" s="603"/>
      <c r="CC461" s="601"/>
      <c r="CD461" s="601"/>
      <c r="CE461" s="601"/>
      <c r="CF461" s="670"/>
      <c r="CH461" s="669">
        <v>0.9</v>
      </c>
    </row>
    <row r="462" spans="1:86">
      <c r="A462" s="1367"/>
      <c r="B462" s="686"/>
      <c r="C462" s="687"/>
      <c r="D462" s="600" t="s">
        <v>3579</v>
      </c>
      <c r="F462" s="673">
        <v>184320</v>
      </c>
      <c r="G462" s="674"/>
      <c r="H462" s="673">
        <v>176640</v>
      </c>
      <c r="I462" s="674"/>
      <c r="J462" s="595" t="s">
        <v>12</v>
      </c>
      <c r="K462" s="675">
        <v>1730</v>
      </c>
      <c r="L462" s="676"/>
      <c r="M462" s="677" t="s">
        <v>3709</v>
      </c>
      <c r="N462" s="675">
        <v>1650</v>
      </c>
      <c r="O462" s="676"/>
      <c r="P462" s="677" t="s">
        <v>3709</v>
      </c>
      <c r="R462" s="599"/>
      <c r="S462" s="688"/>
      <c r="T462" s="600"/>
      <c r="V462" s="598"/>
      <c r="W462" s="601"/>
      <c r="X462" s="592"/>
      <c r="Y462" s="601"/>
      <c r="Z462" s="592"/>
      <c r="AA462" s="592"/>
      <c r="AB462" s="593"/>
      <c r="AD462" s="1360"/>
      <c r="AE462" s="678"/>
      <c r="AF462" s="592"/>
      <c r="AG462" s="592"/>
      <c r="AH462" s="593"/>
      <c r="AJ462" s="603"/>
      <c r="AK462" s="601"/>
      <c r="AL462" s="592"/>
      <c r="AM462" s="592"/>
      <c r="AN462" s="593"/>
      <c r="AP462" s="1352"/>
      <c r="AQ462" s="1355"/>
      <c r="AR462" s="1352"/>
      <c r="AS462" s="1355"/>
      <c r="AT462" s="1349"/>
      <c r="AU462" s="679" t="s">
        <v>3733</v>
      </c>
      <c r="AV462" s="680">
        <v>3100</v>
      </c>
      <c r="AW462" s="681">
        <v>3400</v>
      </c>
      <c r="AX462" s="682">
        <v>2100</v>
      </c>
      <c r="AY462" s="683">
        <v>2100</v>
      </c>
      <c r="BA462" s="694"/>
      <c r="BC462" s="627"/>
      <c r="BE462" s="602"/>
      <c r="BF462" s="688"/>
      <c r="BG462" s="688"/>
      <c r="BH462" s="600"/>
      <c r="BJ462" s="669"/>
      <c r="BL462" s="689"/>
      <c r="BM462" s="690"/>
      <c r="BN462" s="690"/>
      <c r="BO462" s="691"/>
      <c r="BQ462" s="602"/>
      <c r="BR462" s="612"/>
      <c r="BS462" s="612"/>
      <c r="BT462" s="613"/>
      <c r="BV462" s="602"/>
      <c r="BW462" s="612"/>
      <c r="BX462" s="612"/>
      <c r="BY462" s="612"/>
      <c r="BZ462" s="613"/>
      <c r="CB462" s="602"/>
      <c r="CC462" s="612"/>
      <c r="CD462" s="612"/>
      <c r="CE462" s="612"/>
      <c r="CF462" s="613"/>
      <c r="CH462" s="614"/>
    </row>
    <row r="463" spans="1:86" ht="45">
      <c r="A463" s="1367"/>
      <c r="B463" s="584" t="s">
        <v>3586</v>
      </c>
      <c r="C463" s="657" t="s">
        <v>3573</v>
      </c>
      <c r="D463" s="593" t="s">
        <v>3574</v>
      </c>
      <c r="F463" s="634">
        <v>49240</v>
      </c>
      <c r="G463" s="635">
        <v>55980</v>
      </c>
      <c r="H463" s="634">
        <v>42660</v>
      </c>
      <c r="I463" s="635">
        <v>49400</v>
      </c>
      <c r="J463" s="595" t="s">
        <v>12</v>
      </c>
      <c r="K463" s="636">
        <v>470</v>
      </c>
      <c r="L463" s="637">
        <v>530</v>
      </c>
      <c r="M463" s="638" t="s">
        <v>3709</v>
      </c>
      <c r="N463" s="636">
        <v>400</v>
      </c>
      <c r="O463" s="637">
        <v>460</v>
      </c>
      <c r="P463" s="638" t="s">
        <v>3709</v>
      </c>
      <c r="Q463" s="576" t="s">
        <v>1</v>
      </c>
      <c r="R463" s="692">
        <v>6740</v>
      </c>
      <c r="S463" s="693">
        <v>60</v>
      </c>
      <c r="T463" s="663" t="s">
        <v>3618</v>
      </c>
      <c r="V463" s="695"/>
      <c r="W463" s="696" t="s">
        <v>3713</v>
      </c>
      <c r="X463" s="592"/>
      <c r="Y463" s="696" t="s">
        <v>3713</v>
      </c>
      <c r="Z463" s="696"/>
      <c r="AA463" s="592"/>
      <c r="AB463" s="593"/>
      <c r="AC463" s="576" t="s">
        <v>1</v>
      </c>
      <c r="AD463" s="1361">
        <v>13680</v>
      </c>
      <c r="AE463" s="643"/>
      <c r="AF463" s="642" t="s">
        <v>1</v>
      </c>
      <c r="AG463" s="642">
        <v>60</v>
      </c>
      <c r="AH463" s="633" t="s">
        <v>3618</v>
      </c>
      <c r="AJ463" s="603" t="s">
        <v>3240</v>
      </c>
      <c r="AK463" s="601"/>
      <c r="AL463" s="592" t="s">
        <v>1</v>
      </c>
      <c r="AM463" s="592">
        <v>40</v>
      </c>
      <c r="AN463" s="593" t="s">
        <v>3633</v>
      </c>
      <c r="AO463" s="576" t="s">
        <v>1</v>
      </c>
      <c r="AP463" s="1350">
        <v>2900</v>
      </c>
      <c r="AQ463" s="1353">
        <v>3200</v>
      </c>
      <c r="AR463" s="1350">
        <v>2000</v>
      </c>
      <c r="AS463" s="1353">
        <v>2000</v>
      </c>
      <c r="AT463" s="1349" t="s">
        <v>12</v>
      </c>
      <c r="AU463" s="646" t="s">
        <v>3730</v>
      </c>
      <c r="AV463" s="647">
        <v>6300</v>
      </c>
      <c r="AW463" s="648">
        <v>7100</v>
      </c>
      <c r="AX463" s="684">
        <v>4400</v>
      </c>
      <c r="AY463" s="668">
        <v>4400</v>
      </c>
      <c r="BA463" s="651" t="s">
        <v>3687</v>
      </c>
      <c r="BB463" s="576" t="s">
        <v>1</v>
      </c>
      <c r="BC463" s="1344">
        <v>4500</v>
      </c>
      <c r="BD463" s="576" t="s">
        <v>1</v>
      </c>
      <c r="BE463" s="603">
        <v>3010</v>
      </c>
      <c r="BF463" s="592" t="s">
        <v>1</v>
      </c>
      <c r="BG463" s="592">
        <v>30</v>
      </c>
      <c r="BH463" s="593" t="s">
        <v>3618</v>
      </c>
      <c r="BJ463" s="669"/>
      <c r="BK463" s="576" t="s">
        <v>11</v>
      </c>
      <c r="BL463" s="609" t="s">
        <v>3307</v>
      </c>
      <c r="BM463" s="610" t="s">
        <v>3307</v>
      </c>
      <c r="BN463" s="610" t="s">
        <v>3307</v>
      </c>
      <c r="BO463" s="611" t="s">
        <v>3307</v>
      </c>
      <c r="BP463" s="576" t="s">
        <v>11</v>
      </c>
      <c r="BQ463" s="603"/>
      <c r="BR463" s="601"/>
      <c r="BS463" s="601"/>
      <c r="BT463" s="670"/>
      <c r="BU463" s="576" t="s">
        <v>11</v>
      </c>
      <c r="BV463" s="603"/>
      <c r="BW463" s="601"/>
      <c r="BX463" s="601"/>
      <c r="BY463" s="601"/>
      <c r="BZ463" s="670"/>
      <c r="CA463" s="576" t="s">
        <v>11</v>
      </c>
      <c r="CB463" s="603"/>
      <c r="CC463" s="601"/>
      <c r="CD463" s="601"/>
      <c r="CE463" s="601"/>
      <c r="CF463" s="670"/>
      <c r="CH463" s="669" t="s">
        <v>3257</v>
      </c>
    </row>
    <row r="464" spans="1:86">
      <c r="A464" s="1367"/>
      <c r="B464" s="584"/>
      <c r="C464" s="657"/>
      <c r="D464" s="593" t="s">
        <v>3576</v>
      </c>
      <c r="F464" s="658">
        <v>55980</v>
      </c>
      <c r="G464" s="659">
        <v>111300</v>
      </c>
      <c r="H464" s="658">
        <v>49400</v>
      </c>
      <c r="I464" s="659">
        <v>104720</v>
      </c>
      <c r="J464" s="595" t="s">
        <v>12</v>
      </c>
      <c r="K464" s="660">
        <v>530</v>
      </c>
      <c r="L464" s="661">
        <v>990</v>
      </c>
      <c r="M464" s="662" t="s">
        <v>3709</v>
      </c>
      <c r="N464" s="660">
        <v>460</v>
      </c>
      <c r="O464" s="661">
        <v>930</v>
      </c>
      <c r="P464" s="662" t="s">
        <v>3709</v>
      </c>
      <c r="Q464" s="576" t="s">
        <v>1</v>
      </c>
      <c r="R464" s="603">
        <v>6740</v>
      </c>
      <c r="S464" s="601">
        <v>60</v>
      </c>
      <c r="T464" s="663" t="s">
        <v>3618</v>
      </c>
      <c r="V464" s="598"/>
      <c r="W464" s="601">
        <v>319900</v>
      </c>
      <c r="X464" s="592"/>
      <c r="Y464" s="601">
        <v>3190</v>
      </c>
      <c r="Z464" s="592" t="s">
        <v>3618</v>
      </c>
      <c r="AA464" s="592"/>
      <c r="AB464" s="593"/>
      <c r="AD464" s="1362"/>
      <c r="AE464" s="664">
        <v>11950</v>
      </c>
      <c r="AF464" s="592"/>
      <c r="AG464" s="592"/>
      <c r="AH464" s="593"/>
      <c r="AJ464" s="603"/>
      <c r="AK464" s="601"/>
      <c r="AL464" s="592"/>
      <c r="AM464" s="592"/>
      <c r="AN464" s="593"/>
      <c r="AP464" s="1351"/>
      <c r="AQ464" s="1354"/>
      <c r="AR464" s="1351"/>
      <c r="AS464" s="1354"/>
      <c r="AT464" s="1349"/>
      <c r="AU464" s="588" t="s">
        <v>3731</v>
      </c>
      <c r="AV464" s="665">
        <v>3500</v>
      </c>
      <c r="AW464" s="666">
        <v>3900</v>
      </c>
      <c r="AX464" s="684">
        <v>2400</v>
      </c>
      <c r="AY464" s="668">
        <v>2400</v>
      </c>
      <c r="BA464" s="651">
        <v>7500</v>
      </c>
      <c r="BC464" s="1345"/>
      <c r="BE464" s="603"/>
      <c r="BF464" s="592"/>
      <c r="BG464" s="592"/>
      <c r="BH464" s="593"/>
      <c r="BJ464" s="669"/>
      <c r="BL464" s="609"/>
      <c r="BM464" s="610"/>
      <c r="BN464" s="610"/>
      <c r="BO464" s="611"/>
      <c r="BQ464" s="603">
        <v>1800</v>
      </c>
      <c r="BR464" s="601" t="s">
        <v>3639</v>
      </c>
      <c r="BS464" s="601">
        <v>10</v>
      </c>
      <c r="BT464" s="670" t="s">
        <v>3618</v>
      </c>
      <c r="BV464" s="603">
        <v>5780</v>
      </c>
      <c r="BW464" s="601" t="s">
        <v>3630</v>
      </c>
      <c r="BX464" s="601">
        <v>50</v>
      </c>
      <c r="BY464" s="601" t="s">
        <v>3618</v>
      </c>
      <c r="BZ464" s="670" t="s">
        <v>3631</v>
      </c>
      <c r="CB464" s="603">
        <v>3480</v>
      </c>
      <c r="CC464" s="601" t="s">
        <v>3630</v>
      </c>
      <c r="CD464" s="601">
        <v>30</v>
      </c>
      <c r="CE464" s="601" t="s">
        <v>3618</v>
      </c>
      <c r="CF464" s="670" t="s">
        <v>3631</v>
      </c>
      <c r="CH464" s="669"/>
    </row>
    <row r="465" spans="1:86">
      <c r="A465" s="1367"/>
      <c r="B465" s="584"/>
      <c r="C465" s="657" t="s">
        <v>3577</v>
      </c>
      <c r="D465" s="593" t="s">
        <v>3578</v>
      </c>
      <c r="F465" s="658">
        <v>111300</v>
      </c>
      <c r="G465" s="659">
        <v>178790</v>
      </c>
      <c r="H465" s="658">
        <v>104720</v>
      </c>
      <c r="I465" s="659">
        <v>172210</v>
      </c>
      <c r="J465" s="595" t="s">
        <v>12</v>
      </c>
      <c r="K465" s="660">
        <v>990</v>
      </c>
      <c r="L465" s="661">
        <v>1670</v>
      </c>
      <c r="M465" s="662" t="s">
        <v>3709</v>
      </c>
      <c r="N465" s="660">
        <v>930</v>
      </c>
      <c r="O465" s="661">
        <v>1610</v>
      </c>
      <c r="P465" s="662" t="s">
        <v>3709</v>
      </c>
      <c r="R465" s="598"/>
      <c r="S465" s="592"/>
      <c r="T465" s="593"/>
      <c r="V465" s="598"/>
      <c r="W465" s="601"/>
      <c r="X465" s="592"/>
      <c r="Y465" s="601"/>
      <c r="Z465" s="592"/>
      <c r="AA465" s="592"/>
      <c r="AB465" s="593"/>
      <c r="AC465" s="576" t="s">
        <v>1</v>
      </c>
      <c r="AD465" s="1359">
        <v>11950</v>
      </c>
      <c r="AE465" s="671"/>
      <c r="AF465" s="592"/>
      <c r="AG465" s="592">
        <v>0</v>
      </c>
      <c r="AH465" s="593"/>
      <c r="AJ465" s="603">
        <v>4610</v>
      </c>
      <c r="AK465" s="601" t="s">
        <v>3632</v>
      </c>
      <c r="AL465" s="592"/>
      <c r="AM465" s="592"/>
      <c r="AN465" s="593"/>
      <c r="AP465" s="1351"/>
      <c r="AQ465" s="1354"/>
      <c r="AR465" s="1351"/>
      <c r="AS465" s="1354"/>
      <c r="AT465" s="1349"/>
      <c r="AU465" s="588" t="s">
        <v>3732</v>
      </c>
      <c r="AV465" s="665">
        <v>3000</v>
      </c>
      <c r="AW465" s="666">
        <v>3400</v>
      </c>
      <c r="AX465" s="684">
        <v>2100</v>
      </c>
      <c r="AY465" s="668">
        <v>2100</v>
      </c>
      <c r="BA465" s="694"/>
      <c r="BC465" s="672"/>
      <c r="BE465" s="603"/>
      <c r="BF465" s="592"/>
      <c r="BG465" s="592"/>
      <c r="BH465" s="593"/>
      <c r="BJ465" s="669"/>
      <c r="BL465" s="609">
        <v>0.02</v>
      </c>
      <c r="BM465" s="610">
        <v>0.03</v>
      </c>
      <c r="BN465" s="610">
        <v>0.05</v>
      </c>
      <c r="BO465" s="611">
        <v>0.06</v>
      </c>
      <c r="BQ465" s="603"/>
      <c r="BR465" s="601"/>
      <c r="BS465" s="601"/>
      <c r="BT465" s="670"/>
      <c r="BV465" s="603"/>
      <c r="BW465" s="601"/>
      <c r="BX465" s="601"/>
      <c r="BY465" s="601"/>
      <c r="BZ465" s="670"/>
      <c r="CB465" s="603"/>
      <c r="CC465" s="601"/>
      <c r="CD465" s="601"/>
      <c r="CE465" s="601"/>
      <c r="CF465" s="670"/>
      <c r="CH465" s="669">
        <v>0.92</v>
      </c>
    </row>
    <row r="466" spans="1:86">
      <c r="A466" s="1367"/>
      <c r="B466" s="584"/>
      <c r="C466" s="657"/>
      <c r="D466" s="593" t="s">
        <v>3579</v>
      </c>
      <c r="F466" s="673">
        <v>178790</v>
      </c>
      <c r="G466" s="674"/>
      <c r="H466" s="673">
        <v>172210</v>
      </c>
      <c r="I466" s="674"/>
      <c r="J466" s="595" t="s">
        <v>12</v>
      </c>
      <c r="K466" s="675">
        <v>1670</v>
      </c>
      <c r="L466" s="676"/>
      <c r="M466" s="677" t="s">
        <v>3709</v>
      </c>
      <c r="N466" s="675">
        <v>1610</v>
      </c>
      <c r="O466" s="676"/>
      <c r="P466" s="677" t="s">
        <v>3709</v>
      </c>
      <c r="R466" s="598"/>
      <c r="S466" s="592"/>
      <c r="T466" s="593"/>
      <c r="V466" s="695"/>
      <c r="W466" s="696" t="s">
        <v>3714</v>
      </c>
      <c r="X466" s="592"/>
      <c r="Y466" s="696" t="s">
        <v>3714</v>
      </c>
      <c r="Z466" s="696"/>
      <c r="AA466" s="592"/>
      <c r="AB466" s="593"/>
      <c r="AD466" s="1360"/>
      <c r="AE466" s="678"/>
      <c r="AF466" s="688"/>
      <c r="AG466" s="688"/>
      <c r="AH466" s="600"/>
      <c r="AJ466" s="603"/>
      <c r="AK466" s="601"/>
      <c r="AL466" s="592"/>
      <c r="AM466" s="592"/>
      <c r="AN466" s="593"/>
      <c r="AP466" s="1352"/>
      <c r="AQ466" s="1355"/>
      <c r="AR466" s="1352"/>
      <c r="AS466" s="1355"/>
      <c r="AT466" s="1349"/>
      <c r="AU466" s="679" t="s">
        <v>3733</v>
      </c>
      <c r="AV466" s="680">
        <v>2700</v>
      </c>
      <c r="AW466" s="681">
        <v>3000</v>
      </c>
      <c r="AX466" s="682">
        <v>1900</v>
      </c>
      <c r="AY466" s="683">
        <v>1900</v>
      </c>
      <c r="BA466" s="651" t="s">
        <v>3688</v>
      </c>
      <c r="BC466" s="627"/>
      <c r="BE466" s="603"/>
      <c r="BF466" s="592"/>
      <c r="BG466" s="592"/>
      <c r="BH466" s="593"/>
      <c r="BJ466" s="669"/>
      <c r="BL466" s="609"/>
      <c r="BM466" s="610"/>
      <c r="BN466" s="610"/>
      <c r="BO466" s="611"/>
      <c r="BQ466" s="603"/>
      <c r="BR466" s="601"/>
      <c r="BS466" s="601"/>
      <c r="BT466" s="670"/>
      <c r="BV466" s="603"/>
      <c r="BW466" s="601"/>
      <c r="BX466" s="601"/>
      <c r="BY466" s="601"/>
      <c r="BZ466" s="670"/>
      <c r="CB466" s="603"/>
      <c r="CC466" s="601"/>
      <c r="CD466" s="601"/>
      <c r="CE466" s="601"/>
      <c r="CF466" s="670"/>
      <c r="CH466" s="669"/>
    </row>
    <row r="467" spans="1:86" ht="45">
      <c r="A467" s="1367"/>
      <c r="B467" s="631" t="s">
        <v>3587</v>
      </c>
      <c r="C467" s="632" t="s">
        <v>3573</v>
      </c>
      <c r="D467" s="633" t="s">
        <v>3574</v>
      </c>
      <c r="F467" s="634">
        <v>45140</v>
      </c>
      <c r="G467" s="635">
        <v>51880</v>
      </c>
      <c r="H467" s="634">
        <v>39380</v>
      </c>
      <c r="I467" s="635">
        <v>46120</v>
      </c>
      <c r="J467" s="595" t="s">
        <v>12</v>
      </c>
      <c r="K467" s="636">
        <v>430</v>
      </c>
      <c r="L467" s="637">
        <v>490</v>
      </c>
      <c r="M467" s="638" t="s">
        <v>3709</v>
      </c>
      <c r="N467" s="636">
        <v>370</v>
      </c>
      <c r="O467" s="637">
        <v>430</v>
      </c>
      <c r="P467" s="638" t="s">
        <v>3709</v>
      </c>
      <c r="Q467" s="576" t="s">
        <v>1</v>
      </c>
      <c r="R467" s="639">
        <v>6740</v>
      </c>
      <c r="S467" s="640">
        <v>60</v>
      </c>
      <c r="T467" s="641" t="s">
        <v>3618</v>
      </c>
      <c r="V467" s="598"/>
      <c r="W467" s="601">
        <v>353100</v>
      </c>
      <c r="X467" s="592"/>
      <c r="Y467" s="601">
        <v>3530</v>
      </c>
      <c r="Z467" s="592" t="s">
        <v>3618</v>
      </c>
      <c r="AA467" s="592"/>
      <c r="AB467" s="593"/>
      <c r="AC467" s="576" t="s">
        <v>1</v>
      </c>
      <c r="AD467" s="1361">
        <v>12830</v>
      </c>
      <c r="AE467" s="643"/>
      <c r="AF467" s="592" t="s">
        <v>1</v>
      </c>
      <c r="AG467" s="592">
        <v>50</v>
      </c>
      <c r="AH467" s="593" t="s">
        <v>3618</v>
      </c>
      <c r="AJ467" s="603" t="s">
        <v>3241</v>
      </c>
      <c r="AK467" s="601"/>
      <c r="AL467" s="592" t="s">
        <v>1</v>
      </c>
      <c r="AM467" s="592">
        <v>30</v>
      </c>
      <c r="AN467" s="593" t="s">
        <v>3633</v>
      </c>
      <c r="AO467" s="576" t="s">
        <v>1</v>
      </c>
      <c r="AP467" s="1350">
        <v>3300</v>
      </c>
      <c r="AQ467" s="1353">
        <v>3600</v>
      </c>
      <c r="AR467" s="1350">
        <v>2300</v>
      </c>
      <c r="AS467" s="1353">
        <v>2300</v>
      </c>
      <c r="AT467" s="1349" t="s">
        <v>12</v>
      </c>
      <c r="AU467" s="646" t="s">
        <v>3730</v>
      </c>
      <c r="AV467" s="647">
        <v>7100</v>
      </c>
      <c r="AW467" s="648">
        <v>7900</v>
      </c>
      <c r="AX467" s="684">
        <v>4900</v>
      </c>
      <c r="AY467" s="668">
        <v>4900</v>
      </c>
      <c r="BA467" s="651">
        <v>6130</v>
      </c>
      <c r="BB467" s="576" t="s">
        <v>1</v>
      </c>
      <c r="BC467" s="1344">
        <v>4500</v>
      </c>
      <c r="BD467" s="576" t="s">
        <v>1</v>
      </c>
      <c r="BE467" s="644">
        <v>2640</v>
      </c>
      <c r="BF467" s="642" t="s">
        <v>1</v>
      </c>
      <c r="BG467" s="642">
        <v>20</v>
      </c>
      <c r="BH467" s="633" t="s">
        <v>3618</v>
      </c>
      <c r="BJ467" s="669"/>
      <c r="BK467" s="576" t="s">
        <v>11</v>
      </c>
      <c r="BL467" s="653" t="s">
        <v>3307</v>
      </c>
      <c r="BM467" s="654" t="s">
        <v>3307</v>
      </c>
      <c r="BN467" s="654" t="s">
        <v>3307</v>
      </c>
      <c r="BO467" s="655" t="s">
        <v>3307</v>
      </c>
      <c r="BP467" s="576" t="s">
        <v>11</v>
      </c>
      <c r="BQ467" s="644"/>
      <c r="BR467" s="645"/>
      <c r="BS467" s="645"/>
      <c r="BT467" s="656"/>
      <c r="BU467" s="576" t="s">
        <v>11</v>
      </c>
      <c r="BV467" s="644"/>
      <c r="BW467" s="645"/>
      <c r="BX467" s="645"/>
      <c r="BY467" s="645"/>
      <c r="BZ467" s="656"/>
      <c r="CA467" s="576" t="s">
        <v>11</v>
      </c>
      <c r="CB467" s="644"/>
      <c r="CC467" s="645"/>
      <c r="CD467" s="645"/>
      <c r="CE467" s="645"/>
      <c r="CF467" s="656"/>
      <c r="CH467" s="652" t="s">
        <v>3257</v>
      </c>
    </row>
    <row r="468" spans="1:86">
      <c r="A468" s="1367"/>
      <c r="B468" s="584"/>
      <c r="C468" s="657"/>
      <c r="D468" s="593" t="s">
        <v>3576</v>
      </c>
      <c r="F468" s="658">
        <v>51880</v>
      </c>
      <c r="G468" s="659">
        <v>107200</v>
      </c>
      <c r="H468" s="658">
        <v>46120</v>
      </c>
      <c r="I468" s="659">
        <v>101440</v>
      </c>
      <c r="J468" s="595" t="s">
        <v>12</v>
      </c>
      <c r="K468" s="660">
        <v>490</v>
      </c>
      <c r="L468" s="661">
        <v>950</v>
      </c>
      <c r="M468" s="662" t="s">
        <v>3709</v>
      </c>
      <c r="N468" s="660">
        <v>430</v>
      </c>
      <c r="O468" s="661">
        <v>890</v>
      </c>
      <c r="P468" s="662" t="s">
        <v>3709</v>
      </c>
      <c r="Q468" s="576" t="s">
        <v>1</v>
      </c>
      <c r="R468" s="603">
        <v>6740</v>
      </c>
      <c r="S468" s="601">
        <v>60</v>
      </c>
      <c r="T468" s="663" t="s">
        <v>3618</v>
      </c>
      <c r="V468" s="598"/>
      <c r="W468" s="601"/>
      <c r="X468" s="592"/>
      <c r="Y468" s="601"/>
      <c r="Z468" s="592"/>
      <c r="AA468" s="592"/>
      <c r="AB468" s="593"/>
      <c r="AD468" s="1362"/>
      <c r="AE468" s="664">
        <v>11100</v>
      </c>
      <c r="AF468" s="592"/>
      <c r="AG468" s="592"/>
      <c r="AH468" s="593"/>
      <c r="AJ468" s="603"/>
      <c r="AK468" s="601"/>
      <c r="AL468" s="592"/>
      <c r="AM468" s="592"/>
      <c r="AN468" s="593"/>
      <c r="AP468" s="1351"/>
      <c r="AQ468" s="1354"/>
      <c r="AR468" s="1351"/>
      <c r="AS468" s="1354"/>
      <c r="AT468" s="1349"/>
      <c r="AU468" s="588" t="s">
        <v>3731</v>
      </c>
      <c r="AV468" s="665">
        <v>3900</v>
      </c>
      <c r="AW468" s="666">
        <v>4300</v>
      </c>
      <c r="AX468" s="684">
        <v>2700</v>
      </c>
      <c r="AY468" s="668">
        <v>2700</v>
      </c>
      <c r="BA468" s="694"/>
      <c r="BC468" s="1345"/>
      <c r="BE468" s="603"/>
      <c r="BF468" s="592"/>
      <c r="BG468" s="592"/>
      <c r="BH468" s="593"/>
      <c r="BJ468" s="669"/>
      <c r="BL468" s="609"/>
      <c r="BM468" s="610"/>
      <c r="BN468" s="610"/>
      <c r="BO468" s="611"/>
      <c r="BQ468" s="603">
        <v>1580</v>
      </c>
      <c r="BR468" s="601" t="s">
        <v>3639</v>
      </c>
      <c r="BS468" s="601">
        <v>10</v>
      </c>
      <c r="BT468" s="670" t="s">
        <v>3618</v>
      </c>
      <c r="BV468" s="603">
        <v>5060</v>
      </c>
      <c r="BW468" s="601" t="s">
        <v>3630</v>
      </c>
      <c r="BX468" s="601">
        <v>50</v>
      </c>
      <c r="BY468" s="601" t="s">
        <v>3618</v>
      </c>
      <c r="BZ468" s="670" t="s">
        <v>3631</v>
      </c>
      <c r="CB468" s="603">
        <v>3040</v>
      </c>
      <c r="CC468" s="601" t="s">
        <v>3630</v>
      </c>
      <c r="CD468" s="601">
        <v>30</v>
      </c>
      <c r="CE468" s="601" t="s">
        <v>3618</v>
      </c>
      <c r="CF468" s="670" t="s">
        <v>3631</v>
      </c>
      <c r="CH468" s="669"/>
    </row>
    <row r="469" spans="1:86">
      <c r="A469" s="1367"/>
      <c r="B469" s="584"/>
      <c r="C469" s="657" t="s">
        <v>3577</v>
      </c>
      <c r="D469" s="593" t="s">
        <v>3578</v>
      </c>
      <c r="F469" s="658">
        <v>107200</v>
      </c>
      <c r="G469" s="659">
        <v>174690</v>
      </c>
      <c r="H469" s="658">
        <v>101440</v>
      </c>
      <c r="I469" s="659">
        <v>168930</v>
      </c>
      <c r="J469" s="595" t="s">
        <v>12</v>
      </c>
      <c r="K469" s="660">
        <v>950</v>
      </c>
      <c r="L469" s="661">
        <v>1630</v>
      </c>
      <c r="M469" s="662" t="s">
        <v>3709</v>
      </c>
      <c r="N469" s="660">
        <v>890</v>
      </c>
      <c r="O469" s="661">
        <v>1570</v>
      </c>
      <c r="P469" s="662" t="s">
        <v>3709</v>
      </c>
      <c r="R469" s="598"/>
      <c r="S469" s="592"/>
      <c r="T469" s="593"/>
      <c r="V469" s="695"/>
      <c r="W469" s="696" t="s">
        <v>3715</v>
      </c>
      <c r="X469" s="592"/>
      <c r="Y469" s="696" t="s">
        <v>3715</v>
      </c>
      <c r="Z469" s="696"/>
      <c r="AA469" s="592"/>
      <c r="AB469" s="593"/>
      <c r="AC469" s="576" t="s">
        <v>1</v>
      </c>
      <c r="AD469" s="1359">
        <v>11100</v>
      </c>
      <c r="AE469" s="671"/>
      <c r="AF469" s="592"/>
      <c r="AG469" s="592">
        <v>0</v>
      </c>
      <c r="AH469" s="593"/>
      <c r="AJ469" s="603">
        <v>3950</v>
      </c>
      <c r="AK469" s="601" t="s">
        <v>3632</v>
      </c>
      <c r="AL469" s="592"/>
      <c r="AM469" s="592"/>
      <c r="AN469" s="593"/>
      <c r="AP469" s="1351"/>
      <c r="AQ469" s="1354"/>
      <c r="AR469" s="1351"/>
      <c r="AS469" s="1354"/>
      <c r="AT469" s="1349"/>
      <c r="AU469" s="588" t="s">
        <v>3732</v>
      </c>
      <c r="AV469" s="665">
        <v>3400</v>
      </c>
      <c r="AW469" s="666">
        <v>3800</v>
      </c>
      <c r="AX469" s="684">
        <v>2300</v>
      </c>
      <c r="AY469" s="668">
        <v>2300</v>
      </c>
      <c r="BA469" s="651" t="s">
        <v>3689</v>
      </c>
      <c r="BC469" s="627"/>
      <c r="BE469" s="603"/>
      <c r="BF469" s="592"/>
      <c r="BG469" s="592"/>
      <c r="BH469" s="593"/>
      <c r="BJ469" s="669"/>
      <c r="BL469" s="609">
        <v>0.02</v>
      </c>
      <c r="BM469" s="610">
        <v>0.03</v>
      </c>
      <c r="BN469" s="610">
        <v>0.05</v>
      </c>
      <c r="BO469" s="611">
        <v>0.06</v>
      </c>
      <c r="BQ469" s="603"/>
      <c r="BR469" s="601"/>
      <c r="BS469" s="601"/>
      <c r="BT469" s="670"/>
      <c r="BV469" s="603"/>
      <c r="BW469" s="601"/>
      <c r="BX469" s="601"/>
      <c r="BY469" s="601"/>
      <c r="BZ469" s="670"/>
      <c r="CB469" s="603"/>
      <c r="CC469" s="601"/>
      <c r="CD469" s="601"/>
      <c r="CE469" s="601"/>
      <c r="CF469" s="670"/>
      <c r="CH469" s="669">
        <v>0.89</v>
      </c>
    </row>
    <row r="470" spans="1:86">
      <c r="A470" s="1367"/>
      <c r="B470" s="686"/>
      <c r="C470" s="687"/>
      <c r="D470" s="600" t="s">
        <v>3579</v>
      </c>
      <c r="F470" s="673">
        <v>174690</v>
      </c>
      <c r="G470" s="674"/>
      <c r="H470" s="673">
        <v>168930</v>
      </c>
      <c r="I470" s="674"/>
      <c r="J470" s="595" t="s">
        <v>12</v>
      </c>
      <c r="K470" s="675">
        <v>1630</v>
      </c>
      <c r="L470" s="676"/>
      <c r="M470" s="677" t="s">
        <v>3709</v>
      </c>
      <c r="N470" s="675">
        <v>1570</v>
      </c>
      <c r="O470" s="676"/>
      <c r="P470" s="677" t="s">
        <v>3709</v>
      </c>
      <c r="R470" s="599"/>
      <c r="S470" s="688"/>
      <c r="T470" s="600"/>
      <c r="V470" s="598"/>
      <c r="W470" s="601">
        <v>386400</v>
      </c>
      <c r="X470" s="592"/>
      <c r="Y470" s="601">
        <v>3860</v>
      </c>
      <c r="Z470" s="592" t="s">
        <v>3618</v>
      </c>
      <c r="AA470" s="592"/>
      <c r="AB470" s="593"/>
      <c r="AD470" s="1360"/>
      <c r="AE470" s="678"/>
      <c r="AF470" s="592"/>
      <c r="AG470" s="592"/>
      <c r="AH470" s="593"/>
      <c r="AJ470" s="603"/>
      <c r="AK470" s="601"/>
      <c r="AL470" s="592"/>
      <c r="AM470" s="592"/>
      <c r="AN470" s="593"/>
      <c r="AP470" s="1352"/>
      <c r="AQ470" s="1355"/>
      <c r="AR470" s="1352"/>
      <c r="AS470" s="1355"/>
      <c r="AT470" s="1349"/>
      <c r="AU470" s="679" t="s">
        <v>3733</v>
      </c>
      <c r="AV470" s="680">
        <v>3000</v>
      </c>
      <c r="AW470" s="681">
        <v>3400</v>
      </c>
      <c r="AX470" s="682">
        <v>2100</v>
      </c>
      <c r="AY470" s="683">
        <v>2100</v>
      </c>
      <c r="BA470" s="651">
        <v>5220</v>
      </c>
      <c r="BC470" s="627"/>
      <c r="BE470" s="602"/>
      <c r="BF470" s="688"/>
      <c r="BG470" s="688"/>
      <c r="BH470" s="600"/>
      <c r="BJ470" s="669"/>
      <c r="BL470" s="689"/>
      <c r="BM470" s="690"/>
      <c r="BN470" s="690"/>
      <c r="BO470" s="691"/>
      <c r="BQ470" s="602"/>
      <c r="BR470" s="612"/>
      <c r="BS470" s="612"/>
      <c r="BT470" s="613"/>
      <c r="BV470" s="602"/>
      <c r="BW470" s="612"/>
      <c r="BX470" s="612"/>
      <c r="BY470" s="612"/>
      <c r="BZ470" s="613"/>
      <c r="CB470" s="602"/>
      <c r="CC470" s="612"/>
      <c r="CD470" s="612"/>
      <c r="CE470" s="612"/>
      <c r="CF470" s="613"/>
      <c r="CH470" s="614"/>
    </row>
    <row r="471" spans="1:86" ht="45">
      <c r="A471" s="1367"/>
      <c r="B471" s="584" t="s">
        <v>3588</v>
      </c>
      <c r="C471" s="657" t="s">
        <v>3573</v>
      </c>
      <c r="D471" s="593" t="s">
        <v>3574</v>
      </c>
      <c r="F471" s="634">
        <v>41900</v>
      </c>
      <c r="G471" s="635">
        <v>48640</v>
      </c>
      <c r="H471" s="634">
        <v>36790</v>
      </c>
      <c r="I471" s="635">
        <v>43530</v>
      </c>
      <c r="J471" s="595" t="s">
        <v>12</v>
      </c>
      <c r="K471" s="636">
        <v>400</v>
      </c>
      <c r="L471" s="637">
        <v>460</v>
      </c>
      <c r="M471" s="638" t="s">
        <v>3709</v>
      </c>
      <c r="N471" s="636">
        <v>340</v>
      </c>
      <c r="O471" s="637">
        <v>400</v>
      </c>
      <c r="P471" s="638" t="s">
        <v>3709</v>
      </c>
      <c r="Q471" s="576" t="s">
        <v>1</v>
      </c>
      <c r="R471" s="692">
        <v>6740</v>
      </c>
      <c r="S471" s="693">
        <v>60</v>
      </c>
      <c r="T471" s="663" t="s">
        <v>3618</v>
      </c>
      <c r="V471" s="598"/>
      <c r="W471" s="601"/>
      <c r="X471" s="592"/>
      <c r="Y471" s="601"/>
      <c r="Z471" s="592"/>
      <c r="AA471" s="592"/>
      <c r="AB471" s="593"/>
      <c r="AC471" s="576" t="s">
        <v>1</v>
      </c>
      <c r="AD471" s="1361">
        <v>12170</v>
      </c>
      <c r="AE471" s="643"/>
      <c r="AF471" s="642" t="s">
        <v>1</v>
      </c>
      <c r="AG471" s="642">
        <v>50</v>
      </c>
      <c r="AH471" s="633" t="s">
        <v>3618</v>
      </c>
      <c r="AJ471" s="603" t="s">
        <v>3242</v>
      </c>
      <c r="AK471" s="601"/>
      <c r="AL471" s="592" t="s">
        <v>1</v>
      </c>
      <c r="AM471" s="592">
        <v>30</v>
      </c>
      <c r="AN471" s="593" t="s">
        <v>3633</v>
      </c>
      <c r="AO471" s="576" t="s">
        <v>1</v>
      </c>
      <c r="AP471" s="1350">
        <v>2900</v>
      </c>
      <c r="AQ471" s="1353">
        <v>3200</v>
      </c>
      <c r="AR471" s="1350">
        <v>2000</v>
      </c>
      <c r="AS471" s="1353">
        <v>2000</v>
      </c>
      <c r="AT471" s="1349" t="s">
        <v>12</v>
      </c>
      <c r="AU471" s="646" t="s">
        <v>3730</v>
      </c>
      <c r="AV471" s="647">
        <v>6300</v>
      </c>
      <c r="AW471" s="648">
        <v>7100</v>
      </c>
      <c r="AX471" s="684">
        <v>4400</v>
      </c>
      <c r="AY471" s="668">
        <v>4400</v>
      </c>
      <c r="BA471" s="694"/>
      <c r="BB471" s="576" t="s">
        <v>1</v>
      </c>
      <c r="BC471" s="1344">
        <v>4500</v>
      </c>
      <c r="BD471" s="576" t="s">
        <v>1</v>
      </c>
      <c r="BE471" s="603">
        <v>2340</v>
      </c>
      <c r="BF471" s="592" t="s">
        <v>1</v>
      </c>
      <c r="BG471" s="592">
        <v>20</v>
      </c>
      <c r="BH471" s="593" t="s">
        <v>3618</v>
      </c>
      <c r="BJ471" s="669"/>
      <c r="BK471" s="576" t="s">
        <v>11</v>
      </c>
      <c r="BL471" s="609" t="s">
        <v>3307</v>
      </c>
      <c r="BM471" s="610" t="s">
        <v>3307</v>
      </c>
      <c r="BN471" s="610" t="s">
        <v>3307</v>
      </c>
      <c r="BO471" s="611" t="s">
        <v>3307</v>
      </c>
      <c r="BP471" s="576" t="s">
        <v>11</v>
      </c>
      <c r="BQ471" s="603"/>
      <c r="BR471" s="601"/>
      <c r="BS471" s="601"/>
      <c r="BT471" s="670"/>
      <c r="BU471" s="576" t="s">
        <v>11</v>
      </c>
      <c r="BV471" s="603"/>
      <c r="BW471" s="601"/>
      <c r="BX471" s="601"/>
      <c r="BY471" s="601"/>
      <c r="BZ471" s="670"/>
      <c r="CA471" s="576" t="s">
        <v>11</v>
      </c>
      <c r="CB471" s="603"/>
      <c r="CC471" s="601"/>
      <c r="CD471" s="601"/>
      <c r="CE471" s="601"/>
      <c r="CF471" s="670"/>
      <c r="CH471" s="669" t="s">
        <v>3257</v>
      </c>
    </row>
    <row r="472" spans="1:86">
      <c r="A472" s="1367"/>
      <c r="B472" s="584"/>
      <c r="C472" s="657"/>
      <c r="D472" s="593" t="s">
        <v>3576</v>
      </c>
      <c r="F472" s="658">
        <v>48640</v>
      </c>
      <c r="G472" s="659">
        <v>103960</v>
      </c>
      <c r="H472" s="658">
        <v>43530</v>
      </c>
      <c r="I472" s="659">
        <v>98850</v>
      </c>
      <c r="J472" s="595" t="s">
        <v>12</v>
      </c>
      <c r="K472" s="660">
        <v>460</v>
      </c>
      <c r="L472" s="661">
        <v>920</v>
      </c>
      <c r="M472" s="662" t="s">
        <v>3709</v>
      </c>
      <c r="N472" s="660">
        <v>400</v>
      </c>
      <c r="O472" s="661">
        <v>870</v>
      </c>
      <c r="P472" s="662" t="s">
        <v>3709</v>
      </c>
      <c r="Q472" s="576" t="s">
        <v>1</v>
      </c>
      <c r="R472" s="603">
        <v>6740</v>
      </c>
      <c r="S472" s="601">
        <v>60</v>
      </c>
      <c r="T472" s="663" t="s">
        <v>3618</v>
      </c>
      <c r="V472" s="695"/>
      <c r="W472" s="696" t="s">
        <v>3716</v>
      </c>
      <c r="X472" s="592"/>
      <c r="Y472" s="696" t="s">
        <v>3716</v>
      </c>
      <c r="Z472" s="696"/>
      <c r="AA472" s="592" t="s">
        <v>3575</v>
      </c>
      <c r="AB472" s="593" t="s">
        <v>3589</v>
      </c>
      <c r="AD472" s="1362"/>
      <c r="AE472" s="664">
        <v>10440</v>
      </c>
      <c r="AF472" s="592"/>
      <c r="AG472" s="592"/>
      <c r="AH472" s="593"/>
      <c r="AJ472" s="603"/>
      <c r="AK472" s="601"/>
      <c r="AL472" s="592"/>
      <c r="AM472" s="592"/>
      <c r="AN472" s="593"/>
      <c r="AP472" s="1351"/>
      <c r="AQ472" s="1354"/>
      <c r="AR472" s="1351"/>
      <c r="AS472" s="1354"/>
      <c r="AT472" s="1349"/>
      <c r="AU472" s="588" t="s">
        <v>3731</v>
      </c>
      <c r="AV472" s="665">
        <v>3500</v>
      </c>
      <c r="AW472" s="666">
        <v>3900</v>
      </c>
      <c r="AX472" s="684">
        <v>2400</v>
      </c>
      <c r="AY472" s="668">
        <v>2400</v>
      </c>
      <c r="BA472" s="651" t="s">
        <v>3690</v>
      </c>
      <c r="BC472" s="1345"/>
      <c r="BE472" s="603"/>
      <c r="BF472" s="592"/>
      <c r="BG472" s="592"/>
      <c r="BH472" s="593"/>
      <c r="BJ472" s="669"/>
      <c r="BL472" s="609"/>
      <c r="BM472" s="610"/>
      <c r="BN472" s="610"/>
      <c r="BO472" s="611"/>
      <c r="BQ472" s="603">
        <v>1400</v>
      </c>
      <c r="BR472" s="601" t="s">
        <v>3639</v>
      </c>
      <c r="BS472" s="601">
        <v>10</v>
      </c>
      <c r="BT472" s="670" t="s">
        <v>3618</v>
      </c>
      <c r="BV472" s="603">
        <v>4500</v>
      </c>
      <c r="BW472" s="601" t="s">
        <v>3630</v>
      </c>
      <c r="BX472" s="601">
        <v>40</v>
      </c>
      <c r="BY472" s="601" t="s">
        <v>3618</v>
      </c>
      <c r="BZ472" s="670" t="s">
        <v>3631</v>
      </c>
      <c r="CB472" s="603">
        <v>2700</v>
      </c>
      <c r="CC472" s="601" t="s">
        <v>3630</v>
      </c>
      <c r="CD472" s="601">
        <v>20</v>
      </c>
      <c r="CE472" s="601" t="s">
        <v>3618</v>
      </c>
      <c r="CF472" s="670" t="s">
        <v>3631</v>
      </c>
      <c r="CH472" s="669"/>
    </row>
    <row r="473" spans="1:86">
      <c r="A473" s="1367"/>
      <c r="B473" s="584"/>
      <c r="C473" s="657" t="s">
        <v>3577</v>
      </c>
      <c r="D473" s="593" t="s">
        <v>3578</v>
      </c>
      <c r="F473" s="658">
        <v>103960</v>
      </c>
      <c r="G473" s="659">
        <v>171450</v>
      </c>
      <c r="H473" s="658">
        <v>98850</v>
      </c>
      <c r="I473" s="659">
        <v>166340</v>
      </c>
      <c r="J473" s="595" t="s">
        <v>12</v>
      </c>
      <c r="K473" s="660">
        <v>920</v>
      </c>
      <c r="L473" s="661">
        <v>1600</v>
      </c>
      <c r="M473" s="662" t="s">
        <v>3709</v>
      </c>
      <c r="N473" s="660">
        <v>870</v>
      </c>
      <c r="O473" s="661">
        <v>1550</v>
      </c>
      <c r="P473" s="662" t="s">
        <v>3709</v>
      </c>
      <c r="R473" s="598"/>
      <c r="S473" s="592"/>
      <c r="T473" s="593"/>
      <c r="V473" s="598"/>
      <c r="W473" s="601">
        <v>419600</v>
      </c>
      <c r="X473" s="592"/>
      <c r="Y473" s="601">
        <v>4190</v>
      </c>
      <c r="Z473" s="592" t="s">
        <v>3618</v>
      </c>
      <c r="AA473" s="592"/>
      <c r="AB473" s="593" t="s">
        <v>3590</v>
      </c>
      <c r="AC473" s="576" t="s">
        <v>1</v>
      </c>
      <c r="AD473" s="1359">
        <v>10440</v>
      </c>
      <c r="AE473" s="671"/>
      <c r="AF473" s="592"/>
      <c r="AG473" s="592">
        <v>0</v>
      </c>
      <c r="AH473" s="593"/>
      <c r="AJ473" s="603">
        <v>3460</v>
      </c>
      <c r="AK473" s="601" t="s">
        <v>3632</v>
      </c>
      <c r="AL473" s="592"/>
      <c r="AM473" s="592"/>
      <c r="AN473" s="593"/>
      <c r="AP473" s="1351"/>
      <c r="AQ473" s="1354"/>
      <c r="AR473" s="1351"/>
      <c r="AS473" s="1354"/>
      <c r="AT473" s="1349"/>
      <c r="AU473" s="588" t="s">
        <v>3732</v>
      </c>
      <c r="AV473" s="665">
        <v>3000</v>
      </c>
      <c r="AW473" s="666">
        <v>3400</v>
      </c>
      <c r="AX473" s="684">
        <v>2100</v>
      </c>
      <c r="AY473" s="668">
        <v>2100</v>
      </c>
      <c r="BA473" s="651">
        <v>4660</v>
      </c>
      <c r="BC473" s="627"/>
      <c r="BE473" s="603"/>
      <c r="BF473" s="592"/>
      <c r="BG473" s="592"/>
      <c r="BH473" s="593"/>
      <c r="BJ473" s="669" t="s">
        <v>3591</v>
      </c>
      <c r="BL473" s="609">
        <v>0.02</v>
      </c>
      <c r="BM473" s="610">
        <v>0.03</v>
      </c>
      <c r="BN473" s="610">
        <v>0.05</v>
      </c>
      <c r="BO473" s="611">
        <v>0.06</v>
      </c>
      <c r="BQ473" s="603"/>
      <c r="BR473" s="601"/>
      <c r="BS473" s="601"/>
      <c r="BT473" s="670"/>
      <c r="BV473" s="603"/>
      <c r="BW473" s="601"/>
      <c r="BX473" s="601"/>
      <c r="BY473" s="601"/>
      <c r="BZ473" s="670"/>
      <c r="CB473" s="603"/>
      <c r="CC473" s="601"/>
      <c r="CD473" s="601"/>
      <c r="CE473" s="601"/>
      <c r="CF473" s="670"/>
      <c r="CH473" s="669">
        <v>0.91</v>
      </c>
    </row>
    <row r="474" spans="1:86">
      <c r="A474" s="1367"/>
      <c r="B474" s="584"/>
      <c r="C474" s="657"/>
      <c r="D474" s="593" t="s">
        <v>3579</v>
      </c>
      <c r="F474" s="673">
        <v>171450</v>
      </c>
      <c r="G474" s="674"/>
      <c r="H474" s="673">
        <v>166340</v>
      </c>
      <c r="I474" s="674"/>
      <c r="J474" s="595" t="s">
        <v>12</v>
      </c>
      <c r="K474" s="675">
        <v>1600</v>
      </c>
      <c r="L474" s="676"/>
      <c r="M474" s="677" t="s">
        <v>3709</v>
      </c>
      <c r="N474" s="675">
        <v>1550</v>
      </c>
      <c r="O474" s="676"/>
      <c r="P474" s="677" t="s">
        <v>3709</v>
      </c>
      <c r="R474" s="598"/>
      <c r="S474" s="592"/>
      <c r="T474" s="593"/>
      <c r="V474" s="598"/>
      <c r="W474" s="601"/>
      <c r="X474" s="592"/>
      <c r="Y474" s="601"/>
      <c r="Z474" s="592"/>
      <c r="AA474" s="592"/>
      <c r="AB474" s="593"/>
      <c r="AD474" s="1360"/>
      <c r="AE474" s="678"/>
      <c r="AF474" s="688"/>
      <c r="AG474" s="688"/>
      <c r="AH474" s="600"/>
      <c r="AJ474" s="603"/>
      <c r="AK474" s="601"/>
      <c r="AL474" s="592"/>
      <c r="AM474" s="592"/>
      <c r="AN474" s="593"/>
      <c r="AP474" s="1352"/>
      <c r="AQ474" s="1355"/>
      <c r="AR474" s="1352"/>
      <c r="AS474" s="1355"/>
      <c r="AT474" s="1349"/>
      <c r="AU474" s="679" t="s">
        <v>3733</v>
      </c>
      <c r="AV474" s="680">
        <v>2700</v>
      </c>
      <c r="AW474" s="681">
        <v>3000</v>
      </c>
      <c r="AX474" s="682">
        <v>1900</v>
      </c>
      <c r="AY474" s="683">
        <v>1900</v>
      </c>
      <c r="BA474" s="694"/>
      <c r="BC474" s="627"/>
      <c r="BE474" s="603"/>
      <c r="BF474" s="592"/>
      <c r="BG474" s="592"/>
      <c r="BH474" s="593"/>
      <c r="BJ474" s="669"/>
      <c r="BL474" s="609"/>
      <c r="BM474" s="610"/>
      <c r="BN474" s="610"/>
      <c r="BO474" s="611"/>
      <c r="BQ474" s="603"/>
      <c r="BR474" s="601"/>
      <c r="BS474" s="601"/>
      <c r="BT474" s="670"/>
      <c r="BV474" s="603"/>
      <c r="BW474" s="601"/>
      <c r="BX474" s="601"/>
      <c r="BY474" s="601"/>
      <c r="BZ474" s="670"/>
      <c r="CB474" s="603"/>
      <c r="CC474" s="601"/>
      <c r="CD474" s="601"/>
      <c r="CE474" s="601"/>
      <c r="CF474" s="670"/>
      <c r="CH474" s="669"/>
    </row>
    <row r="475" spans="1:86" ht="45">
      <c r="A475" s="1367"/>
      <c r="B475" s="631" t="s">
        <v>3592</v>
      </c>
      <c r="C475" s="632" t="s">
        <v>3573</v>
      </c>
      <c r="D475" s="633" t="s">
        <v>3574</v>
      </c>
      <c r="F475" s="634">
        <v>36450</v>
      </c>
      <c r="G475" s="635">
        <v>43190</v>
      </c>
      <c r="H475" s="634">
        <v>31840</v>
      </c>
      <c r="I475" s="635">
        <v>38580</v>
      </c>
      <c r="J475" s="595" t="s">
        <v>12</v>
      </c>
      <c r="K475" s="636">
        <v>340</v>
      </c>
      <c r="L475" s="637">
        <v>400</v>
      </c>
      <c r="M475" s="638" t="s">
        <v>3709</v>
      </c>
      <c r="N475" s="636">
        <v>300</v>
      </c>
      <c r="O475" s="637">
        <v>360</v>
      </c>
      <c r="P475" s="638" t="s">
        <v>3709</v>
      </c>
      <c r="Q475" s="576" t="s">
        <v>1</v>
      </c>
      <c r="R475" s="639">
        <v>6740</v>
      </c>
      <c r="S475" s="640">
        <v>60</v>
      </c>
      <c r="T475" s="641" t="s">
        <v>3618</v>
      </c>
      <c r="V475" s="695"/>
      <c r="W475" s="696" t="s">
        <v>3717</v>
      </c>
      <c r="X475" s="592"/>
      <c r="Y475" s="696" t="s">
        <v>3717</v>
      </c>
      <c r="Z475" s="696"/>
      <c r="AA475" s="592"/>
      <c r="AB475" s="593"/>
      <c r="AD475" s="698"/>
      <c r="AE475" s="698"/>
      <c r="AF475" s="592"/>
      <c r="AG475" s="592"/>
      <c r="AH475" s="593"/>
      <c r="AJ475" s="603" t="s">
        <v>3243</v>
      </c>
      <c r="AK475" s="601"/>
      <c r="AL475" s="592" t="s">
        <v>1</v>
      </c>
      <c r="AM475" s="592">
        <v>30</v>
      </c>
      <c r="AN475" s="593" t="s">
        <v>3633</v>
      </c>
      <c r="AO475" s="576" t="s">
        <v>1</v>
      </c>
      <c r="AP475" s="1350">
        <v>2600</v>
      </c>
      <c r="AQ475" s="1353">
        <v>2900</v>
      </c>
      <c r="AR475" s="1350">
        <v>1800</v>
      </c>
      <c r="AS475" s="1353">
        <v>1800</v>
      </c>
      <c r="AT475" s="1349" t="s">
        <v>12</v>
      </c>
      <c r="AU475" s="646" t="s">
        <v>3730</v>
      </c>
      <c r="AV475" s="647">
        <v>5500</v>
      </c>
      <c r="AW475" s="648">
        <v>6200</v>
      </c>
      <c r="AX475" s="684">
        <v>3900</v>
      </c>
      <c r="AY475" s="668">
        <v>3900</v>
      </c>
      <c r="BA475" s="651" t="s">
        <v>3691</v>
      </c>
      <c r="BB475" s="576" t="s">
        <v>1</v>
      </c>
      <c r="BC475" s="1344">
        <v>4500</v>
      </c>
      <c r="BD475" s="576" t="s">
        <v>1</v>
      </c>
      <c r="BE475" s="644">
        <v>2110</v>
      </c>
      <c r="BF475" s="642" t="s">
        <v>1</v>
      </c>
      <c r="BG475" s="642">
        <v>20</v>
      </c>
      <c r="BH475" s="633" t="s">
        <v>3618</v>
      </c>
      <c r="BJ475" s="669">
        <v>0.1</v>
      </c>
      <c r="BK475" s="576" t="s">
        <v>11</v>
      </c>
      <c r="BL475" s="653" t="s">
        <v>3307</v>
      </c>
      <c r="BM475" s="654" t="s">
        <v>3307</v>
      </c>
      <c r="BN475" s="654" t="s">
        <v>3307</v>
      </c>
      <c r="BO475" s="655" t="s">
        <v>3307</v>
      </c>
      <c r="BP475" s="576" t="s">
        <v>11</v>
      </c>
      <c r="BQ475" s="644"/>
      <c r="BR475" s="645"/>
      <c r="BS475" s="645"/>
      <c r="BT475" s="656"/>
      <c r="BU475" s="576" t="s">
        <v>11</v>
      </c>
      <c r="BV475" s="644"/>
      <c r="BW475" s="645"/>
      <c r="BX475" s="645"/>
      <c r="BY475" s="645"/>
      <c r="BZ475" s="656"/>
      <c r="CA475" s="576" t="s">
        <v>11</v>
      </c>
      <c r="CB475" s="644"/>
      <c r="CC475" s="645"/>
      <c r="CD475" s="645"/>
      <c r="CE475" s="645"/>
      <c r="CF475" s="656"/>
      <c r="CH475" s="652" t="s">
        <v>3257</v>
      </c>
    </row>
    <row r="476" spans="1:86">
      <c r="A476" s="1367"/>
      <c r="B476" s="584"/>
      <c r="C476" s="657"/>
      <c r="D476" s="593" t="s">
        <v>3576</v>
      </c>
      <c r="F476" s="658">
        <v>43190</v>
      </c>
      <c r="G476" s="659">
        <v>98510</v>
      </c>
      <c r="H476" s="658">
        <v>38580</v>
      </c>
      <c r="I476" s="659">
        <v>93900</v>
      </c>
      <c r="J476" s="595" t="s">
        <v>12</v>
      </c>
      <c r="K476" s="660">
        <v>400</v>
      </c>
      <c r="L476" s="661">
        <v>860</v>
      </c>
      <c r="M476" s="662" t="s">
        <v>3709</v>
      </c>
      <c r="N476" s="660">
        <v>360</v>
      </c>
      <c r="O476" s="661">
        <v>820</v>
      </c>
      <c r="P476" s="662" t="s">
        <v>3709</v>
      </c>
      <c r="Q476" s="576" t="s">
        <v>1</v>
      </c>
      <c r="R476" s="603">
        <v>6740</v>
      </c>
      <c r="S476" s="601">
        <v>60</v>
      </c>
      <c r="T476" s="663" t="s">
        <v>3618</v>
      </c>
      <c r="V476" s="598"/>
      <c r="W476" s="601">
        <v>452900</v>
      </c>
      <c r="X476" s="592"/>
      <c r="Y476" s="601">
        <v>4520</v>
      </c>
      <c r="Z476" s="592" t="s">
        <v>3618</v>
      </c>
      <c r="AA476" s="592"/>
      <c r="AB476" s="593"/>
      <c r="AD476" s="698"/>
      <c r="AE476" s="698"/>
      <c r="AF476" s="592"/>
      <c r="AG476" s="592"/>
      <c r="AH476" s="593"/>
      <c r="AJ476" s="603"/>
      <c r="AK476" s="601"/>
      <c r="AL476" s="592"/>
      <c r="AM476" s="592"/>
      <c r="AN476" s="593"/>
      <c r="AP476" s="1351"/>
      <c r="AQ476" s="1354"/>
      <c r="AR476" s="1351"/>
      <c r="AS476" s="1354"/>
      <c r="AT476" s="1349"/>
      <c r="AU476" s="588" t="s">
        <v>3731</v>
      </c>
      <c r="AV476" s="665">
        <v>3000</v>
      </c>
      <c r="AW476" s="666">
        <v>3400</v>
      </c>
      <c r="AX476" s="684">
        <v>2100</v>
      </c>
      <c r="AY476" s="668">
        <v>2100</v>
      </c>
      <c r="BA476" s="651">
        <v>4250</v>
      </c>
      <c r="BC476" s="1345"/>
      <c r="BE476" s="603"/>
      <c r="BF476" s="592"/>
      <c r="BG476" s="592"/>
      <c r="BH476" s="593"/>
      <c r="BJ476" s="669"/>
      <c r="BL476" s="609"/>
      <c r="BM476" s="610"/>
      <c r="BN476" s="610"/>
      <c r="BO476" s="611"/>
      <c r="BQ476" s="603">
        <v>1260</v>
      </c>
      <c r="BR476" s="601" t="s">
        <v>3639</v>
      </c>
      <c r="BS476" s="601">
        <v>10</v>
      </c>
      <c r="BT476" s="670" t="s">
        <v>3618</v>
      </c>
      <c r="BV476" s="603">
        <v>4050</v>
      </c>
      <c r="BW476" s="601" t="s">
        <v>3630</v>
      </c>
      <c r="BX476" s="601">
        <v>40</v>
      </c>
      <c r="BY476" s="601" t="s">
        <v>3618</v>
      </c>
      <c r="BZ476" s="670" t="s">
        <v>3631</v>
      </c>
      <c r="CB476" s="603">
        <v>2430</v>
      </c>
      <c r="CC476" s="601" t="s">
        <v>3630</v>
      </c>
      <c r="CD476" s="601">
        <v>20</v>
      </c>
      <c r="CE476" s="601" t="s">
        <v>3618</v>
      </c>
      <c r="CF476" s="670" t="s">
        <v>3631</v>
      </c>
      <c r="CH476" s="669"/>
    </row>
    <row r="477" spans="1:86">
      <c r="A477" s="1367"/>
      <c r="B477" s="584"/>
      <c r="C477" s="657" t="s">
        <v>3577</v>
      </c>
      <c r="D477" s="593" t="s">
        <v>3578</v>
      </c>
      <c r="F477" s="658">
        <v>98510</v>
      </c>
      <c r="G477" s="659">
        <v>166000</v>
      </c>
      <c r="H477" s="658">
        <v>93900</v>
      </c>
      <c r="I477" s="659">
        <v>161390</v>
      </c>
      <c r="J477" s="595" t="s">
        <v>12</v>
      </c>
      <c r="K477" s="660">
        <v>860</v>
      </c>
      <c r="L477" s="661">
        <v>1540</v>
      </c>
      <c r="M477" s="662" t="s">
        <v>3709</v>
      </c>
      <c r="N477" s="660">
        <v>820</v>
      </c>
      <c r="O477" s="661">
        <v>1500</v>
      </c>
      <c r="P477" s="662" t="s">
        <v>3709</v>
      </c>
      <c r="R477" s="598"/>
      <c r="S477" s="592"/>
      <c r="T477" s="593"/>
      <c r="V477" s="598"/>
      <c r="W477" s="601"/>
      <c r="X477" s="592"/>
      <c r="Y477" s="601"/>
      <c r="Z477" s="592"/>
      <c r="AA477" s="592"/>
      <c r="AB477" s="593"/>
      <c r="AD477" s="698"/>
      <c r="AE477" s="698"/>
      <c r="AF477" s="592"/>
      <c r="AG477" s="592"/>
      <c r="AH477" s="593"/>
      <c r="AJ477" s="603">
        <v>3070</v>
      </c>
      <c r="AK477" s="601" t="s">
        <v>3632</v>
      </c>
      <c r="AL477" s="592"/>
      <c r="AM477" s="592"/>
      <c r="AN477" s="593"/>
      <c r="AP477" s="1351"/>
      <c r="AQ477" s="1354"/>
      <c r="AR477" s="1351"/>
      <c r="AS477" s="1354"/>
      <c r="AT477" s="1349"/>
      <c r="AU477" s="588" t="s">
        <v>3732</v>
      </c>
      <c r="AV477" s="665">
        <v>2600</v>
      </c>
      <c r="AW477" s="666">
        <v>2900</v>
      </c>
      <c r="AX477" s="684">
        <v>1800</v>
      </c>
      <c r="AY477" s="668">
        <v>1800</v>
      </c>
      <c r="BA477" s="694"/>
      <c r="BC477" s="627"/>
      <c r="BE477" s="603"/>
      <c r="BF477" s="592"/>
      <c r="BG477" s="592"/>
      <c r="BH477" s="593"/>
      <c r="BJ477" s="669"/>
      <c r="BL477" s="609">
        <v>0.02</v>
      </c>
      <c r="BM477" s="610">
        <v>0.03</v>
      </c>
      <c r="BN477" s="610">
        <v>0.05</v>
      </c>
      <c r="BO477" s="611">
        <v>7.0000000000000007E-2</v>
      </c>
      <c r="BQ477" s="603"/>
      <c r="BR477" s="601"/>
      <c r="BS477" s="601"/>
      <c r="BT477" s="670"/>
      <c r="BV477" s="603"/>
      <c r="BW477" s="601"/>
      <c r="BX477" s="601"/>
      <c r="BY477" s="601"/>
      <c r="BZ477" s="670"/>
      <c r="CB477" s="603"/>
      <c r="CC477" s="601"/>
      <c r="CD477" s="601"/>
      <c r="CE477" s="601"/>
      <c r="CF477" s="670"/>
      <c r="CH477" s="669">
        <v>0.96</v>
      </c>
    </row>
    <row r="478" spans="1:86">
      <c r="A478" s="1367"/>
      <c r="B478" s="686"/>
      <c r="C478" s="687"/>
      <c r="D478" s="600" t="s">
        <v>3579</v>
      </c>
      <c r="F478" s="673">
        <v>166000</v>
      </c>
      <c r="G478" s="674"/>
      <c r="H478" s="673">
        <v>161390</v>
      </c>
      <c r="I478" s="674"/>
      <c r="J478" s="595" t="s">
        <v>12</v>
      </c>
      <c r="K478" s="675">
        <v>1540</v>
      </c>
      <c r="L478" s="676"/>
      <c r="M478" s="677" t="s">
        <v>3709</v>
      </c>
      <c r="N478" s="675">
        <v>1500</v>
      </c>
      <c r="O478" s="676"/>
      <c r="P478" s="677" t="s">
        <v>3709</v>
      </c>
      <c r="R478" s="599"/>
      <c r="S478" s="688"/>
      <c r="T478" s="600"/>
      <c r="V478" s="695"/>
      <c r="W478" s="696" t="s">
        <v>3718</v>
      </c>
      <c r="X478" s="592"/>
      <c r="Y478" s="696" t="s">
        <v>3718</v>
      </c>
      <c r="Z478" s="696"/>
      <c r="AA478" s="592"/>
      <c r="AB478" s="593"/>
      <c r="AD478" s="698"/>
      <c r="AE478" s="698"/>
      <c r="AF478" s="592"/>
      <c r="AG478" s="592"/>
      <c r="AH478" s="593"/>
      <c r="AJ478" s="603"/>
      <c r="AK478" s="601"/>
      <c r="AL478" s="592"/>
      <c r="AM478" s="592"/>
      <c r="AN478" s="593"/>
      <c r="AP478" s="1352"/>
      <c r="AQ478" s="1355"/>
      <c r="AR478" s="1352"/>
      <c r="AS478" s="1355"/>
      <c r="AT478" s="1349"/>
      <c r="AU478" s="679" t="s">
        <v>3733</v>
      </c>
      <c r="AV478" s="680">
        <v>2400</v>
      </c>
      <c r="AW478" s="681">
        <v>2600</v>
      </c>
      <c r="AX478" s="682">
        <v>1600</v>
      </c>
      <c r="AY478" s="683">
        <v>1600</v>
      </c>
      <c r="BA478" s="651" t="s">
        <v>3692</v>
      </c>
      <c r="BC478" s="627"/>
      <c r="BE478" s="602"/>
      <c r="BF478" s="688"/>
      <c r="BG478" s="688"/>
      <c r="BH478" s="600"/>
      <c r="BJ478" s="669"/>
      <c r="BL478" s="689"/>
      <c r="BM478" s="690"/>
      <c r="BN478" s="690"/>
      <c r="BO478" s="691"/>
      <c r="BQ478" s="602"/>
      <c r="BR478" s="612"/>
      <c r="BS478" s="612"/>
      <c r="BT478" s="613"/>
      <c r="BV478" s="602"/>
      <c r="BW478" s="612"/>
      <c r="BX478" s="612"/>
      <c r="BY478" s="612"/>
      <c r="BZ478" s="613"/>
      <c r="CB478" s="602"/>
      <c r="CC478" s="612"/>
      <c r="CD478" s="612"/>
      <c r="CE478" s="612"/>
      <c r="CF478" s="613"/>
      <c r="CH478" s="614"/>
    </row>
    <row r="479" spans="1:86" ht="45">
      <c r="A479" s="1367"/>
      <c r="B479" s="584" t="s">
        <v>3593</v>
      </c>
      <c r="C479" s="657" t="s">
        <v>3573</v>
      </c>
      <c r="D479" s="593" t="s">
        <v>3574</v>
      </c>
      <c r="F479" s="634">
        <v>34630</v>
      </c>
      <c r="G479" s="635">
        <v>41370</v>
      </c>
      <c r="H479" s="634">
        <v>30440</v>
      </c>
      <c r="I479" s="635">
        <v>37180</v>
      </c>
      <c r="J479" s="595" t="s">
        <v>12</v>
      </c>
      <c r="K479" s="636">
        <v>320</v>
      </c>
      <c r="L479" s="637">
        <v>380</v>
      </c>
      <c r="M479" s="638" t="s">
        <v>3709</v>
      </c>
      <c r="N479" s="636">
        <v>280</v>
      </c>
      <c r="O479" s="637">
        <v>340</v>
      </c>
      <c r="P479" s="638" t="s">
        <v>3709</v>
      </c>
      <c r="Q479" s="576" t="s">
        <v>1</v>
      </c>
      <c r="R479" s="692">
        <v>6740</v>
      </c>
      <c r="S479" s="693">
        <v>60</v>
      </c>
      <c r="T479" s="663" t="s">
        <v>3618</v>
      </c>
      <c r="V479" s="598"/>
      <c r="W479" s="601">
        <v>486100</v>
      </c>
      <c r="X479" s="592"/>
      <c r="Y479" s="601">
        <v>4860</v>
      </c>
      <c r="Z479" s="592" t="s">
        <v>3618</v>
      </c>
      <c r="AA479" s="592"/>
      <c r="AB479" s="593"/>
      <c r="AD479" s="698"/>
      <c r="AE479" s="698"/>
      <c r="AF479" s="592"/>
      <c r="AG479" s="592"/>
      <c r="AH479" s="593"/>
      <c r="AJ479" s="603" t="s">
        <v>3244</v>
      </c>
      <c r="AK479" s="601"/>
      <c r="AL479" s="592" t="s">
        <v>1</v>
      </c>
      <c r="AM479" s="592">
        <v>20</v>
      </c>
      <c r="AN479" s="593" t="s">
        <v>3633</v>
      </c>
      <c r="AO479" s="576" t="s">
        <v>1</v>
      </c>
      <c r="AP479" s="1350">
        <v>2900</v>
      </c>
      <c r="AQ479" s="1353">
        <v>3100</v>
      </c>
      <c r="AR479" s="1350">
        <v>2000</v>
      </c>
      <c r="AS479" s="1353">
        <v>2000</v>
      </c>
      <c r="AT479" s="1349" t="s">
        <v>12</v>
      </c>
      <c r="AU479" s="646" t="s">
        <v>3730</v>
      </c>
      <c r="AV479" s="647">
        <v>6100</v>
      </c>
      <c r="AW479" s="648">
        <v>6800</v>
      </c>
      <c r="AX479" s="684">
        <v>4200</v>
      </c>
      <c r="AY479" s="668">
        <v>4200</v>
      </c>
      <c r="BA479" s="651">
        <v>3920</v>
      </c>
      <c r="BB479" s="576" t="s">
        <v>1</v>
      </c>
      <c r="BC479" s="1344">
        <v>4500</v>
      </c>
      <c r="BD479" s="576" t="s">
        <v>1</v>
      </c>
      <c r="BE479" s="603">
        <v>1920</v>
      </c>
      <c r="BF479" s="592" t="s">
        <v>1</v>
      </c>
      <c r="BG479" s="592">
        <v>10</v>
      </c>
      <c r="BH479" s="593" t="s">
        <v>3618</v>
      </c>
      <c r="BJ479" s="669"/>
      <c r="BK479" s="576" t="s">
        <v>11</v>
      </c>
      <c r="BL479" s="609" t="s">
        <v>3307</v>
      </c>
      <c r="BM479" s="610" t="s">
        <v>3307</v>
      </c>
      <c r="BN479" s="610" t="s">
        <v>3307</v>
      </c>
      <c r="BO479" s="611" t="s">
        <v>3307</v>
      </c>
      <c r="BP479" s="576" t="s">
        <v>11</v>
      </c>
      <c r="BQ479" s="603"/>
      <c r="BR479" s="601"/>
      <c r="BS479" s="601"/>
      <c r="BT479" s="670"/>
      <c r="BU479" s="576" t="s">
        <v>11</v>
      </c>
      <c r="BV479" s="603"/>
      <c r="BW479" s="601"/>
      <c r="BX479" s="601"/>
      <c r="BY479" s="601"/>
      <c r="BZ479" s="670"/>
      <c r="CA479" s="576" t="s">
        <v>11</v>
      </c>
      <c r="CB479" s="603"/>
      <c r="CC479" s="601"/>
      <c r="CD479" s="601"/>
      <c r="CE479" s="601"/>
      <c r="CF479" s="670"/>
      <c r="CH479" s="669" t="s">
        <v>3257</v>
      </c>
    </row>
    <row r="480" spans="1:86">
      <c r="A480" s="1367"/>
      <c r="B480" s="584"/>
      <c r="C480" s="657"/>
      <c r="D480" s="593" t="s">
        <v>3576</v>
      </c>
      <c r="F480" s="658">
        <v>41370</v>
      </c>
      <c r="G480" s="659">
        <v>96690</v>
      </c>
      <c r="H480" s="658">
        <v>37180</v>
      </c>
      <c r="I480" s="659">
        <v>92500</v>
      </c>
      <c r="J480" s="595" t="s">
        <v>12</v>
      </c>
      <c r="K480" s="660">
        <v>380</v>
      </c>
      <c r="L480" s="661">
        <v>850</v>
      </c>
      <c r="M480" s="662" t="s">
        <v>3709</v>
      </c>
      <c r="N480" s="660">
        <v>340</v>
      </c>
      <c r="O480" s="661">
        <v>800</v>
      </c>
      <c r="P480" s="662" t="s">
        <v>3709</v>
      </c>
      <c r="Q480" s="576" t="s">
        <v>1</v>
      </c>
      <c r="R480" s="603">
        <v>6740</v>
      </c>
      <c r="S480" s="601">
        <v>60</v>
      </c>
      <c r="T480" s="663" t="s">
        <v>3618</v>
      </c>
      <c r="V480" s="598"/>
      <c r="W480" s="601"/>
      <c r="X480" s="592"/>
      <c r="Y480" s="601"/>
      <c r="Z480" s="592"/>
      <c r="AA480" s="592"/>
      <c r="AB480" s="593"/>
      <c r="AD480" s="698"/>
      <c r="AE480" s="698"/>
      <c r="AF480" s="592"/>
      <c r="AG480" s="592"/>
      <c r="AH480" s="593"/>
      <c r="AJ480" s="603"/>
      <c r="AK480" s="601"/>
      <c r="AL480" s="592"/>
      <c r="AM480" s="592"/>
      <c r="AN480" s="593"/>
      <c r="AP480" s="1351"/>
      <c r="AQ480" s="1354"/>
      <c r="AR480" s="1351"/>
      <c r="AS480" s="1354"/>
      <c r="AT480" s="1349"/>
      <c r="AU480" s="588" t="s">
        <v>3731</v>
      </c>
      <c r="AV480" s="665">
        <v>3300</v>
      </c>
      <c r="AW480" s="666">
        <v>3700</v>
      </c>
      <c r="AX480" s="684">
        <v>2300</v>
      </c>
      <c r="AY480" s="668">
        <v>2300</v>
      </c>
      <c r="BA480" s="694"/>
      <c r="BC480" s="1345"/>
      <c r="BE480" s="603"/>
      <c r="BF480" s="592"/>
      <c r="BG480" s="592"/>
      <c r="BH480" s="593"/>
      <c r="BJ480" s="669"/>
      <c r="BL480" s="609"/>
      <c r="BM480" s="610"/>
      <c r="BN480" s="610"/>
      <c r="BO480" s="611"/>
      <c r="BQ480" s="603">
        <v>1140</v>
      </c>
      <c r="BR480" s="601" t="s">
        <v>3639</v>
      </c>
      <c r="BS480" s="601">
        <v>10</v>
      </c>
      <c r="BT480" s="670" t="s">
        <v>3618</v>
      </c>
      <c r="BV480" s="603">
        <v>3680</v>
      </c>
      <c r="BW480" s="601" t="s">
        <v>3630</v>
      </c>
      <c r="BX480" s="601">
        <v>30</v>
      </c>
      <c r="BY480" s="601" t="s">
        <v>3618</v>
      </c>
      <c r="BZ480" s="670" t="s">
        <v>3631</v>
      </c>
      <c r="CB480" s="603">
        <v>2210</v>
      </c>
      <c r="CC480" s="601" t="s">
        <v>3630</v>
      </c>
      <c r="CD480" s="601">
        <v>20</v>
      </c>
      <c r="CE480" s="601" t="s">
        <v>3618</v>
      </c>
      <c r="CF480" s="670" t="s">
        <v>3631</v>
      </c>
      <c r="CH480" s="669"/>
    </row>
    <row r="481" spans="1:86">
      <c r="A481" s="1367"/>
      <c r="B481" s="584"/>
      <c r="C481" s="657" t="s">
        <v>3577</v>
      </c>
      <c r="D481" s="593" t="s">
        <v>3578</v>
      </c>
      <c r="F481" s="658">
        <v>96690</v>
      </c>
      <c r="G481" s="659">
        <v>164180</v>
      </c>
      <c r="H481" s="658">
        <v>92500</v>
      </c>
      <c r="I481" s="659">
        <v>159990</v>
      </c>
      <c r="J481" s="595" t="s">
        <v>12</v>
      </c>
      <c r="K481" s="660">
        <v>850</v>
      </c>
      <c r="L481" s="661">
        <v>1530</v>
      </c>
      <c r="M481" s="662" t="s">
        <v>3709</v>
      </c>
      <c r="N481" s="660">
        <v>800</v>
      </c>
      <c r="O481" s="661">
        <v>1480</v>
      </c>
      <c r="P481" s="662" t="s">
        <v>3709</v>
      </c>
      <c r="R481" s="598"/>
      <c r="S481" s="592"/>
      <c r="T481" s="593"/>
      <c r="V481" s="695"/>
      <c r="W481" s="696" t="s">
        <v>3719</v>
      </c>
      <c r="X481" s="592"/>
      <c r="Y481" s="696" t="s">
        <v>3719</v>
      </c>
      <c r="Z481" s="696"/>
      <c r="AA481" s="592"/>
      <c r="AB481" s="593"/>
      <c r="AD481" s="698"/>
      <c r="AE481" s="698"/>
      <c r="AF481" s="592"/>
      <c r="AG481" s="592"/>
      <c r="AH481" s="593"/>
      <c r="AJ481" s="603">
        <v>2760</v>
      </c>
      <c r="AK481" s="601" t="s">
        <v>3632</v>
      </c>
      <c r="AL481" s="592"/>
      <c r="AM481" s="592"/>
      <c r="AN481" s="593"/>
      <c r="AP481" s="1351"/>
      <c r="AQ481" s="1354"/>
      <c r="AR481" s="1351"/>
      <c r="AS481" s="1354"/>
      <c r="AT481" s="1349"/>
      <c r="AU481" s="588" t="s">
        <v>3732</v>
      </c>
      <c r="AV481" s="665">
        <v>2900</v>
      </c>
      <c r="AW481" s="666">
        <v>3200</v>
      </c>
      <c r="AX481" s="684">
        <v>2000</v>
      </c>
      <c r="AY481" s="668">
        <v>2000</v>
      </c>
      <c r="BA481" s="651" t="s">
        <v>3693</v>
      </c>
      <c r="BC481" s="672"/>
      <c r="BE481" s="603"/>
      <c r="BF481" s="592"/>
      <c r="BG481" s="592"/>
      <c r="BH481" s="593"/>
      <c r="BJ481" s="669"/>
      <c r="BL481" s="609">
        <v>0.02</v>
      </c>
      <c r="BM481" s="610">
        <v>0.03</v>
      </c>
      <c r="BN481" s="610">
        <v>0.05</v>
      </c>
      <c r="BO481" s="611">
        <v>7.0000000000000007E-2</v>
      </c>
      <c r="BQ481" s="603"/>
      <c r="BR481" s="601"/>
      <c r="BS481" s="601"/>
      <c r="BT481" s="670"/>
      <c r="BV481" s="603"/>
      <c r="BW481" s="601"/>
      <c r="BX481" s="601"/>
      <c r="BY481" s="601"/>
      <c r="BZ481" s="670"/>
      <c r="CB481" s="603"/>
      <c r="CC481" s="601"/>
      <c r="CD481" s="601"/>
      <c r="CE481" s="601"/>
      <c r="CF481" s="670"/>
      <c r="CH481" s="669">
        <v>0.95</v>
      </c>
    </row>
    <row r="482" spans="1:86">
      <c r="A482" s="1367"/>
      <c r="B482" s="584"/>
      <c r="C482" s="657"/>
      <c r="D482" s="593" t="s">
        <v>3579</v>
      </c>
      <c r="F482" s="673">
        <v>164180</v>
      </c>
      <c r="G482" s="674"/>
      <c r="H482" s="673">
        <v>159990</v>
      </c>
      <c r="I482" s="674"/>
      <c r="J482" s="595" t="s">
        <v>12</v>
      </c>
      <c r="K482" s="675">
        <v>1530</v>
      </c>
      <c r="L482" s="676"/>
      <c r="M482" s="677" t="s">
        <v>3709</v>
      </c>
      <c r="N482" s="675">
        <v>1480</v>
      </c>
      <c r="O482" s="676"/>
      <c r="P482" s="677" t="s">
        <v>3709</v>
      </c>
      <c r="R482" s="598"/>
      <c r="S482" s="592"/>
      <c r="T482" s="593"/>
      <c r="V482" s="598"/>
      <c r="W482" s="601">
        <v>519400</v>
      </c>
      <c r="X482" s="592"/>
      <c r="Y482" s="601">
        <v>5190</v>
      </c>
      <c r="Z482" s="592" t="s">
        <v>3618</v>
      </c>
      <c r="AA482" s="592"/>
      <c r="AB482" s="593"/>
      <c r="AD482" s="698"/>
      <c r="AE482" s="698"/>
      <c r="AF482" s="592"/>
      <c r="AG482" s="592"/>
      <c r="AH482" s="593"/>
      <c r="AJ482" s="603"/>
      <c r="AK482" s="601"/>
      <c r="AL482" s="592"/>
      <c r="AM482" s="592"/>
      <c r="AN482" s="593"/>
      <c r="AP482" s="1352"/>
      <c r="AQ482" s="1355"/>
      <c r="AR482" s="1352"/>
      <c r="AS482" s="1355"/>
      <c r="AT482" s="1349"/>
      <c r="AU482" s="679" t="s">
        <v>3733</v>
      </c>
      <c r="AV482" s="680">
        <v>2600</v>
      </c>
      <c r="AW482" s="681">
        <v>2900</v>
      </c>
      <c r="AX482" s="682">
        <v>1800</v>
      </c>
      <c r="AY482" s="683">
        <v>1800</v>
      </c>
      <c r="BA482" s="651">
        <v>3660</v>
      </c>
      <c r="BC482" s="627"/>
      <c r="BE482" s="603"/>
      <c r="BF482" s="592"/>
      <c r="BG482" s="592"/>
      <c r="BH482" s="593"/>
      <c r="BJ482" s="669"/>
      <c r="BL482" s="609"/>
      <c r="BM482" s="610"/>
      <c r="BN482" s="610"/>
      <c r="BO482" s="611"/>
      <c r="BQ482" s="603"/>
      <c r="BR482" s="601"/>
      <c r="BS482" s="601"/>
      <c r="BT482" s="670"/>
      <c r="BV482" s="603"/>
      <c r="BW482" s="601"/>
      <c r="BX482" s="601"/>
      <c r="BY482" s="601"/>
      <c r="BZ482" s="670"/>
      <c r="CB482" s="603"/>
      <c r="CC482" s="601"/>
      <c r="CD482" s="601"/>
      <c r="CE482" s="601"/>
      <c r="CF482" s="670"/>
      <c r="CH482" s="669"/>
    </row>
    <row r="483" spans="1:86" ht="45">
      <c r="A483" s="1367"/>
      <c r="B483" s="631" t="s">
        <v>3594</v>
      </c>
      <c r="C483" s="632" t="s">
        <v>3573</v>
      </c>
      <c r="D483" s="633" t="s">
        <v>3574</v>
      </c>
      <c r="F483" s="634">
        <v>33080</v>
      </c>
      <c r="G483" s="635">
        <v>39820</v>
      </c>
      <c r="H483" s="634">
        <v>29240</v>
      </c>
      <c r="I483" s="635">
        <v>35980</v>
      </c>
      <c r="J483" s="595" t="s">
        <v>12</v>
      </c>
      <c r="K483" s="636">
        <v>310</v>
      </c>
      <c r="L483" s="637">
        <v>370</v>
      </c>
      <c r="M483" s="638" t="s">
        <v>3709</v>
      </c>
      <c r="N483" s="636">
        <v>270</v>
      </c>
      <c r="O483" s="637">
        <v>330</v>
      </c>
      <c r="P483" s="638" t="s">
        <v>3709</v>
      </c>
      <c r="Q483" s="576" t="s">
        <v>1</v>
      </c>
      <c r="R483" s="639">
        <v>6740</v>
      </c>
      <c r="S483" s="640">
        <v>60</v>
      </c>
      <c r="T483" s="641" t="s">
        <v>3618</v>
      </c>
      <c r="V483" s="598"/>
      <c r="W483" s="601"/>
      <c r="X483" s="592"/>
      <c r="Y483" s="601"/>
      <c r="Z483" s="592"/>
      <c r="AA483" s="592"/>
      <c r="AB483" s="593"/>
      <c r="AD483" s="698"/>
      <c r="AE483" s="698"/>
      <c r="AF483" s="592"/>
      <c r="AG483" s="592"/>
      <c r="AH483" s="593"/>
      <c r="AJ483" s="603" t="s">
        <v>3245</v>
      </c>
      <c r="AK483" s="601"/>
      <c r="AL483" s="592" t="s">
        <v>1</v>
      </c>
      <c r="AM483" s="592">
        <v>20</v>
      </c>
      <c r="AN483" s="593" t="s">
        <v>3633</v>
      </c>
      <c r="AO483" s="576" t="s">
        <v>1</v>
      </c>
      <c r="AP483" s="1350">
        <v>2600</v>
      </c>
      <c r="AQ483" s="1353">
        <v>2900</v>
      </c>
      <c r="AR483" s="1350">
        <v>1800</v>
      </c>
      <c r="AS483" s="1353">
        <v>1800</v>
      </c>
      <c r="AT483" s="1349" t="s">
        <v>12</v>
      </c>
      <c r="AU483" s="646" t="s">
        <v>3730</v>
      </c>
      <c r="AV483" s="647">
        <v>5500</v>
      </c>
      <c r="AW483" s="648">
        <v>6200</v>
      </c>
      <c r="AX483" s="684">
        <v>3900</v>
      </c>
      <c r="AY483" s="668">
        <v>3900</v>
      </c>
      <c r="BA483" s="694"/>
      <c r="BB483" s="576" t="s">
        <v>1</v>
      </c>
      <c r="BC483" s="1344">
        <v>4500</v>
      </c>
      <c r="BD483" s="576" t="s">
        <v>1</v>
      </c>
      <c r="BE483" s="644">
        <v>1760</v>
      </c>
      <c r="BF483" s="642" t="s">
        <v>1</v>
      </c>
      <c r="BG483" s="642">
        <v>10</v>
      </c>
      <c r="BH483" s="633" t="s">
        <v>3618</v>
      </c>
      <c r="BJ483" s="669"/>
      <c r="BK483" s="576" t="s">
        <v>11</v>
      </c>
      <c r="BL483" s="653" t="s">
        <v>3307</v>
      </c>
      <c r="BM483" s="654" t="s">
        <v>3307</v>
      </c>
      <c r="BN483" s="654" t="s">
        <v>3307</v>
      </c>
      <c r="BO483" s="655" t="s">
        <v>3307</v>
      </c>
      <c r="BP483" s="576" t="s">
        <v>11</v>
      </c>
      <c r="BQ483" s="644"/>
      <c r="BR483" s="645"/>
      <c r="BS483" s="645"/>
      <c r="BT483" s="656"/>
      <c r="BU483" s="576" t="s">
        <v>11</v>
      </c>
      <c r="BV483" s="644"/>
      <c r="BW483" s="645"/>
      <c r="BX483" s="645"/>
      <c r="BY483" s="645"/>
      <c r="BZ483" s="656"/>
      <c r="CA483" s="576" t="s">
        <v>11</v>
      </c>
      <c r="CB483" s="644"/>
      <c r="CC483" s="645"/>
      <c r="CD483" s="645"/>
      <c r="CE483" s="645"/>
      <c r="CF483" s="656"/>
      <c r="CH483" s="652" t="s">
        <v>3257</v>
      </c>
    </row>
    <row r="484" spans="1:86">
      <c r="A484" s="1367"/>
      <c r="B484" s="584"/>
      <c r="C484" s="657"/>
      <c r="D484" s="593" t="s">
        <v>3576</v>
      </c>
      <c r="F484" s="658">
        <v>39820</v>
      </c>
      <c r="G484" s="659">
        <v>95140</v>
      </c>
      <c r="H484" s="658">
        <v>35980</v>
      </c>
      <c r="I484" s="659">
        <v>91300</v>
      </c>
      <c r="J484" s="595" t="s">
        <v>12</v>
      </c>
      <c r="K484" s="660">
        <v>370</v>
      </c>
      <c r="L484" s="661">
        <v>830</v>
      </c>
      <c r="M484" s="662" t="s">
        <v>3709</v>
      </c>
      <c r="N484" s="660">
        <v>330</v>
      </c>
      <c r="O484" s="661">
        <v>790</v>
      </c>
      <c r="P484" s="662" t="s">
        <v>3709</v>
      </c>
      <c r="Q484" s="576" t="s">
        <v>1</v>
      </c>
      <c r="R484" s="603">
        <v>6740</v>
      </c>
      <c r="S484" s="601">
        <v>60</v>
      </c>
      <c r="T484" s="663" t="s">
        <v>3618</v>
      </c>
      <c r="V484" s="695"/>
      <c r="W484" s="696" t="s">
        <v>3720</v>
      </c>
      <c r="X484" s="592"/>
      <c r="Y484" s="696" t="s">
        <v>3720</v>
      </c>
      <c r="Z484" s="696"/>
      <c r="AA484" s="592"/>
      <c r="AB484" s="593"/>
      <c r="AD484" s="698"/>
      <c r="AE484" s="698"/>
      <c r="AF484" s="592"/>
      <c r="AG484" s="592"/>
      <c r="AH484" s="593"/>
      <c r="AJ484" s="603"/>
      <c r="AK484" s="601"/>
      <c r="AL484" s="592"/>
      <c r="AM484" s="592"/>
      <c r="AN484" s="593"/>
      <c r="AP484" s="1351"/>
      <c r="AQ484" s="1354"/>
      <c r="AR484" s="1351"/>
      <c r="AS484" s="1354"/>
      <c r="AT484" s="1349"/>
      <c r="AU484" s="588" t="s">
        <v>3731</v>
      </c>
      <c r="AV484" s="665">
        <v>3000</v>
      </c>
      <c r="AW484" s="666">
        <v>3400</v>
      </c>
      <c r="AX484" s="684">
        <v>2100</v>
      </c>
      <c r="AY484" s="668">
        <v>2100</v>
      </c>
      <c r="BA484" s="651" t="s">
        <v>3694</v>
      </c>
      <c r="BC484" s="1345"/>
      <c r="BE484" s="603"/>
      <c r="BF484" s="592"/>
      <c r="BG484" s="592"/>
      <c r="BH484" s="593"/>
      <c r="BJ484" s="669"/>
      <c r="BL484" s="609"/>
      <c r="BM484" s="610"/>
      <c r="BN484" s="610"/>
      <c r="BO484" s="611"/>
      <c r="BQ484" s="603">
        <v>1050</v>
      </c>
      <c r="BR484" s="601" t="s">
        <v>3639</v>
      </c>
      <c r="BS484" s="601">
        <v>10</v>
      </c>
      <c r="BT484" s="670" t="s">
        <v>3618</v>
      </c>
      <c r="BV484" s="603">
        <v>3370</v>
      </c>
      <c r="BW484" s="601" t="s">
        <v>3630</v>
      </c>
      <c r="BX484" s="601">
        <v>30</v>
      </c>
      <c r="BY484" s="601" t="s">
        <v>3618</v>
      </c>
      <c r="BZ484" s="670" t="s">
        <v>3631</v>
      </c>
      <c r="CB484" s="603">
        <v>2030</v>
      </c>
      <c r="CC484" s="601" t="s">
        <v>3630</v>
      </c>
      <c r="CD484" s="601">
        <v>20</v>
      </c>
      <c r="CE484" s="601" t="s">
        <v>3618</v>
      </c>
      <c r="CF484" s="670" t="s">
        <v>3631</v>
      </c>
      <c r="CH484" s="669"/>
    </row>
    <row r="485" spans="1:86">
      <c r="A485" s="1367"/>
      <c r="B485" s="584"/>
      <c r="C485" s="657" t="s">
        <v>3577</v>
      </c>
      <c r="D485" s="593" t="s">
        <v>3578</v>
      </c>
      <c r="F485" s="658">
        <v>95140</v>
      </c>
      <c r="G485" s="659">
        <v>162630</v>
      </c>
      <c r="H485" s="658">
        <v>91300</v>
      </c>
      <c r="I485" s="659">
        <v>158790</v>
      </c>
      <c r="J485" s="595" t="s">
        <v>12</v>
      </c>
      <c r="K485" s="660">
        <v>830</v>
      </c>
      <c r="L485" s="661">
        <v>1510</v>
      </c>
      <c r="M485" s="662" t="s">
        <v>3709</v>
      </c>
      <c r="N485" s="660">
        <v>790</v>
      </c>
      <c r="O485" s="661">
        <v>1470</v>
      </c>
      <c r="P485" s="662" t="s">
        <v>3709</v>
      </c>
      <c r="R485" s="598"/>
      <c r="S485" s="592"/>
      <c r="T485" s="593"/>
      <c r="V485" s="598"/>
      <c r="W485" s="601">
        <v>552600</v>
      </c>
      <c r="X485" s="592"/>
      <c r="Y485" s="601">
        <v>5520</v>
      </c>
      <c r="Z485" s="592" t="s">
        <v>3618</v>
      </c>
      <c r="AA485" s="592"/>
      <c r="AB485" s="593"/>
      <c r="AD485" s="698"/>
      <c r="AE485" s="698"/>
      <c r="AF485" s="592"/>
      <c r="AG485" s="592"/>
      <c r="AH485" s="593"/>
      <c r="AJ485" s="603">
        <v>2300</v>
      </c>
      <c r="AK485" s="601" t="s">
        <v>3632</v>
      </c>
      <c r="AL485" s="592"/>
      <c r="AM485" s="592"/>
      <c r="AN485" s="593"/>
      <c r="AP485" s="1351"/>
      <c r="AQ485" s="1354"/>
      <c r="AR485" s="1351"/>
      <c r="AS485" s="1354"/>
      <c r="AT485" s="1349"/>
      <c r="AU485" s="588" t="s">
        <v>3732</v>
      </c>
      <c r="AV485" s="665">
        <v>2600</v>
      </c>
      <c r="AW485" s="666">
        <v>2900</v>
      </c>
      <c r="AX485" s="684">
        <v>1800</v>
      </c>
      <c r="AY485" s="668">
        <v>1800</v>
      </c>
      <c r="BA485" s="651">
        <v>3160</v>
      </c>
      <c r="BC485" s="627"/>
      <c r="BE485" s="603"/>
      <c r="BF485" s="592"/>
      <c r="BG485" s="592"/>
      <c r="BH485" s="593"/>
      <c r="BJ485" s="669"/>
      <c r="BL485" s="609">
        <v>0.02</v>
      </c>
      <c r="BM485" s="610">
        <v>0.03</v>
      </c>
      <c r="BN485" s="610">
        <v>0.05</v>
      </c>
      <c r="BO485" s="611">
        <v>7.0000000000000007E-2</v>
      </c>
      <c r="BQ485" s="603"/>
      <c r="BR485" s="601"/>
      <c r="BS485" s="601"/>
      <c r="BT485" s="670"/>
      <c r="BV485" s="603"/>
      <c r="BW485" s="601"/>
      <c r="BX485" s="601"/>
      <c r="BY485" s="601"/>
      <c r="BZ485" s="670"/>
      <c r="CB485" s="603"/>
      <c r="CC485" s="601"/>
      <c r="CD485" s="601"/>
      <c r="CE485" s="601"/>
      <c r="CF485" s="670"/>
      <c r="CH485" s="669">
        <v>0.95</v>
      </c>
    </row>
    <row r="486" spans="1:86">
      <c r="A486" s="1367"/>
      <c r="B486" s="686"/>
      <c r="C486" s="687"/>
      <c r="D486" s="600" t="s">
        <v>3579</v>
      </c>
      <c r="F486" s="673">
        <v>162630</v>
      </c>
      <c r="G486" s="674"/>
      <c r="H486" s="673">
        <v>158790</v>
      </c>
      <c r="I486" s="674"/>
      <c r="J486" s="595" t="s">
        <v>12</v>
      </c>
      <c r="K486" s="675">
        <v>1510</v>
      </c>
      <c r="L486" s="676"/>
      <c r="M486" s="677" t="s">
        <v>3709</v>
      </c>
      <c r="N486" s="675">
        <v>1470</v>
      </c>
      <c r="O486" s="676"/>
      <c r="P486" s="677" t="s">
        <v>3709</v>
      </c>
      <c r="R486" s="599"/>
      <c r="S486" s="688"/>
      <c r="T486" s="600"/>
      <c r="V486" s="598"/>
      <c r="W486" s="601"/>
      <c r="X486" s="592"/>
      <c r="Y486" s="601"/>
      <c r="Z486" s="592"/>
      <c r="AA486" s="592"/>
      <c r="AB486" s="593"/>
      <c r="AD486" s="698"/>
      <c r="AE486" s="698"/>
      <c r="AF486" s="592"/>
      <c r="AG486" s="592"/>
      <c r="AH486" s="593"/>
      <c r="AJ486" s="603"/>
      <c r="AK486" s="601"/>
      <c r="AL486" s="592"/>
      <c r="AM486" s="592"/>
      <c r="AN486" s="593"/>
      <c r="AP486" s="1352"/>
      <c r="AQ486" s="1355"/>
      <c r="AR486" s="1352"/>
      <c r="AS486" s="1355"/>
      <c r="AT486" s="1349"/>
      <c r="AU486" s="679" t="s">
        <v>3733</v>
      </c>
      <c r="AV486" s="680">
        <v>2400</v>
      </c>
      <c r="AW486" s="681">
        <v>2600</v>
      </c>
      <c r="AX486" s="682">
        <v>1600</v>
      </c>
      <c r="AY486" s="683">
        <v>1600</v>
      </c>
      <c r="BA486" s="694"/>
      <c r="BC486" s="627"/>
      <c r="BE486" s="602"/>
      <c r="BF486" s="688"/>
      <c r="BG486" s="688"/>
      <c r="BH486" s="600"/>
      <c r="BJ486" s="669"/>
      <c r="BL486" s="689"/>
      <c r="BM486" s="690"/>
      <c r="BN486" s="690"/>
      <c r="BO486" s="691"/>
      <c r="BQ486" s="602"/>
      <c r="BR486" s="612"/>
      <c r="BS486" s="612"/>
      <c r="BT486" s="613"/>
      <c r="BV486" s="602"/>
      <c r="BW486" s="612"/>
      <c r="BX486" s="612"/>
      <c r="BY486" s="612"/>
      <c r="BZ486" s="613"/>
      <c r="CB486" s="602"/>
      <c r="CC486" s="612"/>
      <c r="CD486" s="612"/>
      <c r="CE486" s="612"/>
      <c r="CF486" s="613"/>
      <c r="CH486" s="614"/>
    </row>
    <row r="487" spans="1:86" ht="45">
      <c r="A487" s="1367"/>
      <c r="B487" s="584" t="s">
        <v>3595</v>
      </c>
      <c r="C487" s="657" t="s">
        <v>3573</v>
      </c>
      <c r="D487" s="593" t="s">
        <v>3574</v>
      </c>
      <c r="F487" s="634">
        <v>31770</v>
      </c>
      <c r="G487" s="635">
        <v>38510</v>
      </c>
      <c r="H487" s="634">
        <v>28220</v>
      </c>
      <c r="I487" s="635">
        <v>34960</v>
      </c>
      <c r="J487" s="595" t="s">
        <v>12</v>
      </c>
      <c r="K487" s="636">
        <v>290</v>
      </c>
      <c r="L487" s="637">
        <v>350</v>
      </c>
      <c r="M487" s="638" t="s">
        <v>3709</v>
      </c>
      <c r="N487" s="636">
        <v>260</v>
      </c>
      <c r="O487" s="637">
        <v>320</v>
      </c>
      <c r="P487" s="638" t="s">
        <v>3709</v>
      </c>
      <c r="Q487" s="576" t="s">
        <v>1</v>
      </c>
      <c r="R487" s="692">
        <v>6740</v>
      </c>
      <c r="S487" s="693">
        <v>60</v>
      </c>
      <c r="T487" s="663" t="s">
        <v>3618</v>
      </c>
      <c r="V487" s="695"/>
      <c r="W487" s="696" t="s">
        <v>3721</v>
      </c>
      <c r="X487" s="592"/>
      <c r="Y487" s="696" t="s">
        <v>3721</v>
      </c>
      <c r="Z487" s="696"/>
      <c r="AA487" s="592"/>
      <c r="AB487" s="593"/>
      <c r="AD487" s="698"/>
      <c r="AE487" s="698"/>
      <c r="AF487" s="592"/>
      <c r="AG487" s="592"/>
      <c r="AH487" s="593"/>
      <c r="AJ487" s="603" t="s">
        <v>3246</v>
      </c>
      <c r="AK487" s="601"/>
      <c r="AL487" s="592" t="s">
        <v>1</v>
      </c>
      <c r="AM487" s="592">
        <v>10</v>
      </c>
      <c r="AN487" s="593" t="s">
        <v>3633</v>
      </c>
      <c r="AO487" s="576" t="s">
        <v>1</v>
      </c>
      <c r="AP487" s="1350">
        <v>2400</v>
      </c>
      <c r="AQ487" s="1353">
        <v>2700</v>
      </c>
      <c r="AR487" s="1350">
        <v>1700</v>
      </c>
      <c r="AS487" s="1353">
        <v>1700</v>
      </c>
      <c r="AT487" s="1349" t="s">
        <v>12</v>
      </c>
      <c r="AU487" s="646" t="s">
        <v>3730</v>
      </c>
      <c r="AV487" s="647">
        <v>5100</v>
      </c>
      <c r="AW487" s="648">
        <v>5700</v>
      </c>
      <c r="AX487" s="684">
        <v>3500</v>
      </c>
      <c r="AY487" s="668">
        <v>3500</v>
      </c>
      <c r="BA487" s="651" t="s">
        <v>3695</v>
      </c>
      <c r="BB487" s="576" t="s">
        <v>1</v>
      </c>
      <c r="BC487" s="1344">
        <v>4500</v>
      </c>
      <c r="BD487" s="576" t="s">
        <v>1</v>
      </c>
      <c r="BE487" s="603">
        <v>1620</v>
      </c>
      <c r="BF487" s="592" t="s">
        <v>1</v>
      </c>
      <c r="BG487" s="592">
        <v>10</v>
      </c>
      <c r="BH487" s="593" t="s">
        <v>3618</v>
      </c>
      <c r="BJ487" s="669"/>
      <c r="BK487" s="576" t="s">
        <v>11</v>
      </c>
      <c r="BL487" s="609" t="s">
        <v>3307</v>
      </c>
      <c r="BM487" s="610" t="s">
        <v>3307</v>
      </c>
      <c r="BN487" s="610" t="s">
        <v>3307</v>
      </c>
      <c r="BO487" s="611" t="s">
        <v>3307</v>
      </c>
      <c r="BP487" s="576" t="s">
        <v>11</v>
      </c>
      <c r="BQ487" s="603"/>
      <c r="BR487" s="601"/>
      <c r="BS487" s="601"/>
      <c r="BT487" s="670"/>
      <c r="BU487" s="576" t="s">
        <v>11</v>
      </c>
      <c r="BV487" s="603"/>
      <c r="BW487" s="601"/>
      <c r="BX487" s="601"/>
      <c r="BY487" s="601"/>
      <c r="BZ487" s="670"/>
      <c r="CA487" s="576" t="s">
        <v>11</v>
      </c>
      <c r="CB487" s="603"/>
      <c r="CC487" s="601"/>
      <c r="CD487" s="601"/>
      <c r="CE487" s="601"/>
      <c r="CF487" s="670"/>
      <c r="CH487" s="669" t="s">
        <v>3257</v>
      </c>
    </row>
    <row r="488" spans="1:86">
      <c r="A488" s="1367"/>
      <c r="B488" s="584"/>
      <c r="C488" s="657"/>
      <c r="D488" s="593" t="s">
        <v>3576</v>
      </c>
      <c r="F488" s="658">
        <v>38510</v>
      </c>
      <c r="G488" s="659">
        <v>93830</v>
      </c>
      <c r="H488" s="658">
        <v>34960</v>
      </c>
      <c r="I488" s="659">
        <v>90280</v>
      </c>
      <c r="J488" s="595" t="s">
        <v>12</v>
      </c>
      <c r="K488" s="660">
        <v>350</v>
      </c>
      <c r="L488" s="661">
        <v>820</v>
      </c>
      <c r="M488" s="662" t="s">
        <v>3709</v>
      </c>
      <c r="N488" s="660">
        <v>320</v>
      </c>
      <c r="O488" s="661">
        <v>780</v>
      </c>
      <c r="P488" s="662" t="s">
        <v>3709</v>
      </c>
      <c r="Q488" s="576" t="s">
        <v>1</v>
      </c>
      <c r="R488" s="603">
        <v>6740</v>
      </c>
      <c r="S488" s="601">
        <v>60</v>
      </c>
      <c r="T488" s="663" t="s">
        <v>3618</v>
      </c>
      <c r="V488" s="598"/>
      <c r="W488" s="601">
        <v>585900</v>
      </c>
      <c r="X488" s="592"/>
      <c r="Y488" s="601">
        <v>5850</v>
      </c>
      <c r="Z488" s="592" t="s">
        <v>3618</v>
      </c>
      <c r="AA488" s="592"/>
      <c r="AB488" s="593"/>
      <c r="AD488" s="698"/>
      <c r="AE488" s="698"/>
      <c r="AF488" s="592"/>
      <c r="AG488" s="592"/>
      <c r="AH488" s="593"/>
      <c r="AJ488" s="603"/>
      <c r="AK488" s="601"/>
      <c r="AL488" s="592"/>
      <c r="AM488" s="592"/>
      <c r="AN488" s="593"/>
      <c r="AP488" s="1351"/>
      <c r="AQ488" s="1354"/>
      <c r="AR488" s="1351"/>
      <c r="AS488" s="1354"/>
      <c r="AT488" s="1349"/>
      <c r="AU488" s="588" t="s">
        <v>3731</v>
      </c>
      <c r="AV488" s="665">
        <v>2800</v>
      </c>
      <c r="AW488" s="666">
        <v>3100</v>
      </c>
      <c r="AX488" s="684">
        <v>1900</v>
      </c>
      <c r="AY488" s="668">
        <v>1900</v>
      </c>
      <c r="BA488" s="651">
        <v>2810</v>
      </c>
      <c r="BC488" s="1345"/>
      <c r="BE488" s="603"/>
      <c r="BF488" s="592"/>
      <c r="BG488" s="592"/>
      <c r="BH488" s="593"/>
      <c r="BJ488" s="669"/>
      <c r="BL488" s="609"/>
      <c r="BM488" s="610"/>
      <c r="BN488" s="610"/>
      <c r="BO488" s="611"/>
      <c r="BQ488" s="603">
        <v>970</v>
      </c>
      <c r="BR488" s="601" t="s">
        <v>3639</v>
      </c>
      <c r="BS488" s="601">
        <v>10</v>
      </c>
      <c r="BT488" s="670" t="s">
        <v>3618</v>
      </c>
      <c r="BV488" s="603">
        <v>3110</v>
      </c>
      <c r="BW488" s="601" t="s">
        <v>3630</v>
      </c>
      <c r="BX488" s="601">
        <v>30</v>
      </c>
      <c r="BY488" s="601" t="s">
        <v>3618</v>
      </c>
      <c r="BZ488" s="670" t="s">
        <v>3631</v>
      </c>
      <c r="CB488" s="603">
        <v>1870</v>
      </c>
      <c r="CC488" s="601" t="s">
        <v>3630</v>
      </c>
      <c r="CD488" s="601">
        <v>10</v>
      </c>
      <c r="CE488" s="601" t="s">
        <v>3618</v>
      </c>
      <c r="CF488" s="670" t="s">
        <v>3631</v>
      </c>
      <c r="CH488" s="669"/>
    </row>
    <row r="489" spans="1:86">
      <c r="A489" s="1367"/>
      <c r="B489" s="584"/>
      <c r="C489" s="657" t="s">
        <v>3577</v>
      </c>
      <c r="D489" s="593" t="s">
        <v>3578</v>
      </c>
      <c r="F489" s="658">
        <v>93830</v>
      </c>
      <c r="G489" s="659">
        <v>161320</v>
      </c>
      <c r="H489" s="658">
        <v>90280</v>
      </c>
      <c r="I489" s="659">
        <v>157770</v>
      </c>
      <c r="J489" s="595" t="s">
        <v>12</v>
      </c>
      <c r="K489" s="660">
        <v>820</v>
      </c>
      <c r="L489" s="661">
        <v>1500</v>
      </c>
      <c r="M489" s="662" t="s">
        <v>3709</v>
      </c>
      <c r="N489" s="660">
        <v>780</v>
      </c>
      <c r="O489" s="661">
        <v>1460</v>
      </c>
      <c r="P489" s="662" t="s">
        <v>3709</v>
      </c>
      <c r="R489" s="598"/>
      <c r="S489" s="592"/>
      <c r="T489" s="593"/>
      <c r="V489" s="598"/>
      <c r="W489" s="601"/>
      <c r="X489" s="592"/>
      <c r="Y489" s="601"/>
      <c r="Z489" s="592"/>
      <c r="AA489" s="592"/>
      <c r="AB489" s="593"/>
      <c r="AD489" s="698"/>
      <c r="AE489" s="698"/>
      <c r="AF489" s="592"/>
      <c r="AG489" s="592"/>
      <c r="AH489" s="593"/>
      <c r="AJ489" s="603">
        <v>1970</v>
      </c>
      <c r="AK489" s="601" t="s">
        <v>3632</v>
      </c>
      <c r="AL489" s="592"/>
      <c r="AM489" s="592"/>
      <c r="AN489" s="593"/>
      <c r="AP489" s="1351"/>
      <c r="AQ489" s="1354"/>
      <c r="AR489" s="1351"/>
      <c r="AS489" s="1354"/>
      <c r="AT489" s="1349"/>
      <c r="AU489" s="588" t="s">
        <v>3732</v>
      </c>
      <c r="AV489" s="665">
        <v>2400</v>
      </c>
      <c r="AW489" s="666">
        <v>2700</v>
      </c>
      <c r="AX489" s="684">
        <v>1700</v>
      </c>
      <c r="AY489" s="668">
        <v>1700</v>
      </c>
      <c r="BA489" s="694"/>
      <c r="BC489" s="627"/>
      <c r="BE489" s="603"/>
      <c r="BF489" s="592"/>
      <c r="BG489" s="592"/>
      <c r="BH489" s="593"/>
      <c r="BJ489" s="669"/>
      <c r="BL489" s="609">
        <v>0.02</v>
      </c>
      <c r="BM489" s="610">
        <v>0.03</v>
      </c>
      <c r="BN489" s="610">
        <v>0.05</v>
      </c>
      <c r="BO489" s="611">
        <v>7.0000000000000007E-2</v>
      </c>
      <c r="BQ489" s="603"/>
      <c r="BR489" s="601"/>
      <c r="BS489" s="601"/>
      <c r="BT489" s="670"/>
      <c r="BV489" s="603"/>
      <c r="BW489" s="601"/>
      <c r="BX489" s="601"/>
      <c r="BY489" s="601"/>
      <c r="BZ489" s="670"/>
      <c r="CB489" s="603"/>
      <c r="CC489" s="601"/>
      <c r="CD489" s="601"/>
      <c r="CE489" s="601"/>
      <c r="CF489" s="670"/>
      <c r="CH489" s="669">
        <v>0.97</v>
      </c>
    </row>
    <row r="490" spans="1:86">
      <c r="A490" s="1367"/>
      <c r="B490" s="584"/>
      <c r="C490" s="657"/>
      <c r="D490" s="593" t="s">
        <v>3579</v>
      </c>
      <c r="F490" s="673">
        <v>161320</v>
      </c>
      <c r="G490" s="674"/>
      <c r="H490" s="673">
        <v>157770</v>
      </c>
      <c r="I490" s="674"/>
      <c r="J490" s="595" t="s">
        <v>12</v>
      </c>
      <c r="K490" s="675">
        <v>1500</v>
      </c>
      <c r="L490" s="676"/>
      <c r="M490" s="677" t="s">
        <v>3709</v>
      </c>
      <c r="N490" s="675">
        <v>1460</v>
      </c>
      <c r="O490" s="676"/>
      <c r="P490" s="677" t="s">
        <v>3709</v>
      </c>
      <c r="R490" s="598"/>
      <c r="S490" s="592"/>
      <c r="T490" s="593"/>
      <c r="V490" s="695"/>
      <c r="W490" s="696" t="s">
        <v>3722</v>
      </c>
      <c r="X490" s="592"/>
      <c r="Y490" s="696" t="s">
        <v>3722</v>
      </c>
      <c r="Z490" s="696"/>
      <c r="AA490" s="592"/>
      <c r="AB490" s="593"/>
      <c r="AD490" s="698"/>
      <c r="AE490" s="698"/>
      <c r="AF490" s="592"/>
      <c r="AG490" s="592"/>
      <c r="AH490" s="593"/>
      <c r="AJ490" s="603"/>
      <c r="AK490" s="601"/>
      <c r="AL490" s="592"/>
      <c r="AM490" s="592"/>
      <c r="AN490" s="593"/>
      <c r="AP490" s="1352"/>
      <c r="AQ490" s="1355"/>
      <c r="AR490" s="1352"/>
      <c r="AS490" s="1355"/>
      <c r="AT490" s="1349"/>
      <c r="AU490" s="679" t="s">
        <v>3733</v>
      </c>
      <c r="AV490" s="680">
        <v>2200</v>
      </c>
      <c r="AW490" s="681">
        <v>2400</v>
      </c>
      <c r="AX490" s="682">
        <v>1500</v>
      </c>
      <c r="AY490" s="683">
        <v>1500</v>
      </c>
      <c r="BA490" s="651" t="s">
        <v>3696</v>
      </c>
      <c r="BC490" s="627"/>
      <c r="BE490" s="603"/>
      <c r="BF490" s="592"/>
      <c r="BG490" s="592"/>
      <c r="BH490" s="593"/>
      <c r="BJ490" s="669"/>
      <c r="BL490" s="609"/>
      <c r="BM490" s="610"/>
      <c r="BN490" s="610"/>
      <c r="BO490" s="611"/>
      <c r="BQ490" s="603"/>
      <c r="BR490" s="601"/>
      <c r="BS490" s="601"/>
      <c r="BT490" s="670"/>
      <c r="BV490" s="603"/>
      <c r="BW490" s="601"/>
      <c r="BX490" s="601"/>
      <c r="BY490" s="601"/>
      <c r="BZ490" s="670"/>
      <c r="CB490" s="603"/>
      <c r="CC490" s="601"/>
      <c r="CD490" s="601"/>
      <c r="CE490" s="601"/>
      <c r="CF490" s="670"/>
      <c r="CH490" s="669"/>
    </row>
    <row r="491" spans="1:86" ht="45">
      <c r="A491" s="1367"/>
      <c r="B491" s="631" t="s">
        <v>3596</v>
      </c>
      <c r="C491" s="632" t="s">
        <v>3573</v>
      </c>
      <c r="D491" s="633" t="s">
        <v>3574</v>
      </c>
      <c r="F491" s="634">
        <v>30670</v>
      </c>
      <c r="G491" s="635">
        <v>37410</v>
      </c>
      <c r="H491" s="634">
        <v>27380</v>
      </c>
      <c r="I491" s="635">
        <v>34120</v>
      </c>
      <c r="J491" s="595" t="s">
        <v>12</v>
      </c>
      <c r="K491" s="636">
        <v>280</v>
      </c>
      <c r="L491" s="637">
        <v>340</v>
      </c>
      <c r="M491" s="638" t="s">
        <v>3709</v>
      </c>
      <c r="N491" s="636">
        <v>250</v>
      </c>
      <c r="O491" s="637">
        <v>310</v>
      </c>
      <c r="P491" s="638" t="s">
        <v>3709</v>
      </c>
      <c r="Q491" s="576" t="s">
        <v>1</v>
      </c>
      <c r="R491" s="639">
        <v>6740</v>
      </c>
      <c r="S491" s="640">
        <v>60</v>
      </c>
      <c r="T491" s="641" t="s">
        <v>3618</v>
      </c>
      <c r="V491" s="598"/>
      <c r="W491" s="601">
        <v>619100</v>
      </c>
      <c r="X491" s="592"/>
      <c r="Y491" s="601">
        <v>6190</v>
      </c>
      <c r="Z491" s="592" t="s">
        <v>3618</v>
      </c>
      <c r="AA491" s="592"/>
      <c r="AB491" s="593"/>
      <c r="AD491" s="698"/>
      <c r="AE491" s="698"/>
      <c r="AF491" s="592"/>
      <c r="AG491" s="592"/>
      <c r="AH491" s="593"/>
      <c r="AJ491" s="603" t="s">
        <v>3247</v>
      </c>
      <c r="AK491" s="601"/>
      <c r="AL491" s="592" t="s">
        <v>1</v>
      </c>
      <c r="AM491" s="592">
        <v>10</v>
      </c>
      <c r="AN491" s="593" t="s">
        <v>3633</v>
      </c>
      <c r="AO491" s="576" t="s">
        <v>1</v>
      </c>
      <c r="AP491" s="1350">
        <v>2600</v>
      </c>
      <c r="AQ491" s="1353">
        <v>2900</v>
      </c>
      <c r="AR491" s="1350">
        <v>1800</v>
      </c>
      <c r="AS491" s="1353">
        <v>1800</v>
      </c>
      <c r="AT491" s="1349" t="s">
        <v>12</v>
      </c>
      <c r="AU491" s="646" t="s">
        <v>3730</v>
      </c>
      <c r="AV491" s="647">
        <v>5500</v>
      </c>
      <c r="AW491" s="648">
        <v>6200</v>
      </c>
      <c r="AX491" s="684">
        <v>3900</v>
      </c>
      <c r="AY491" s="668">
        <v>3900</v>
      </c>
      <c r="BA491" s="651">
        <v>2540</v>
      </c>
      <c r="BB491" s="576" t="s">
        <v>1</v>
      </c>
      <c r="BC491" s="1344">
        <v>4500</v>
      </c>
      <c r="BD491" s="576" t="s">
        <v>1</v>
      </c>
      <c r="BE491" s="644">
        <v>1510</v>
      </c>
      <c r="BF491" s="642" t="s">
        <v>1</v>
      </c>
      <c r="BG491" s="642">
        <v>10</v>
      </c>
      <c r="BH491" s="633" t="s">
        <v>3618</v>
      </c>
      <c r="BJ491" s="669"/>
      <c r="BK491" s="576" t="s">
        <v>11</v>
      </c>
      <c r="BL491" s="653" t="s">
        <v>3307</v>
      </c>
      <c r="BM491" s="654" t="s">
        <v>3307</v>
      </c>
      <c r="BN491" s="654" t="s">
        <v>3307</v>
      </c>
      <c r="BO491" s="655" t="s">
        <v>3307</v>
      </c>
      <c r="BP491" s="576" t="s">
        <v>11</v>
      </c>
      <c r="BQ491" s="644"/>
      <c r="BR491" s="645"/>
      <c r="BS491" s="645"/>
      <c r="BT491" s="656"/>
      <c r="BU491" s="576" t="s">
        <v>11</v>
      </c>
      <c r="BV491" s="644"/>
      <c r="BW491" s="645"/>
      <c r="BX491" s="645"/>
      <c r="BY491" s="645"/>
      <c r="BZ491" s="656"/>
      <c r="CA491" s="576" t="s">
        <v>11</v>
      </c>
      <c r="CB491" s="644"/>
      <c r="CC491" s="645"/>
      <c r="CD491" s="645"/>
      <c r="CE491" s="645"/>
      <c r="CF491" s="656"/>
      <c r="CH491" s="652" t="s">
        <v>3257</v>
      </c>
    </row>
    <row r="492" spans="1:86">
      <c r="A492" s="1367"/>
      <c r="B492" s="584"/>
      <c r="C492" s="657"/>
      <c r="D492" s="593" t="s">
        <v>3576</v>
      </c>
      <c r="F492" s="658">
        <v>37410</v>
      </c>
      <c r="G492" s="659">
        <v>92730</v>
      </c>
      <c r="H492" s="658">
        <v>34120</v>
      </c>
      <c r="I492" s="659">
        <v>89440</v>
      </c>
      <c r="J492" s="595" t="s">
        <v>12</v>
      </c>
      <c r="K492" s="660">
        <v>340</v>
      </c>
      <c r="L492" s="661">
        <v>810</v>
      </c>
      <c r="M492" s="662" t="s">
        <v>3709</v>
      </c>
      <c r="N492" s="660">
        <v>310</v>
      </c>
      <c r="O492" s="661">
        <v>770</v>
      </c>
      <c r="P492" s="662" t="s">
        <v>3709</v>
      </c>
      <c r="Q492" s="576" t="s">
        <v>1</v>
      </c>
      <c r="R492" s="603">
        <v>6740</v>
      </c>
      <c r="S492" s="601">
        <v>60</v>
      </c>
      <c r="T492" s="663" t="s">
        <v>3618</v>
      </c>
      <c r="V492" s="598"/>
      <c r="W492" s="601"/>
      <c r="X492" s="592"/>
      <c r="Y492" s="601"/>
      <c r="Z492" s="592"/>
      <c r="AA492" s="592"/>
      <c r="AB492" s="593"/>
      <c r="AD492" s="698"/>
      <c r="AE492" s="698"/>
      <c r="AF492" s="592"/>
      <c r="AG492" s="592"/>
      <c r="AH492" s="593"/>
      <c r="AJ492" s="603"/>
      <c r="AK492" s="601"/>
      <c r="AL492" s="592"/>
      <c r="AM492" s="592"/>
      <c r="AN492" s="593"/>
      <c r="AP492" s="1351"/>
      <c r="AQ492" s="1354"/>
      <c r="AR492" s="1351"/>
      <c r="AS492" s="1354"/>
      <c r="AT492" s="1349"/>
      <c r="AU492" s="588" t="s">
        <v>3731</v>
      </c>
      <c r="AV492" s="665">
        <v>3000</v>
      </c>
      <c r="AW492" s="666">
        <v>3400</v>
      </c>
      <c r="AX492" s="684">
        <v>2100</v>
      </c>
      <c r="AY492" s="668">
        <v>2100</v>
      </c>
      <c r="BA492" s="694"/>
      <c r="BC492" s="1345"/>
      <c r="BE492" s="603"/>
      <c r="BF492" s="592"/>
      <c r="BG492" s="592"/>
      <c r="BH492" s="593"/>
      <c r="BJ492" s="669"/>
      <c r="BL492" s="609"/>
      <c r="BM492" s="610"/>
      <c r="BN492" s="610"/>
      <c r="BO492" s="611"/>
      <c r="BQ492" s="603">
        <v>900</v>
      </c>
      <c r="BR492" s="601" t="s">
        <v>3639</v>
      </c>
      <c r="BS492" s="601">
        <v>9</v>
      </c>
      <c r="BT492" s="670" t="s">
        <v>3618</v>
      </c>
      <c r="BV492" s="603">
        <v>2890</v>
      </c>
      <c r="BW492" s="601" t="s">
        <v>3630</v>
      </c>
      <c r="BX492" s="601">
        <v>20</v>
      </c>
      <c r="BY492" s="601" t="s">
        <v>3618</v>
      </c>
      <c r="BZ492" s="670" t="s">
        <v>3631</v>
      </c>
      <c r="CB492" s="603">
        <v>1740</v>
      </c>
      <c r="CC492" s="601" t="s">
        <v>3630</v>
      </c>
      <c r="CD492" s="601">
        <v>10</v>
      </c>
      <c r="CE492" s="601" t="s">
        <v>3618</v>
      </c>
      <c r="CF492" s="670" t="s">
        <v>3631</v>
      </c>
      <c r="CH492" s="669"/>
    </row>
    <row r="493" spans="1:86">
      <c r="A493" s="1367"/>
      <c r="B493" s="584"/>
      <c r="C493" s="657" t="s">
        <v>3577</v>
      </c>
      <c r="D493" s="593" t="s">
        <v>3578</v>
      </c>
      <c r="F493" s="658">
        <v>92730</v>
      </c>
      <c r="G493" s="659">
        <v>160220</v>
      </c>
      <c r="H493" s="658">
        <v>89440</v>
      </c>
      <c r="I493" s="659">
        <v>156930</v>
      </c>
      <c r="J493" s="595" t="s">
        <v>12</v>
      </c>
      <c r="K493" s="660">
        <v>810</v>
      </c>
      <c r="L493" s="661">
        <v>1490</v>
      </c>
      <c r="M493" s="662" t="s">
        <v>3709</v>
      </c>
      <c r="N493" s="660">
        <v>770</v>
      </c>
      <c r="O493" s="661">
        <v>1450</v>
      </c>
      <c r="P493" s="662" t="s">
        <v>3709</v>
      </c>
      <c r="R493" s="598"/>
      <c r="S493" s="592"/>
      <c r="T493" s="593"/>
      <c r="V493" s="695"/>
      <c r="W493" s="696" t="s">
        <v>3723</v>
      </c>
      <c r="X493" s="592"/>
      <c r="Y493" s="696" t="s">
        <v>3723</v>
      </c>
      <c r="Z493" s="696"/>
      <c r="AA493" s="592"/>
      <c r="AB493" s="593"/>
      <c r="AD493" s="698"/>
      <c r="AE493" s="698"/>
      <c r="AF493" s="592"/>
      <c r="AG493" s="592"/>
      <c r="AH493" s="593"/>
      <c r="AJ493" s="603">
        <v>1730</v>
      </c>
      <c r="AK493" s="601" t="s">
        <v>3632</v>
      </c>
      <c r="AL493" s="592"/>
      <c r="AM493" s="592"/>
      <c r="AN493" s="593"/>
      <c r="AP493" s="1351"/>
      <c r="AQ493" s="1354"/>
      <c r="AR493" s="1351"/>
      <c r="AS493" s="1354"/>
      <c r="AT493" s="1349"/>
      <c r="AU493" s="588" t="s">
        <v>3732</v>
      </c>
      <c r="AV493" s="665">
        <v>2600</v>
      </c>
      <c r="AW493" s="666">
        <v>2900</v>
      </c>
      <c r="AX493" s="684">
        <v>1800</v>
      </c>
      <c r="AY493" s="668">
        <v>1800</v>
      </c>
      <c r="BA493" s="651" t="s">
        <v>3697</v>
      </c>
      <c r="BC493" s="627"/>
      <c r="BE493" s="603"/>
      <c r="BF493" s="592"/>
      <c r="BG493" s="592"/>
      <c r="BH493" s="593"/>
      <c r="BJ493" s="669"/>
      <c r="BL493" s="609">
        <v>0.02</v>
      </c>
      <c r="BM493" s="610">
        <v>0.03</v>
      </c>
      <c r="BN493" s="610">
        <v>0.05</v>
      </c>
      <c r="BO493" s="611">
        <v>7.0000000000000007E-2</v>
      </c>
      <c r="BQ493" s="603"/>
      <c r="BR493" s="601"/>
      <c r="BS493" s="601"/>
      <c r="BT493" s="670"/>
      <c r="BV493" s="603"/>
      <c r="BW493" s="601"/>
      <c r="BX493" s="601"/>
      <c r="BY493" s="601"/>
      <c r="BZ493" s="670"/>
      <c r="CB493" s="603"/>
      <c r="CC493" s="601"/>
      <c r="CD493" s="601"/>
      <c r="CE493" s="601"/>
      <c r="CF493" s="670"/>
      <c r="CH493" s="669">
        <v>0.98</v>
      </c>
    </row>
    <row r="494" spans="1:86">
      <c r="A494" s="1367"/>
      <c r="B494" s="686"/>
      <c r="C494" s="687"/>
      <c r="D494" s="600" t="s">
        <v>3579</v>
      </c>
      <c r="F494" s="673">
        <v>160220</v>
      </c>
      <c r="G494" s="674"/>
      <c r="H494" s="673">
        <v>156930</v>
      </c>
      <c r="I494" s="674"/>
      <c r="J494" s="595" t="s">
        <v>12</v>
      </c>
      <c r="K494" s="675">
        <v>1490</v>
      </c>
      <c r="L494" s="676"/>
      <c r="M494" s="677" t="s">
        <v>3709</v>
      </c>
      <c r="N494" s="675">
        <v>1450</v>
      </c>
      <c r="O494" s="676"/>
      <c r="P494" s="677" t="s">
        <v>3709</v>
      </c>
      <c r="R494" s="599"/>
      <c r="S494" s="688"/>
      <c r="T494" s="600"/>
      <c r="V494" s="598"/>
      <c r="W494" s="601">
        <v>652400</v>
      </c>
      <c r="X494" s="592"/>
      <c r="Y494" s="601">
        <v>6520</v>
      </c>
      <c r="Z494" s="592" t="s">
        <v>3618</v>
      </c>
      <c r="AA494" s="592"/>
      <c r="AB494" s="593"/>
      <c r="AD494" s="698"/>
      <c r="AE494" s="698"/>
      <c r="AF494" s="592"/>
      <c r="AG494" s="592"/>
      <c r="AH494" s="593"/>
      <c r="AJ494" s="603"/>
      <c r="AK494" s="601"/>
      <c r="AL494" s="592"/>
      <c r="AM494" s="592"/>
      <c r="AN494" s="593"/>
      <c r="AP494" s="1352"/>
      <c r="AQ494" s="1355"/>
      <c r="AR494" s="1352"/>
      <c r="AS494" s="1355"/>
      <c r="AT494" s="1349"/>
      <c r="AU494" s="679" t="s">
        <v>3733</v>
      </c>
      <c r="AV494" s="680">
        <v>2400</v>
      </c>
      <c r="AW494" s="681">
        <v>2600</v>
      </c>
      <c r="AX494" s="682">
        <v>1600</v>
      </c>
      <c r="AY494" s="683">
        <v>1600</v>
      </c>
      <c r="BA494" s="651">
        <v>2440</v>
      </c>
      <c r="BC494" s="627"/>
      <c r="BE494" s="602"/>
      <c r="BF494" s="688"/>
      <c r="BG494" s="688"/>
      <c r="BH494" s="600"/>
      <c r="BJ494" s="669"/>
      <c r="BL494" s="689"/>
      <c r="BM494" s="690"/>
      <c r="BN494" s="690"/>
      <c r="BO494" s="691"/>
      <c r="BQ494" s="602"/>
      <c r="BR494" s="612"/>
      <c r="BS494" s="612"/>
      <c r="BT494" s="613"/>
      <c r="BV494" s="602"/>
      <c r="BW494" s="612"/>
      <c r="BX494" s="612"/>
      <c r="BY494" s="612"/>
      <c r="BZ494" s="613"/>
      <c r="CB494" s="602"/>
      <c r="CC494" s="612"/>
      <c r="CD494" s="612"/>
      <c r="CE494" s="612"/>
      <c r="CF494" s="613"/>
      <c r="CH494" s="614"/>
    </row>
    <row r="495" spans="1:86" ht="45">
      <c r="A495" s="1367"/>
      <c r="B495" s="584" t="s">
        <v>3597</v>
      </c>
      <c r="C495" s="657" t="s">
        <v>3573</v>
      </c>
      <c r="D495" s="593" t="s">
        <v>3574</v>
      </c>
      <c r="F495" s="634">
        <v>29700</v>
      </c>
      <c r="G495" s="635">
        <v>36440</v>
      </c>
      <c r="H495" s="634">
        <v>26630</v>
      </c>
      <c r="I495" s="635">
        <v>33370</v>
      </c>
      <c r="J495" s="595" t="s">
        <v>12</v>
      </c>
      <c r="K495" s="636">
        <v>270</v>
      </c>
      <c r="L495" s="637">
        <v>330</v>
      </c>
      <c r="M495" s="638" t="s">
        <v>3709</v>
      </c>
      <c r="N495" s="636">
        <v>240</v>
      </c>
      <c r="O495" s="637">
        <v>300</v>
      </c>
      <c r="P495" s="638" t="s">
        <v>3709</v>
      </c>
      <c r="Q495" s="576" t="s">
        <v>1</v>
      </c>
      <c r="R495" s="692">
        <v>6740</v>
      </c>
      <c r="S495" s="693">
        <v>60</v>
      </c>
      <c r="T495" s="663" t="s">
        <v>3618</v>
      </c>
      <c r="V495" s="598"/>
      <c r="W495" s="601"/>
      <c r="X495" s="592"/>
      <c r="Y495" s="601"/>
      <c r="Z495" s="592"/>
      <c r="AA495" s="592"/>
      <c r="AB495" s="593"/>
      <c r="AD495" s="698"/>
      <c r="AE495" s="698"/>
      <c r="AF495" s="592"/>
      <c r="AG495" s="592"/>
      <c r="AH495" s="593"/>
      <c r="AJ495" s="603" t="s">
        <v>3248</v>
      </c>
      <c r="AK495" s="601"/>
      <c r="AL495" s="592" t="s">
        <v>1</v>
      </c>
      <c r="AM495" s="592">
        <v>10</v>
      </c>
      <c r="AN495" s="593" t="s">
        <v>3633</v>
      </c>
      <c r="AO495" s="576" t="s">
        <v>1</v>
      </c>
      <c r="AP495" s="1350">
        <v>2400</v>
      </c>
      <c r="AQ495" s="1353">
        <v>2700</v>
      </c>
      <c r="AR495" s="1350">
        <v>1700</v>
      </c>
      <c r="AS495" s="1353">
        <v>1700</v>
      </c>
      <c r="AT495" s="1349" t="s">
        <v>12</v>
      </c>
      <c r="AU495" s="646" t="s">
        <v>3730</v>
      </c>
      <c r="AV495" s="647">
        <v>5400</v>
      </c>
      <c r="AW495" s="648">
        <v>6000</v>
      </c>
      <c r="AX495" s="684">
        <v>3700</v>
      </c>
      <c r="AY495" s="668">
        <v>3700</v>
      </c>
      <c r="BA495" s="651"/>
      <c r="BB495" s="576" t="s">
        <v>1</v>
      </c>
      <c r="BC495" s="1344">
        <v>4500</v>
      </c>
      <c r="BD495" s="576" t="s">
        <v>1</v>
      </c>
      <c r="BE495" s="603">
        <v>1410</v>
      </c>
      <c r="BF495" s="592" t="s">
        <v>1</v>
      </c>
      <c r="BG495" s="592">
        <v>10</v>
      </c>
      <c r="BH495" s="593" t="s">
        <v>3618</v>
      </c>
      <c r="BJ495" s="669"/>
      <c r="BK495" s="576" t="s">
        <v>11</v>
      </c>
      <c r="BL495" s="609" t="s">
        <v>3307</v>
      </c>
      <c r="BM495" s="610" t="s">
        <v>3307</v>
      </c>
      <c r="BN495" s="610" t="s">
        <v>3307</v>
      </c>
      <c r="BO495" s="611" t="s">
        <v>3307</v>
      </c>
      <c r="BP495" s="576" t="s">
        <v>11</v>
      </c>
      <c r="BQ495" s="603"/>
      <c r="BR495" s="601"/>
      <c r="BS495" s="601"/>
      <c r="BT495" s="670"/>
      <c r="BU495" s="576" t="s">
        <v>11</v>
      </c>
      <c r="BV495" s="603"/>
      <c r="BW495" s="601"/>
      <c r="BX495" s="601"/>
      <c r="BY495" s="601"/>
      <c r="BZ495" s="670"/>
      <c r="CA495" s="576" t="s">
        <v>11</v>
      </c>
      <c r="CB495" s="603"/>
      <c r="CC495" s="601"/>
      <c r="CD495" s="601"/>
      <c r="CE495" s="601"/>
      <c r="CF495" s="670"/>
      <c r="CH495" s="669" t="s">
        <v>3257</v>
      </c>
    </row>
    <row r="496" spans="1:86">
      <c r="A496" s="1367"/>
      <c r="B496" s="584"/>
      <c r="C496" s="657"/>
      <c r="D496" s="593" t="s">
        <v>3576</v>
      </c>
      <c r="F496" s="658">
        <v>36440</v>
      </c>
      <c r="G496" s="659">
        <v>91760</v>
      </c>
      <c r="H496" s="658">
        <v>33370</v>
      </c>
      <c r="I496" s="659">
        <v>88690</v>
      </c>
      <c r="J496" s="595" t="s">
        <v>12</v>
      </c>
      <c r="K496" s="660">
        <v>330</v>
      </c>
      <c r="L496" s="661">
        <v>800</v>
      </c>
      <c r="M496" s="662" t="s">
        <v>3709</v>
      </c>
      <c r="N496" s="660">
        <v>300</v>
      </c>
      <c r="O496" s="661">
        <v>770</v>
      </c>
      <c r="P496" s="662" t="s">
        <v>3709</v>
      </c>
      <c r="Q496" s="576" t="s">
        <v>1</v>
      </c>
      <c r="R496" s="603">
        <v>6740</v>
      </c>
      <c r="S496" s="601">
        <v>60</v>
      </c>
      <c r="T496" s="663" t="s">
        <v>3618</v>
      </c>
      <c r="V496" s="598"/>
      <c r="W496" s="601"/>
      <c r="X496" s="592"/>
      <c r="Y496" s="601"/>
      <c r="Z496" s="592"/>
      <c r="AA496" s="592"/>
      <c r="AB496" s="593"/>
      <c r="AD496" s="698"/>
      <c r="AE496" s="698"/>
      <c r="AF496" s="592"/>
      <c r="AG496" s="592"/>
      <c r="AH496" s="593"/>
      <c r="AJ496" s="603"/>
      <c r="AK496" s="601"/>
      <c r="AL496" s="592"/>
      <c r="AM496" s="592"/>
      <c r="AN496" s="593"/>
      <c r="AP496" s="1351"/>
      <c r="AQ496" s="1354"/>
      <c r="AR496" s="1351"/>
      <c r="AS496" s="1354"/>
      <c r="AT496" s="1349"/>
      <c r="AU496" s="588" t="s">
        <v>3731</v>
      </c>
      <c r="AV496" s="665">
        <v>2900</v>
      </c>
      <c r="AW496" s="666">
        <v>3300</v>
      </c>
      <c r="AX496" s="684">
        <v>2000</v>
      </c>
      <c r="AY496" s="668">
        <v>2000</v>
      </c>
      <c r="BA496" s="651" t="s">
        <v>3698</v>
      </c>
      <c r="BC496" s="1345"/>
      <c r="BE496" s="603"/>
      <c r="BF496" s="592"/>
      <c r="BG496" s="592"/>
      <c r="BH496" s="593"/>
      <c r="BJ496" s="669"/>
      <c r="BL496" s="609"/>
      <c r="BM496" s="610"/>
      <c r="BN496" s="610"/>
      <c r="BO496" s="611"/>
      <c r="BQ496" s="603">
        <v>840</v>
      </c>
      <c r="BR496" s="601" t="s">
        <v>3639</v>
      </c>
      <c r="BS496" s="601">
        <v>8</v>
      </c>
      <c r="BT496" s="670" t="s">
        <v>3618</v>
      </c>
      <c r="BV496" s="603">
        <v>2700</v>
      </c>
      <c r="BW496" s="601" t="s">
        <v>3630</v>
      </c>
      <c r="BX496" s="601">
        <v>20</v>
      </c>
      <c r="BY496" s="601" t="s">
        <v>3618</v>
      </c>
      <c r="BZ496" s="670" t="s">
        <v>3631</v>
      </c>
      <c r="CB496" s="603">
        <v>1620</v>
      </c>
      <c r="CC496" s="601" t="s">
        <v>3630</v>
      </c>
      <c r="CD496" s="601">
        <v>10</v>
      </c>
      <c r="CE496" s="601" t="s">
        <v>3618</v>
      </c>
      <c r="CF496" s="670" t="s">
        <v>3631</v>
      </c>
      <c r="CH496" s="669"/>
    </row>
    <row r="497" spans="1:86">
      <c r="A497" s="1367"/>
      <c r="B497" s="584"/>
      <c r="C497" s="657" t="s">
        <v>3577</v>
      </c>
      <c r="D497" s="593" t="s">
        <v>3578</v>
      </c>
      <c r="F497" s="658">
        <v>91760</v>
      </c>
      <c r="G497" s="659">
        <v>159250</v>
      </c>
      <c r="H497" s="658">
        <v>88690</v>
      </c>
      <c r="I497" s="659">
        <v>156180</v>
      </c>
      <c r="J497" s="595" t="s">
        <v>12</v>
      </c>
      <c r="K497" s="660">
        <v>800</v>
      </c>
      <c r="L497" s="661">
        <v>1480</v>
      </c>
      <c r="M497" s="662" t="s">
        <v>3709</v>
      </c>
      <c r="N497" s="660">
        <v>770</v>
      </c>
      <c r="O497" s="661">
        <v>1450</v>
      </c>
      <c r="P497" s="662" t="s">
        <v>3709</v>
      </c>
      <c r="R497" s="598"/>
      <c r="S497" s="592"/>
      <c r="T497" s="593"/>
      <c r="V497" s="598"/>
      <c r="W497" s="601"/>
      <c r="X497" s="592"/>
      <c r="Y497" s="601"/>
      <c r="Z497" s="592"/>
      <c r="AA497" s="592"/>
      <c r="AB497" s="593"/>
      <c r="AD497" s="698"/>
      <c r="AE497" s="698"/>
      <c r="AF497" s="592"/>
      <c r="AG497" s="592"/>
      <c r="AH497" s="593"/>
      <c r="AJ497" s="603">
        <v>1530</v>
      </c>
      <c r="AK497" s="601" t="s">
        <v>3632</v>
      </c>
      <c r="AL497" s="592"/>
      <c r="AM497" s="592"/>
      <c r="AN497" s="593"/>
      <c r="AP497" s="1351"/>
      <c r="AQ497" s="1354"/>
      <c r="AR497" s="1351"/>
      <c r="AS497" s="1354"/>
      <c r="AT497" s="1349"/>
      <c r="AU497" s="588" t="s">
        <v>3732</v>
      </c>
      <c r="AV497" s="665">
        <v>2500</v>
      </c>
      <c r="AW497" s="666">
        <v>2800</v>
      </c>
      <c r="AX497" s="684">
        <v>1800</v>
      </c>
      <c r="AY497" s="668">
        <v>1800</v>
      </c>
      <c r="BA497" s="651">
        <v>2360</v>
      </c>
      <c r="BC497" s="672"/>
      <c r="BE497" s="603"/>
      <c r="BF497" s="592"/>
      <c r="BG497" s="592"/>
      <c r="BH497" s="593"/>
      <c r="BJ497" s="669"/>
      <c r="BL497" s="609">
        <v>0.02</v>
      </c>
      <c r="BM497" s="610">
        <v>0.03</v>
      </c>
      <c r="BN497" s="610">
        <v>0.05</v>
      </c>
      <c r="BO497" s="611">
        <v>7.0000000000000007E-2</v>
      </c>
      <c r="BQ497" s="603"/>
      <c r="BR497" s="601"/>
      <c r="BS497" s="601"/>
      <c r="BT497" s="670"/>
      <c r="BV497" s="603"/>
      <c r="BW497" s="601"/>
      <c r="BX497" s="601"/>
      <c r="BY497" s="601"/>
      <c r="BZ497" s="670"/>
      <c r="CB497" s="603"/>
      <c r="CC497" s="601"/>
      <c r="CD497" s="601"/>
      <c r="CE497" s="601"/>
      <c r="CF497" s="670"/>
      <c r="CH497" s="669">
        <v>0.98</v>
      </c>
    </row>
    <row r="498" spans="1:86">
      <c r="A498" s="1367"/>
      <c r="B498" s="584"/>
      <c r="C498" s="657"/>
      <c r="D498" s="593" t="s">
        <v>3579</v>
      </c>
      <c r="F498" s="673">
        <v>159250</v>
      </c>
      <c r="G498" s="674"/>
      <c r="H498" s="673">
        <v>156180</v>
      </c>
      <c r="I498" s="674"/>
      <c r="J498" s="595" t="s">
        <v>12</v>
      </c>
      <c r="K498" s="675">
        <v>1480</v>
      </c>
      <c r="L498" s="676"/>
      <c r="M498" s="677" t="s">
        <v>3709</v>
      </c>
      <c r="N498" s="675">
        <v>1450</v>
      </c>
      <c r="O498" s="676"/>
      <c r="P498" s="677" t="s">
        <v>3709</v>
      </c>
      <c r="R498" s="598"/>
      <c r="S498" s="592"/>
      <c r="T498" s="593"/>
      <c r="V498" s="598"/>
      <c r="W498" s="601"/>
      <c r="X498" s="592"/>
      <c r="Y498" s="601"/>
      <c r="Z498" s="592"/>
      <c r="AA498" s="592"/>
      <c r="AB498" s="593"/>
      <c r="AD498" s="698"/>
      <c r="AE498" s="698"/>
      <c r="AF498" s="592"/>
      <c r="AG498" s="592"/>
      <c r="AH498" s="593"/>
      <c r="AJ498" s="603"/>
      <c r="AK498" s="601"/>
      <c r="AL498" s="592"/>
      <c r="AM498" s="592"/>
      <c r="AN498" s="593"/>
      <c r="AP498" s="1352"/>
      <c r="AQ498" s="1355"/>
      <c r="AR498" s="1352"/>
      <c r="AS498" s="1355"/>
      <c r="AT498" s="1349"/>
      <c r="AU498" s="679" t="s">
        <v>3733</v>
      </c>
      <c r="AV498" s="680">
        <v>2300</v>
      </c>
      <c r="AW498" s="681">
        <v>2500</v>
      </c>
      <c r="AX498" s="682">
        <v>1600</v>
      </c>
      <c r="AY498" s="683">
        <v>1600</v>
      </c>
      <c r="BA498" s="651"/>
      <c r="BC498" s="627"/>
      <c r="BE498" s="603"/>
      <c r="BF498" s="592"/>
      <c r="BG498" s="592"/>
      <c r="BH498" s="593"/>
      <c r="BJ498" s="669"/>
      <c r="BL498" s="609"/>
      <c r="BM498" s="610"/>
      <c r="BN498" s="610"/>
      <c r="BO498" s="611"/>
      <c r="BQ498" s="603"/>
      <c r="BR498" s="601"/>
      <c r="BS498" s="601"/>
      <c r="BT498" s="670"/>
      <c r="BV498" s="603"/>
      <c r="BW498" s="601"/>
      <c r="BX498" s="601"/>
      <c r="BY498" s="601"/>
      <c r="BZ498" s="670"/>
      <c r="CB498" s="603"/>
      <c r="CC498" s="601"/>
      <c r="CD498" s="601"/>
      <c r="CE498" s="601"/>
      <c r="CF498" s="670"/>
      <c r="CH498" s="669"/>
    </row>
    <row r="499" spans="1:86" ht="45">
      <c r="A499" s="1367"/>
      <c r="B499" s="631" t="s">
        <v>3598</v>
      </c>
      <c r="C499" s="632" t="s">
        <v>3573</v>
      </c>
      <c r="D499" s="633" t="s">
        <v>3574</v>
      </c>
      <c r="F499" s="634">
        <v>29720</v>
      </c>
      <c r="G499" s="635">
        <v>36460</v>
      </c>
      <c r="H499" s="634">
        <v>26840</v>
      </c>
      <c r="I499" s="635">
        <v>33580</v>
      </c>
      <c r="J499" s="595" t="s">
        <v>12</v>
      </c>
      <c r="K499" s="636">
        <v>270</v>
      </c>
      <c r="L499" s="637">
        <v>330</v>
      </c>
      <c r="M499" s="638" t="s">
        <v>3709</v>
      </c>
      <c r="N499" s="636">
        <v>250</v>
      </c>
      <c r="O499" s="637">
        <v>310</v>
      </c>
      <c r="P499" s="638" t="s">
        <v>3709</v>
      </c>
      <c r="Q499" s="576" t="s">
        <v>1</v>
      </c>
      <c r="R499" s="639">
        <v>6740</v>
      </c>
      <c r="S499" s="640">
        <v>60</v>
      </c>
      <c r="T499" s="641" t="s">
        <v>3618</v>
      </c>
      <c r="V499" s="598"/>
      <c r="W499" s="601"/>
      <c r="X499" s="592"/>
      <c r="Y499" s="601"/>
      <c r="Z499" s="592"/>
      <c r="AA499" s="592"/>
      <c r="AB499" s="593"/>
      <c r="AD499" s="698"/>
      <c r="AE499" s="698"/>
      <c r="AF499" s="592"/>
      <c r="AG499" s="592"/>
      <c r="AH499" s="593"/>
      <c r="AJ499" s="603" t="s">
        <v>3249</v>
      </c>
      <c r="AK499" s="601"/>
      <c r="AL499" s="592" t="s">
        <v>1</v>
      </c>
      <c r="AM499" s="592">
        <v>10</v>
      </c>
      <c r="AN499" s="593" t="s">
        <v>3633</v>
      </c>
      <c r="AO499" s="576" t="s">
        <v>1</v>
      </c>
      <c r="AP499" s="1350">
        <v>2300</v>
      </c>
      <c r="AQ499" s="1353">
        <v>2500</v>
      </c>
      <c r="AR499" s="1350">
        <v>1600</v>
      </c>
      <c r="AS499" s="1353">
        <v>1600</v>
      </c>
      <c r="AT499" s="1349" t="s">
        <v>12</v>
      </c>
      <c r="AU499" s="646" t="s">
        <v>3730</v>
      </c>
      <c r="AV499" s="647">
        <v>4800</v>
      </c>
      <c r="AW499" s="648">
        <v>5400</v>
      </c>
      <c r="AX499" s="684">
        <v>3400</v>
      </c>
      <c r="AY499" s="668">
        <v>3400</v>
      </c>
      <c r="BA499" s="651" t="s">
        <v>3699</v>
      </c>
      <c r="BB499" s="576" t="s">
        <v>1</v>
      </c>
      <c r="BC499" s="1344">
        <v>4500</v>
      </c>
      <c r="BD499" s="576" t="s">
        <v>1</v>
      </c>
      <c r="BE499" s="644">
        <v>1320</v>
      </c>
      <c r="BF499" s="642" t="s">
        <v>1</v>
      </c>
      <c r="BG499" s="642">
        <v>10</v>
      </c>
      <c r="BH499" s="633" t="s">
        <v>3618</v>
      </c>
      <c r="BJ499" s="669"/>
      <c r="BK499" s="576" t="s">
        <v>11</v>
      </c>
      <c r="BL499" s="653" t="s">
        <v>3307</v>
      </c>
      <c r="BM499" s="654" t="s">
        <v>3307</v>
      </c>
      <c r="BN499" s="654" t="s">
        <v>3307</v>
      </c>
      <c r="BO499" s="655" t="s">
        <v>3307</v>
      </c>
      <c r="BP499" s="576" t="s">
        <v>11</v>
      </c>
      <c r="BQ499" s="644"/>
      <c r="BR499" s="645"/>
      <c r="BS499" s="645"/>
      <c r="BT499" s="656"/>
      <c r="BU499" s="576" t="s">
        <v>11</v>
      </c>
      <c r="BV499" s="644"/>
      <c r="BW499" s="645"/>
      <c r="BX499" s="645"/>
      <c r="BY499" s="645"/>
      <c r="BZ499" s="656"/>
      <c r="CA499" s="576" t="s">
        <v>11</v>
      </c>
      <c r="CB499" s="644"/>
      <c r="CC499" s="645"/>
      <c r="CD499" s="645"/>
      <c r="CE499" s="645"/>
      <c r="CF499" s="656"/>
      <c r="CH499" s="652" t="s">
        <v>3257</v>
      </c>
    </row>
    <row r="500" spans="1:86">
      <c r="A500" s="1367"/>
      <c r="B500" s="584"/>
      <c r="C500" s="657"/>
      <c r="D500" s="593" t="s">
        <v>3576</v>
      </c>
      <c r="F500" s="658">
        <v>36460</v>
      </c>
      <c r="G500" s="659">
        <v>91780</v>
      </c>
      <c r="H500" s="658">
        <v>33580</v>
      </c>
      <c r="I500" s="659">
        <v>88900</v>
      </c>
      <c r="J500" s="595" t="s">
        <v>12</v>
      </c>
      <c r="K500" s="660">
        <v>330</v>
      </c>
      <c r="L500" s="661">
        <v>800</v>
      </c>
      <c r="M500" s="662" t="s">
        <v>3709</v>
      </c>
      <c r="N500" s="660">
        <v>310</v>
      </c>
      <c r="O500" s="661">
        <v>770</v>
      </c>
      <c r="P500" s="662" t="s">
        <v>3709</v>
      </c>
      <c r="Q500" s="576" t="s">
        <v>1</v>
      </c>
      <c r="R500" s="603">
        <v>6740</v>
      </c>
      <c r="S500" s="601">
        <v>60</v>
      </c>
      <c r="T500" s="663" t="s">
        <v>3618</v>
      </c>
      <c r="V500" s="598"/>
      <c r="W500" s="601"/>
      <c r="X500" s="592"/>
      <c r="Y500" s="601"/>
      <c r="Z500" s="592"/>
      <c r="AA500" s="592"/>
      <c r="AB500" s="593"/>
      <c r="AD500" s="698"/>
      <c r="AE500" s="698"/>
      <c r="AF500" s="592"/>
      <c r="AG500" s="592"/>
      <c r="AH500" s="593"/>
      <c r="AJ500" s="603"/>
      <c r="AK500" s="601"/>
      <c r="AL500" s="592"/>
      <c r="AM500" s="592"/>
      <c r="AN500" s="593"/>
      <c r="AP500" s="1351"/>
      <c r="AQ500" s="1354"/>
      <c r="AR500" s="1351"/>
      <c r="AS500" s="1354"/>
      <c r="AT500" s="1349"/>
      <c r="AU500" s="588" t="s">
        <v>3731</v>
      </c>
      <c r="AV500" s="665">
        <v>2600</v>
      </c>
      <c r="AW500" s="666">
        <v>2900</v>
      </c>
      <c r="AX500" s="684">
        <v>1800</v>
      </c>
      <c r="AY500" s="668">
        <v>1800</v>
      </c>
      <c r="BA500" s="651">
        <v>2150</v>
      </c>
      <c r="BC500" s="1345"/>
      <c r="BE500" s="603"/>
      <c r="BF500" s="592"/>
      <c r="BG500" s="592"/>
      <c r="BH500" s="593"/>
      <c r="BJ500" s="669"/>
      <c r="BL500" s="609"/>
      <c r="BM500" s="610"/>
      <c r="BN500" s="610"/>
      <c r="BO500" s="611"/>
      <c r="BQ500" s="603">
        <v>790</v>
      </c>
      <c r="BR500" s="601" t="s">
        <v>3639</v>
      </c>
      <c r="BS500" s="601">
        <v>8</v>
      </c>
      <c r="BT500" s="670" t="s">
        <v>3618</v>
      </c>
      <c r="BV500" s="603">
        <v>2530</v>
      </c>
      <c r="BW500" s="601" t="s">
        <v>3630</v>
      </c>
      <c r="BX500" s="601">
        <v>20</v>
      </c>
      <c r="BY500" s="601" t="s">
        <v>3618</v>
      </c>
      <c r="BZ500" s="670" t="s">
        <v>3631</v>
      </c>
      <c r="CB500" s="603">
        <v>1520</v>
      </c>
      <c r="CC500" s="601" t="s">
        <v>3630</v>
      </c>
      <c r="CD500" s="601">
        <v>10</v>
      </c>
      <c r="CE500" s="601" t="s">
        <v>3618</v>
      </c>
      <c r="CF500" s="670" t="s">
        <v>3631</v>
      </c>
      <c r="CH500" s="669"/>
    </row>
    <row r="501" spans="1:86">
      <c r="A501" s="1367"/>
      <c r="B501" s="584"/>
      <c r="C501" s="657" t="s">
        <v>3577</v>
      </c>
      <c r="D501" s="593" t="s">
        <v>3578</v>
      </c>
      <c r="F501" s="658">
        <v>91780</v>
      </c>
      <c r="G501" s="659">
        <v>159270</v>
      </c>
      <c r="H501" s="658">
        <v>88900</v>
      </c>
      <c r="I501" s="659">
        <v>156390</v>
      </c>
      <c r="J501" s="595" t="s">
        <v>12</v>
      </c>
      <c r="K501" s="660">
        <v>800</v>
      </c>
      <c r="L501" s="661">
        <v>1480</v>
      </c>
      <c r="M501" s="662" t="s">
        <v>3709</v>
      </c>
      <c r="N501" s="660">
        <v>770</v>
      </c>
      <c r="O501" s="661">
        <v>1450</v>
      </c>
      <c r="P501" s="662" t="s">
        <v>3709</v>
      </c>
      <c r="R501" s="598"/>
      <c r="S501" s="592"/>
      <c r="T501" s="593"/>
      <c r="V501" s="598"/>
      <c r="W501" s="601"/>
      <c r="X501" s="592"/>
      <c r="Y501" s="601"/>
      <c r="Z501" s="592"/>
      <c r="AA501" s="592"/>
      <c r="AB501" s="593"/>
      <c r="AD501" s="698"/>
      <c r="AE501" s="698"/>
      <c r="AF501" s="592"/>
      <c r="AG501" s="592"/>
      <c r="AH501" s="593"/>
      <c r="AJ501" s="603">
        <v>1380</v>
      </c>
      <c r="AK501" s="601" t="s">
        <v>3632</v>
      </c>
      <c r="AL501" s="592"/>
      <c r="AM501" s="592"/>
      <c r="AN501" s="593"/>
      <c r="AP501" s="1351"/>
      <c r="AQ501" s="1354"/>
      <c r="AR501" s="1351"/>
      <c r="AS501" s="1354"/>
      <c r="AT501" s="1349"/>
      <c r="AU501" s="588" t="s">
        <v>3732</v>
      </c>
      <c r="AV501" s="665">
        <v>2300</v>
      </c>
      <c r="AW501" s="666">
        <v>2500</v>
      </c>
      <c r="AX501" s="684">
        <v>1600</v>
      </c>
      <c r="AY501" s="668">
        <v>1600</v>
      </c>
      <c r="BA501" s="651"/>
      <c r="BC501" s="627"/>
      <c r="BE501" s="603"/>
      <c r="BF501" s="592"/>
      <c r="BG501" s="592"/>
      <c r="BH501" s="593"/>
      <c r="BJ501" s="669"/>
      <c r="BL501" s="609">
        <v>0.02</v>
      </c>
      <c r="BM501" s="610">
        <v>0.03</v>
      </c>
      <c r="BN501" s="610">
        <v>0.05</v>
      </c>
      <c r="BO501" s="611">
        <v>7.0000000000000007E-2</v>
      </c>
      <c r="BQ501" s="603"/>
      <c r="BR501" s="601"/>
      <c r="BS501" s="601"/>
      <c r="BT501" s="670"/>
      <c r="BV501" s="603"/>
      <c r="BW501" s="601"/>
      <c r="BX501" s="601"/>
      <c r="BY501" s="601"/>
      <c r="BZ501" s="670"/>
      <c r="CB501" s="603"/>
      <c r="CC501" s="601"/>
      <c r="CD501" s="601"/>
      <c r="CE501" s="601"/>
      <c r="CF501" s="670"/>
      <c r="CH501" s="669">
        <v>0.98</v>
      </c>
    </row>
    <row r="502" spans="1:86">
      <c r="A502" s="1367"/>
      <c r="B502" s="686"/>
      <c r="C502" s="687"/>
      <c r="D502" s="600" t="s">
        <v>3579</v>
      </c>
      <c r="F502" s="673">
        <v>159270</v>
      </c>
      <c r="G502" s="674"/>
      <c r="H502" s="673">
        <v>156390</v>
      </c>
      <c r="I502" s="674"/>
      <c r="J502" s="595" t="s">
        <v>12</v>
      </c>
      <c r="K502" s="675">
        <v>1480</v>
      </c>
      <c r="L502" s="676"/>
      <c r="M502" s="677" t="s">
        <v>3709</v>
      </c>
      <c r="N502" s="675">
        <v>1450</v>
      </c>
      <c r="O502" s="676"/>
      <c r="P502" s="677" t="s">
        <v>3709</v>
      </c>
      <c r="R502" s="599"/>
      <c r="S502" s="688"/>
      <c r="T502" s="600"/>
      <c r="V502" s="598"/>
      <c r="W502" s="601"/>
      <c r="X502" s="592"/>
      <c r="Y502" s="601"/>
      <c r="Z502" s="592"/>
      <c r="AA502" s="592"/>
      <c r="AB502" s="593"/>
      <c r="AD502" s="698"/>
      <c r="AE502" s="698"/>
      <c r="AF502" s="592"/>
      <c r="AG502" s="592"/>
      <c r="AH502" s="593"/>
      <c r="AJ502" s="603"/>
      <c r="AK502" s="601"/>
      <c r="AL502" s="592"/>
      <c r="AM502" s="592"/>
      <c r="AN502" s="593"/>
      <c r="AP502" s="1352"/>
      <c r="AQ502" s="1355"/>
      <c r="AR502" s="1352"/>
      <c r="AS502" s="1355"/>
      <c r="AT502" s="1349"/>
      <c r="AU502" s="679" t="s">
        <v>3733</v>
      </c>
      <c r="AV502" s="680">
        <v>2000</v>
      </c>
      <c r="AW502" s="681">
        <v>2300</v>
      </c>
      <c r="AX502" s="682">
        <v>1400</v>
      </c>
      <c r="AY502" s="683">
        <v>1400</v>
      </c>
      <c r="BA502" s="651"/>
      <c r="BC502" s="627"/>
      <c r="BE502" s="602"/>
      <c r="BF502" s="688"/>
      <c r="BG502" s="688"/>
      <c r="BH502" s="600"/>
      <c r="BJ502" s="669"/>
      <c r="BL502" s="689"/>
      <c r="BM502" s="690"/>
      <c r="BN502" s="690"/>
      <c r="BO502" s="691"/>
      <c r="BQ502" s="602"/>
      <c r="BR502" s="612"/>
      <c r="BS502" s="612"/>
      <c r="BT502" s="613"/>
      <c r="BV502" s="602"/>
      <c r="BW502" s="612"/>
      <c r="BX502" s="612"/>
      <c r="BY502" s="612"/>
      <c r="BZ502" s="613"/>
      <c r="CB502" s="602"/>
      <c r="CC502" s="612"/>
      <c r="CD502" s="612"/>
      <c r="CE502" s="612"/>
      <c r="CF502" s="613"/>
      <c r="CH502" s="614"/>
    </row>
    <row r="503" spans="1:86" ht="45">
      <c r="A503" s="1367"/>
      <c r="B503" s="584" t="s">
        <v>3599</v>
      </c>
      <c r="C503" s="657" t="s">
        <v>3573</v>
      </c>
      <c r="D503" s="593" t="s">
        <v>3574</v>
      </c>
      <c r="F503" s="634">
        <v>28940</v>
      </c>
      <c r="G503" s="635">
        <v>35680</v>
      </c>
      <c r="H503" s="634">
        <v>26230</v>
      </c>
      <c r="I503" s="635">
        <v>32970</v>
      </c>
      <c r="J503" s="595" t="s">
        <v>12</v>
      </c>
      <c r="K503" s="636">
        <v>270</v>
      </c>
      <c r="L503" s="637">
        <v>330</v>
      </c>
      <c r="M503" s="638" t="s">
        <v>3709</v>
      </c>
      <c r="N503" s="636">
        <v>240</v>
      </c>
      <c r="O503" s="637">
        <v>300</v>
      </c>
      <c r="P503" s="638" t="s">
        <v>3709</v>
      </c>
      <c r="Q503" s="576" t="s">
        <v>1</v>
      </c>
      <c r="R503" s="692">
        <v>6740</v>
      </c>
      <c r="S503" s="693">
        <v>60</v>
      </c>
      <c r="T503" s="663" t="s">
        <v>3618</v>
      </c>
      <c r="V503" s="598"/>
      <c r="W503" s="601"/>
      <c r="X503" s="592"/>
      <c r="Y503" s="601"/>
      <c r="Z503" s="592"/>
      <c r="AA503" s="592"/>
      <c r="AB503" s="593"/>
      <c r="AD503" s="698"/>
      <c r="AE503" s="698"/>
      <c r="AF503" s="592"/>
      <c r="AG503" s="592"/>
      <c r="AH503" s="593"/>
      <c r="AJ503" s="603" t="s">
        <v>3250</v>
      </c>
      <c r="AK503" s="601"/>
      <c r="AL503" s="592" t="s">
        <v>1</v>
      </c>
      <c r="AM503" s="592">
        <v>10</v>
      </c>
      <c r="AN503" s="593" t="s">
        <v>3633</v>
      </c>
      <c r="AO503" s="576" t="s">
        <v>1</v>
      </c>
      <c r="AP503" s="1350">
        <v>2400</v>
      </c>
      <c r="AQ503" s="1353">
        <v>2700</v>
      </c>
      <c r="AR503" s="1350">
        <v>1700</v>
      </c>
      <c r="AS503" s="1353">
        <v>1700</v>
      </c>
      <c r="AT503" s="1349" t="s">
        <v>12</v>
      </c>
      <c r="AU503" s="646" t="s">
        <v>3730</v>
      </c>
      <c r="AV503" s="647">
        <v>5400</v>
      </c>
      <c r="AW503" s="648">
        <v>6000</v>
      </c>
      <c r="AX503" s="684">
        <v>3700</v>
      </c>
      <c r="AY503" s="668">
        <v>3700</v>
      </c>
      <c r="BA503" s="1346" t="s">
        <v>3736</v>
      </c>
      <c r="BB503" s="576" t="s">
        <v>1</v>
      </c>
      <c r="BC503" s="1344">
        <v>4500</v>
      </c>
      <c r="BD503" s="576" t="s">
        <v>1</v>
      </c>
      <c r="BE503" s="603">
        <v>1240</v>
      </c>
      <c r="BF503" s="592" t="s">
        <v>1</v>
      </c>
      <c r="BG503" s="592">
        <v>10</v>
      </c>
      <c r="BH503" s="593" t="s">
        <v>3618</v>
      </c>
      <c r="BJ503" s="669"/>
      <c r="BK503" s="576" t="s">
        <v>11</v>
      </c>
      <c r="BL503" s="609" t="s">
        <v>3307</v>
      </c>
      <c r="BM503" s="610" t="s">
        <v>3307</v>
      </c>
      <c r="BN503" s="610" t="s">
        <v>3307</v>
      </c>
      <c r="BO503" s="611" t="s">
        <v>3307</v>
      </c>
      <c r="BP503" s="576" t="s">
        <v>11</v>
      </c>
      <c r="BQ503" s="603"/>
      <c r="BR503" s="601"/>
      <c r="BS503" s="601"/>
      <c r="BT503" s="670"/>
      <c r="BU503" s="576" t="s">
        <v>11</v>
      </c>
      <c r="BV503" s="603"/>
      <c r="BW503" s="601"/>
      <c r="BX503" s="601"/>
      <c r="BY503" s="601"/>
      <c r="BZ503" s="670"/>
      <c r="CA503" s="576" t="s">
        <v>11</v>
      </c>
      <c r="CB503" s="603"/>
      <c r="CC503" s="601"/>
      <c r="CD503" s="601"/>
      <c r="CE503" s="601"/>
      <c r="CF503" s="670"/>
      <c r="CH503" s="669" t="s">
        <v>3257</v>
      </c>
    </row>
    <row r="504" spans="1:86">
      <c r="A504" s="1367"/>
      <c r="B504" s="584"/>
      <c r="C504" s="657"/>
      <c r="D504" s="593" t="s">
        <v>3576</v>
      </c>
      <c r="F504" s="658">
        <v>35680</v>
      </c>
      <c r="G504" s="659">
        <v>91000</v>
      </c>
      <c r="H504" s="658">
        <v>32970</v>
      </c>
      <c r="I504" s="659">
        <v>88290</v>
      </c>
      <c r="J504" s="595" t="s">
        <v>12</v>
      </c>
      <c r="K504" s="660">
        <v>330</v>
      </c>
      <c r="L504" s="661">
        <v>790</v>
      </c>
      <c r="M504" s="662" t="s">
        <v>3709</v>
      </c>
      <c r="N504" s="660">
        <v>300</v>
      </c>
      <c r="O504" s="661">
        <v>760</v>
      </c>
      <c r="P504" s="662" t="s">
        <v>3709</v>
      </c>
      <c r="Q504" s="576" t="s">
        <v>1</v>
      </c>
      <c r="R504" s="603">
        <v>6740</v>
      </c>
      <c r="S504" s="601">
        <v>60</v>
      </c>
      <c r="T504" s="663" t="s">
        <v>3618</v>
      </c>
      <c r="V504" s="598"/>
      <c r="W504" s="601"/>
      <c r="X504" s="592"/>
      <c r="Y504" s="601"/>
      <c r="Z504" s="592"/>
      <c r="AA504" s="592"/>
      <c r="AB504" s="593"/>
      <c r="AD504" s="698"/>
      <c r="AE504" s="698"/>
      <c r="AF504" s="592"/>
      <c r="AG504" s="592"/>
      <c r="AH504" s="593"/>
      <c r="AJ504" s="603"/>
      <c r="AK504" s="601"/>
      <c r="AL504" s="592"/>
      <c r="AM504" s="592"/>
      <c r="AN504" s="593"/>
      <c r="AP504" s="1351"/>
      <c r="AQ504" s="1354"/>
      <c r="AR504" s="1351"/>
      <c r="AS504" s="1354"/>
      <c r="AT504" s="1349"/>
      <c r="AU504" s="588" t="s">
        <v>3731</v>
      </c>
      <c r="AV504" s="665">
        <v>2900</v>
      </c>
      <c r="AW504" s="666">
        <v>3300</v>
      </c>
      <c r="AX504" s="684">
        <v>2000</v>
      </c>
      <c r="AY504" s="668">
        <v>2000</v>
      </c>
      <c r="BA504" s="1346"/>
      <c r="BC504" s="1345"/>
      <c r="BE504" s="603"/>
      <c r="BF504" s="592"/>
      <c r="BG504" s="592"/>
      <c r="BH504" s="593"/>
      <c r="BJ504" s="669"/>
      <c r="BL504" s="609"/>
      <c r="BM504" s="610"/>
      <c r="BN504" s="610"/>
      <c r="BO504" s="611"/>
      <c r="BQ504" s="603">
        <v>740</v>
      </c>
      <c r="BR504" s="601" t="s">
        <v>3639</v>
      </c>
      <c r="BS504" s="601">
        <v>7</v>
      </c>
      <c r="BT504" s="670" t="s">
        <v>3618</v>
      </c>
      <c r="BV504" s="603">
        <v>2380</v>
      </c>
      <c r="BW504" s="601" t="s">
        <v>3630</v>
      </c>
      <c r="BX504" s="601">
        <v>20</v>
      </c>
      <c r="BY504" s="601" t="s">
        <v>3618</v>
      </c>
      <c r="BZ504" s="670" t="s">
        <v>3631</v>
      </c>
      <c r="CB504" s="603">
        <v>1430</v>
      </c>
      <c r="CC504" s="601" t="s">
        <v>3630</v>
      </c>
      <c r="CD504" s="601">
        <v>10</v>
      </c>
      <c r="CE504" s="601" t="s">
        <v>3618</v>
      </c>
      <c r="CF504" s="670" t="s">
        <v>3631</v>
      </c>
      <c r="CH504" s="669"/>
    </row>
    <row r="505" spans="1:86">
      <c r="A505" s="1367"/>
      <c r="B505" s="584"/>
      <c r="C505" s="657" t="s">
        <v>3577</v>
      </c>
      <c r="D505" s="593" t="s">
        <v>3578</v>
      </c>
      <c r="F505" s="658">
        <v>91000</v>
      </c>
      <c r="G505" s="659">
        <v>158490</v>
      </c>
      <c r="H505" s="658">
        <v>88290</v>
      </c>
      <c r="I505" s="659">
        <v>155780</v>
      </c>
      <c r="J505" s="595" t="s">
        <v>12</v>
      </c>
      <c r="K505" s="660">
        <v>790</v>
      </c>
      <c r="L505" s="661">
        <v>1470</v>
      </c>
      <c r="M505" s="662" t="s">
        <v>3709</v>
      </c>
      <c r="N505" s="660">
        <v>760</v>
      </c>
      <c r="O505" s="661">
        <v>1440</v>
      </c>
      <c r="P505" s="662" t="s">
        <v>3709</v>
      </c>
      <c r="R505" s="598"/>
      <c r="S505" s="592"/>
      <c r="T505" s="593"/>
      <c r="V505" s="598"/>
      <c r="W505" s="601"/>
      <c r="X505" s="592"/>
      <c r="Y505" s="601"/>
      <c r="Z505" s="592"/>
      <c r="AA505" s="592"/>
      <c r="AB505" s="593"/>
      <c r="AD505" s="698"/>
      <c r="AE505" s="698"/>
      <c r="AF505" s="592"/>
      <c r="AG505" s="592"/>
      <c r="AH505" s="593"/>
      <c r="AJ505" s="603">
        <v>1250</v>
      </c>
      <c r="AK505" s="601" t="s">
        <v>3632</v>
      </c>
      <c r="AL505" s="592"/>
      <c r="AM505" s="592"/>
      <c r="AN505" s="593"/>
      <c r="AP505" s="1351"/>
      <c r="AQ505" s="1354"/>
      <c r="AR505" s="1351"/>
      <c r="AS505" s="1354"/>
      <c r="AT505" s="1349"/>
      <c r="AU505" s="588" t="s">
        <v>3732</v>
      </c>
      <c r="AV505" s="665">
        <v>2500</v>
      </c>
      <c r="AW505" s="666">
        <v>2800</v>
      </c>
      <c r="AX505" s="684">
        <v>1800</v>
      </c>
      <c r="AY505" s="668">
        <v>1800</v>
      </c>
      <c r="BA505" s="651"/>
      <c r="BC505" s="627"/>
      <c r="BE505" s="603"/>
      <c r="BF505" s="592"/>
      <c r="BG505" s="592"/>
      <c r="BH505" s="593"/>
      <c r="BJ505" s="669"/>
      <c r="BL505" s="609">
        <v>0.02</v>
      </c>
      <c r="BM505" s="610">
        <v>0.03</v>
      </c>
      <c r="BN505" s="610">
        <v>0.05</v>
      </c>
      <c r="BO505" s="611">
        <v>7.0000000000000007E-2</v>
      </c>
      <c r="BQ505" s="603"/>
      <c r="BR505" s="601"/>
      <c r="BS505" s="601"/>
      <c r="BT505" s="670"/>
      <c r="BV505" s="603"/>
      <c r="BW505" s="601"/>
      <c r="BX505" s="601"/>
      <c r="BY505" s="601"/>
      <c r="BZ505" s="670"/>
      <c r="CB505" s="603"/>
      <c r="CC505" s="601"/>
      <c r="CD505" s="601"/>
      <c r="CE505" s="601"/>
      <c r="CF505" s="670"/>
      <c r="CH505" s="669">
        <v>0.99</v>
      </c>
    </row>
    <row r="506" spans="1:86">
      <c r="A506" s="1367"/>
      <c r="B506" s="584"/>
      <c r="C506" s="657"/>
      <c r="D506" s="593" t="s">
        <v>3579</v>
      </c>
      <c r="F506" s="673">
        <v>158490</v>
      </c>
      <c r="G506" s="674"/>
      <c r="H506" s="673">
        <v>155780</v>
      </c>
      <c r="I506" s="674"/>
      <c r="J506" s="595" t="s">
        <v>12</v>
      </c>
      <c r="K506" s="675">
        <v>1470</v>
      </c>
      <c r="L506" s="676"/>
      <c r="M506" s="677" t="s">
        <v>3709</v>
      </c>
      <c r="N506" s="675">
        <v>1440</v>
      </c>
      <c r="O506" s="676"/>
      <c r="P506" s="677" t="s">
        <v>3709</v>
      </c>
      <c r="R506" s="598"/>
      <c r="S506" s="592"/>
      <c r="T506" s="593"/>
      <c r="V506" s="598"/>
      <c r="W506" s="601"/>
      <c r="X506" s="592"/>
      <c r="Y506" s="601"/>
      <c r="Z506" s="592"/>
      <c r="AA506" s="592"/>
      <c r="AB506" s="593"/>
      <c r="AD506" s="698"/>
      <c r="AE506" s="698"/>
      <c r="AF506" s="592"/>
      <c r="AG506" s="592"/>
      <c r="AH506" s="593"/>
      <c r="AJ506" s="603"/>
      <c r="AK506" s="601"/>
      <c r="AL506" s="592"/>
      <c r="AM506" s="592"/>
      <c r="AN506" s="593"/>
      <c r="AP506" s="1352"/>
      <c r="AQ506" s="1355"/>
      <c r="AR506" s="1352"/>
      <c r="AS506" s="1355"/>
      <c r="AT506" s="1349"/>
      <c r="AU506" s="679" t="s">
        <v>3733</v>
      </c>
      <c r="AV506" s="680">
        <v>2300</v>
      </c>
      <c r="AW506" s="681">
        <v>2500</v>
      </c>
      <c r="AX506" s="682">
        <v>1600</v>
      </c>
      <c r="AY506" s="683">
        <v>1600</v>
      </c>
      <c r="BA506" s="651"/>
      <c r="BC506" s="627"/>
      <c r="BE506" s="603"/>
      <c r="BF506" s="592"/>
      <c r="BG506" s="592"/>
      <c r="BH506" s="593"/>
      <c r="BJ506" s="669"/>
      <c r="BL506" s="609"/>
      <c r="BM506" s="610"/>
      <c r="BN506" s="610"/>
      <c r="BO506" s="611"/>
      <c r="BQ506" s="603"/>
      <c r="BR506" s="601"/>
      <c r="BS506" s="601"/>
      <c r="BT506" s="670"/>
      <c r="BV506" s="603"/>
      <c r="BW506" s="601"/>
      <c r="BX506" s="601"/>
      <c r="BY506" s="601"/>
      <c r="BZ506" s="670"/>
      <c r="CB506" s="603"/>
      <c r="CC506" s="601"/>
      <c r="CD506" s="601"/>
      <c r="CE506" s="601"/>
      <c r="CF506" s="670"/>
      <c r="CH506" s="669"/>
    </row>
    <row r="507" spans="1:86" ht="22.5">
      <c r="A507" s="1367"/>
      <c r="B507" s="631" t="s">
        <v>3600</v>
      </c>
      <c r="C507" s="632" t="s">
        <v>3573</v>
      </c>
      <c r="D507" s="633" t="s">
        <v>3574</v>
      </c>
      <c r="F507" s="634">
        <v>28220</v>
      </c>
      <c r="G507" s="635">
        <v>34960</v>
      </c>
      <c r="H507" s="634">
        <v>25670</v>
      </c>
      <c r="I507" s="635">
        <v>32410</v>
      </c>
      <c r="J507" s="595" t="s">
        <v>12</v>
      </c>
      <c r="K507" s="636">
        <v>260</v>
      </c>
      <c r="L507" s="637">
        <v>320</v>
      </c>
      <c r="M507" s="638" t="s">
        <v>3709</v>
      </c>
      <c r="N507" s="636">
        <v>230</v>
      </c>
      <c r="O507" s="637">
        <v>290</v>
      </c>
      <c r="P507" s="638" t="s">
        <v>3709</v>
      </c>
      <c r="Q507" s="576" t="s">
        <v>1</v>
      </c>
      <c r="R507" s="639">
        <v>6740</v>
      </c>
      <c r="S507" s="640">
        <v>60</v>
      </c>
      <c r="T507" s="641" t="s">
        <v>3618</v>
      </c>
      <c r="V507" s="598"/>
      <c r="W507" s="601"/>
      <c r="X507" s="592"/>
      <c r="Y507" s="601"/>
      <c r="Z507" s="592"/>
      <c r="AA507" s="592"/>
      <c r="AB507" s="593"/>
      <c r="AD507" s="698"/>
      <c r="AE507" s="698"/>
      <c r="AF507" s="592"/>
      <c r="AG507" s="592"/>
      <c r="AH507" s="593"/>
      <c r="AJ507" s="603"/>
      <c r="AK507" s="601"/>
      <c r="AL507" s="592"/>
      <c r="AM507" s="592"/>
      <c r="AN507" s="593"/>
      <c r="AO507" s="576" t="s">
        <v>1</v>
      </c>
      <c r="AP507" s="1350">
        <v>2300</v>
      </c>
      <c r="AQ507" s="1353">
        <v>2500</v>
      </c>
      <c r="AR507" s="1350">
        <v>1600</v>
      </c>
      <c r="AS507" s="1353">
        <v>1600</v>
      </c>
      <c r="AT507" s="1349" t="s">
        <v>12</v>
      </c>
      <c r="AU507" s="646" t="s">
        <v>3730</v>
      </c>
      <c r="AV507" s="647">
        <v>4800</v>
      </c>
      <c r="AW507" s="648">
        <v>5400</v>
      </c>
      <c r="AX507" s="684">
        <v>3400</v>
      </c>
      <c r="AY507" s="668">
        <v>3400</v>
      </c>
      <c r="BA507" s="651"/>
      <c r="BB507" s="576" t="s">
        <v>1</v>
      </c>
      <c r="BC507" s="1344">
        <v>4500</v>
      </c>
      <c r="BD507" s="576" t="s">
        <v>1</v>
      </c>
      <c r="BE507" s="644">
        <v>1170</v>
      </c>
      <c r="BF507" s="642" t="s">
        <v>1</v>
      </c>
      <c r="BG507" s="642">
        <v>10</v>
      </c>
      <c r="BH507" s="633" t="s">
        <v>3618</v>
      </c>
      <c r="BJ507" s="669"/>
      <c r="BK507" s="576" t="s">
        <v>11</v>
      </c>
      <c r="BL507" s="653" t="s">
        <v>3307</v>
      </c>
      <c r="BM507" s="654" t="s">
        <v>3307</v>
      </c>
      <c r="BN507" s="654" t="s">
        <v>3307</v>
      </c>
      <c r="BO507" s="655" t="s">
        <v>3307</v>
      </c>
      <c r="BP507" s="576" t="s">
        <v>11</v>
      </c>
      <c r="BQ507" s="644"/>
      <c r="BR507" s="645"/>
      <c r="BS507" s="645"/>
      <c r="BT507" s="656"/>
      <c r="BU507" s="576" t="s">
        <v>11</v>
      </c>
      <c r="BV507" s="644"/>
      <c r="BW507" s="645"/>
      <c r="BX507" s="645"/>
      <c r="BY507" s="645"/>
      <c r="BZ507" s="656"/>
      <c r="CA507" s="576" t="s">
        <v>11</v>
      </c>
      <c r="CB507" s="644"/>
      <c r="CC507" s="645"/>
      <c r="CD507" s="645"/>
      <c r="CE507" s="645"/>
      <c r="CF507" s="656"/>
      <c r="CH507" s="652" t="s">
        <v>3257</v>
      </c>
    </row>
    <row r="508" spans="1:86">
      <c r="A508" s="1367"/>
      <c r="B508" s="584"/>
      <c r="C508" s="657"/>
      <c r="D508" s="593" t="s">
        <v>3576</v>
      </c>
      <c r="F508" s="658">
        <v>34960</v>
      </c>
      <c r="G508" s="659">
        <v>90280</v>
      </c>
      <c r="H508" s="658">
        <v>32410</v>
      </c>
      <c r="I508" s="659">
        <v>87730</v>
      </c>
      <c r="J508" s="595" t="s">
        <v>12</v>
      </c>
      <c r="K508" s="660">
        <v>320</v>
      </c>
      <c r="L508" s="661">
        <v>780</v>
      </c>
      <c r="M508" s="662" t="s">
        <v>3709</v>
      </c>
      <c r="N508" s="660">
        <v>290</v>
      </c>
      <c r="O508" s="661">
        <v>760</v>
      </c>
      <c r="P508" s="662" t="s">
        <v>3709</v>
      </c>
      <c r="Q508" s="576" t="s">
        <v>1</v>
      </c>
      <c r="R508" s="603">
        <v>6740</v>
      </c>
      <c r="S508" s="601">
        <v>60</v>
      </c>
      <c r="T508" s="663" t="s">
        <v>3618</v>
      </c>
      <c r="V508" s="598"/>
      <c r="W508" s="601"/>
      <c r="X508" s="592"/>
      <c r="Y508" s="601"/>
      <c r="Z508" s="592"/>
      <c r="AA508" s="592"/>
      <c r="AB508" s="593"/>
      <c r="AD508" s="698"/>
      <c r="AE508" s="698"/>
      <c r="AF508" s="592"/>
      <c r="AG508" s="592"/>
      <c r="AH508" s="593"/>
      <c r="AJ508" s="603"/>
      <c r="AK508" s="601"/>
      <c r="AL508" s="592"/>
      <c r="AM508" s="592"/>
      <c r="AN508" s="593"/>
      <c r="AP508" s="1351"/>
      <c r="AQ508" s="1354"/>
      <c r="AR508" s="1351"/>
      <c r="AS508" s="1354"/>
      <c r="AT508" s="1349"/>
      <c r="AU508" s="588" t="s">
        <v>3731</v>
      </c>
      <c r="AV508" s="665">
        <v>2600</v>
      </c>
      <c r="AW508" s="666">
        <v>2900</v>
      </c>
      <c r="AX508" s="684">
        <v>1800</v>
      </c>
      <c r="AY508" s="668">
        <v>1800</v>
      </c>
      <c r="BA508" s="651"/>
      <c r="BC508" s="1345"/>
      <c r="BE508" s="603"/>
      <c r="BF508" s="592"/>
      <c r="BG508" s="592"/>
      <c r="BH508" s="593"/>
      <c r="BJ508" s="669"/>
      <c r="BL508" s="609"/>
      <c r="BM508" s="610"/>
      <c r="BN508" s="610"/>
      <c r="BO508" s="611"/>
      <c r="BQ508" s="603">
        <v>700</v>
      </c>
      <c r="BR508" s="601" t="s">
        <v>3639</v>
      </c>
      <c r="BS508" s="601">
        <v>7</v>
      </c>
      <c r="BT508" s="670" t="s">
        <v>3618</v>
      </c>
      <c r="BV508" s="603">
        <v>2250</v>
      </c>
      <c r="BW508" s="601" t="s">
        <v>3630</v>
      </c>
      <c r="BX508" s="601">
        <v>20</v>
      </c>
      <c r="BY508" s="601" t="s">
        <v>3618</v>
      </c>
      <c r="BZ508" s="670" t="s">
        <v>3631</v>
      </c>
      <c r="CB508" s="603">
        <v>1350</v>
      </c>
      <c r="CC508" s="601" t="s">
        <v>3630</v>
      </c>
      <c r="CD508" s="601">
        <v>10</v>
      </c>
      <c r="CE508" s="601" t="s">
        <v>3618</v>
      </c>
      <c r="CF508" s="670" t="s">
        <v>3631</v>
      </c>
      <c r="CH508" s="669"/>
    </row>
    <row r="509" spans="1:86">
      <c r="A509" s="1367"/>
      <c r="B509" s="584"/>
      <c r="C509" s="657" t="s">
        <v>3577</v>
      </c>
      <c r="D509" s="593" t="s">
        <v>3578</v>
      </c>
      <c r="F509" s="658">
        <v>90280</v>
      </c>
      <c r="G509" s="659">
        <v>157770</v>
      </c>
      <c r="H509" s="658">
        <v>87730</v>
      </c>
      <c r="I509" s="659">
        <v>155220</v>
      </c>
      <c r="J509" s="595" t="s">
        <v>12</v>
      </c>
      <c r="K509" s="660">
        <v>780</v>
      </c>
      <c r="L509" s="661">
        <v>1460</v>
      </c>
      <c r="M509" s="662" t="s">
        <v>3709</v>
      </c>
      <c r="N509" s="660">
        <v>760</v>
      </c>
      <c r="O509" s="661">
        <v>1440</v>
      </c>
      <c r="P509" s="662" t="s">
        <v>3709</v>
      </c>
      <c r="R509" s="598"/>
      <c r="S509" s="592"/>
      <c r="T509" s="593"/>
      <c r="V509" s="598"/>
      <c r="W509" s="601"/>
      <c r="X509" s="592"/>
      <c r="Y509" s="601"/>
      <c r="Z509" s="592"/>
      <c r="AA509" s="592"/>
      <c r="AB509" s="593"/>
      <c r="AD509" s="698"/>
      <c r="AE509" s="698"/>
      <c r="AF509" s="592"/>
      <c r="AG509" s="592"/>
      <c r="AH509" s="593"/>
      <c r="AJ509" s="603"/>
      <c r="AK509" s="601"/>
      <c r="AL509" s="592"/>
      <c r="AM509" s="592"/>
      <c r="AN509" s="593"/>
      <c r="AP509" s="1351"/>
      <c r="AQ509" s="1354"/>
      <c r="AR509" s="1351"/>
      <c r="AS509" s="1354"/>
      <c r="AT509" s="1349"/>
      <c r="AU509" s="588" t="s">
        <v>3732</v>
      </c>
      <c r="AV509" s="665">
        <v>2300</v>
      </c>
      <c r="AW509" s="666">
        <v>2500</v>
      </c>
      <c r="AX509" s="684">
        <v>1600</v>
      </c>
      <c r="AY509" s="668">
        <v>1600</v>
      </c>
      <c r="BA509" s="651"/>
      <c r="BC509" s="627"/>
      <c r="BE509" s="603"/>
      <c r="BF509" s="592"/>
      <c r="BG509" s="592"/>
      <c r="BH509" s="593"/>
      <c r="BJ509" s="669"/>
      <c r="BL509" s="609">
        <v>0.02</v>
      </c>
      <c r="BM509" s="610">
        <v>0.03</v>
      </c>
      <c r="BN509" s="610">
        <v>0.05</v>
      </c>
      <c r="BO509" s="611">
        <v>7.0000000000000007E-2</v>
      </c>
      <c r="BQ509" s="603"/>
      <c r="BR509" s="601"/>
      <c r="BS509" s="601"/>
      <c r="BT509" s="670"/>
      <c r="BV509" s="603"/>
      <c r="BW509" s="601"/>
      <c r="BX509" s="601"/>
      <c r="BY509" s="601"/>
      <c r="BZ509" s="670"/>
      <c r="CB509" s="603"/>
      <c r="CC509" s="601"/>
      <c r="CD509" s="601"/>
      <c r="CE509" s="601"/>
      <c r="CF509" s="670"/>
      <c r="CH509" s="669">
        <v>0.99</v>
      </c>
    </row>
    <row r="510" spans="1:86">
      <c r="A510" s="1367"/>
      <c r="B510" s="686"/>
      <c r="C510" s="687"/>
      <c r="D510" s="600" t="s">
        <v>3579</v>
      </c>
      <c r="F510" s="673">
        <v>157770</v>
      </c>
      <c r="G510" s="674"/>
      <c r="H510" s="673">
        <v>155220</v>
      </c>
      <c r="I510" s="674"/>
      <c r="J510" s="595" t="s">
        <v>12</v>
      </c>
      <c r="K510" s="675">
        <v>1460</v>
      </c>
      <c r="L510" s="676"/>
      <c r="M510" s="677" t="s">
        <v>3709</v>
      </c>
      <c r="N510" s="675">
        <v>1440</v>
      </c>
      <c r="O510" s="676"/>
      <c r="P510" s="677" t="s">
        <v>3709</v>
      </c>
      <c r="R510" s="599"/>
      <c r="S510" s="688"/>
      <c r="T510" s="600"/>
      <c r="V510" s="599"/>
      <c r="W510" s="612"/>
      <c r="X510" s="688"/>
      <c r="Y510" s="612"/>
      <c r="Z510" s="688"/>
      <c r="AA510" s="688"/>
      <c r="AB510" s="600"/>
      <c r="AD510" s="698"/>
      <c r="AE510" s="698"/>
      <c r="AF510" s="592"/>
      <c r="AG510" s="592"/>
      <c r="AH510" s="593"/>
      <c r="AJ510" s="603"/>
      <c r="AK510" s="601"/>
      <c r="AL510" s="592"/>
      <c r="AM510" s="592"/>
      <c r="AN510" s="593"/>
      <c r="AP510" s="1352"/>
      <c r="AQ510" s="1355"/>
      <c r="AR510" s="1352"/>
      <c r="AS510" s="1355"/>
      <c r="AT510" s="1349"/>
      <c r="AU510" s="679" t="s">
        <v>3733</v>
      </c>
      <c r="AV510" s="680">
        <v>2000</v>
      </c>
      <c r="AW510" s="681">
        <v>2300</v>
      </c>
      <c r="AX510" s="682">
        <v>1400</v>
      </c>
      <c r="AY510" s="683">
        <v>1400</v>
      </c>
      <c r="BA510" s="699"/>
      <c r="BC510" s="627"/>
      <c r="BE510" s="602"/>
      <c r="BF510" s="688"/>
      <c r="BG510" s="688"/>
      <c r="BH510" s="600"/>
      <c r="BJ510" s="614"/>
      <c r="BL510" s="689"/>
      <c r="BM510" s="690"/>
      <c r="BN510" s="690"/>
      <c r="BO510" s="691"/>
      <c r="BQ510" s="602"/>
      <c r="BR510" s="612"/>
      <c r="BS510" s="612"/>
      <c r="BT510" s="613"/>
      <c r="BV510" s="602"/>
      <c r="BW510" s="612"/>
      <c r="BX510" s="612"/>
      <c r="BY510" s="612"/>
      <c r="BZ510" s="613"/>
      <c r="CB510" s="602"/>
      <c r="CC510" s="612"/>
      <c r="CD510" s="612"/>
      <c r="CE510" s="612"/>
      <c r="CF510" s="613"/>
      <c r="CH510" s="614"/>
    </row>
    <row r="511" spans="1:86" ht="45">
      <c r="A511" s="1367" t="s">
        <v>3603</v>
      </c>
      <c r="B511" s="584" t="s">
        <v>3601</v>
      </c>
      <c r="C511" s="657" t="s">
        <v>3573</v>
      </c>
      <c r="D511" s="593" t="s">
        <v>3574</v>
      </c>
      <c r="F511" s="634">
        <v>210500</v>
      </c>
      <c r="G511" s="635">
        <v>217070</v>
      </c>
      <c r="H511" s="634">
        <v>165490</v>
      </c>
      <c r="I511" s="635">
        <v>172060</v>
      </c>
      <c r="J511" s="595" t="s">
        <v>12</v>
      </c>
      <c r="K511" s="636">
        <v>2080</v>
      </c>
      <c r="L511" s="637">
        <v>2140</v>
      </c>
      <c r="M511" s="638" t="s">
        <v>3709</v>
      </c>
      <c r="N511" s="636">
        <v>1630</v>
      </c>
      <c r="O511" s="637">
        <v>1690</v>
      </c>
      <c r="P511" s="638" t="s">
        <v>3709</v>
      </c>
      <c r="Q511" s="576" t="s">
        <v>1</v>
      </c>
      <c r="R511" s="692">
        <v>6570</v>
      </c>
      <c r="S511" s="693">
        <v>60</v>
      </c>
      <c r="T511" s="663" t="s">
        <v>3618</v>
      </c>
      <c r="U511" s="576" t="s">
        <v>1</v>
      </c>
      <c r="V511" s="1363" t="s">
        <v>3583</v>
      </c>
      <c r="W511" s="1364"/>
      <c r="X511" s="642" t="s">
        <v>1</v>
      </c>
      <c r="Y511" s="1364" t="s">
        <v>3583</v>
      </c>
      <c r="Z511" s="1364"/>
      <c r="AA511" s="642"/>
      <c r="AB511" s="633"/>
      <c r="AC511" s="576" t="s">
        <v>1</v>
      </c>
      <c r="AD511" s="1361">
        <v>54290</v>
      </c>
      <c r="AE511" s="643"/>
      <c r="AF511" s="642" t="s">
        <v>1</v>
      </c>
      <c r="AG511" s="642">
        <v>470</v>
      </c>
      <c r="AH511" s="633" t="s">
        <v>3618</v>
      </c>
      <c r="AI511" s="576" t="s">
        <v>1</v>
      </c>
      <c r="AJ511" s="644" t="s">
        <v>3234</v>
      </c>
      <c r="AK511" s="645"/>
      <c r="AL511" s="642" t="s">
        <v>1</v>
      </c>
      <c r="AM511" s="642">
        <v>260</v>
      </c>
      <c r="AN511" s="633" t="s">
        <v>3633</v>
      </c>
      <c r="AO511" s="576" t="s">
        <v>1</v>
      </c>
      <c r="AP511" s="1350">
        <v>14700</v>
      </c>
      <c r="AQ511" s="1353">
        <v>16100</v>
      </c>
      <c r="AR511" s="1350">
        <v>10200</v>
      </c>
      <c r="AS511" s="1353">
        <v>10200</v>
      </c>
      <c r="AT511" s="1349" t="s">
        <v>12</v>
      </c>
      <c r="AU511" s="646" t="s">
        <v>3730</v>
      </c>
      <c r="AV511" s="647">
        <v>31600</v>
      </c>
      <c r="AW511" s="648">
        <v>35200</v>
      </c>
      <c r="AX511" s="649">
        <v>22100</v>
      </c>
      <c r="AY511" s="650">
        <v>22100</v>
      </c>
      <c r="AZ511" s="576" t="s">
        <v>1</v>
      </c>
      <c r="BA511" s="651"/>
      <c r="BB511" s="576" t="s">
        <v>1</v>
      </c>
      <c r="BC511" s="1344">
        <v>4500</v>
      </c>
      <c r="BD511" s="576" t="s">
        <v>1</v>
      </c>
      <c r="BE511" s="603">
        <v>20960</v>
      </c>
      <c r="BF511" s="592" t="s">
        <v>1</v>
      </c>
      <c r="BG511" s="592">
        <v>200</v>
      </c>
      <c r="BH511" s="593" t="s">
        <v>3618</v>
      </c>
      <c r="BI511" s="576" t="s">
        <v>11</v>
      </c>
      <c r="BJ511" s="669"/>
      <c r="BK511" s="576" t="s">
        <v>11</v>
      </c>
      <c r="BL511" s="609" t="s">
        <v>3307</v>
      </c>
      <c r="BM511" s="610" t="s">
        <v>3307</v>
      </c>
      <c r="BN511" s="610" t="s">
        <v>3307</v>
      </c>
      <c r="BO511" s="611" t="s">
        <v>3307</v>
      </c>
      <c r="BP511" s="576" t="s">
        <v>11</v>
      </c>
      <c r="BQ511" s="603"/>
      <c r="BR511" s="601"/>
      <c r="BS511" s="601"/>
      <c r="BT511" s="670"/>
      <c r="BU511" s="576" t="s">
        <v>11</v>
      </c>
      <c r="BV511" s="603"/>
      <c r="BW511" s="601"/>
      <c r="BX511" s="601"/>
      <c r="BY511" s="601"/>
      <c r="BZ511" s="670"/>
      <c r="CA511" s="576" t="s">
        <v>11</v>
      </c>
      <c r="CB511" s="603"/>
      <c r="CC511" s="601"/>
      <c r="CD511" s="601"/>
      <c r="CE511" s="601"/>
      <c r="CF511" s="670"/>
      <c r="CH511" s="669" t="s">
        <v>3257</v>
      </c>
    </row>
    <row r="512" spans="1:86">
      <c r="A512" s="1367"/>
      <c r="B512" s="584"/>
      <c r="C512" s="657"/>
      <c r="D512" s="593" t="s">
        <v>3576</v>
      </c>
      <c r="F512" s="658">
        <v>217070</v>
      </c>
      <c r="G512" s="659">
        <v>271170</v>
      </c>
      <c r="H512" s="658">
        <v>172060</v>
      </c>
      <c r="I512" s="659">
        <v>226160</v>
      </c>
      <c r="J512" s="595" t="s">
        <v>12</v>
      </c>
      <c r="K512" s="660">
        <v>2140</v>
      </c>
      <c r="L512" s="661">
        <v>2590</v>
      </c>
      <c r="M512" s="662" t="s">
        <v>3709</v>
      </c>
      <c r="N512" s="660">
        <v>1690</v>
      </c>
      <c r="O512" s="661">
        <v>2140</v>
      </c>
      <c r="P512" s="662" t="s">
        <v>3709</v>
      </c>
      <c r="Q512" s="576" t="s">
        <v>1</v>
      </c>
      <c r="R512" s="603">
        <v>6570</v>
      </c>
      <c r="S512" s="601">
        <v>60</v>
      </c>
      <c r="T512" s="663" t="s">
        <v>3618</v>
      </c>
      <c r="V512" s="1365"/>
      <c r="W512" s="1366"/>
      <c r="X512" s="592"/>
      <c r="Y512" s="1366"/>
      <c r="Z512" s="1366"/>
      <c r="AA512" s="592"/>
      <c r="AB512" s="593"/>
      <c r="AD512" s="1362"/>
      <c r="AE512" s="664">
        <v>52560</v>
      </c>
      <c r="AF512" s="592"/>
      <c r="AG512" s="592"/>
      <c r="AH512" s="593"/>
      <c r="AJ512" s="603"/>
      <c r="AK512" s="601"/>
      <c r="AL512" s="592"/>
      <c r="AM512" s="592"/>
      <c r="AN512" s="593"/>
      <c r="AP512" s="1351"/>
      <c r="AQ512" s="1354"/>
      <c r="AR512" s="1351"/>
      <c r="AS512" s="1354"/>
      <c r="AT512" s="1349"/>
      <c r="AU512" s="588" t="s">
        <v>3731</v>
      </c>
      <c r="AV512" s="665">
        <v>17400</v>
      </c>
      <c r="AW512" s="666">
        <v>19400</v>
      </c>
      <c r="AX512" s="667">
        <v>12200</v>
      </c>
      <c r="AY512" s="668">
        <v>12200</v>
      </c>
      <c r="BA512" s="651"/>
      <c r="BC512" s="1345"/>
      <c r="BE512" s="603"/>
      <c r="BF512" s="592"/>
      <c r="BG512" s="592"/>
      <c r="BH512" s="593"/>
      <c r="BJ512" s="669"/>
      <c r="BL512" s="609"/>
      <c r="BM512" s="610"/>
      <c r="BN512" s="610"/>
      <c r="BO512" s="611"/>
      <c r="BQ512" s="603">
        <v>12630</v>
      </c>
      <c r="BR512" s="601" t="s">
        <v>3639</v>
      </c>
      <c r="BS512" s="601">
        <v>120</v>
      </c>
      <c r="BT512" s="670" t="s">
        <v>3618</v>
      </c>
      <c r="BV512" s="603">
        <v>39450</v>
      </c>
      <c r="BW512" s="601" t="s">
        <v>3630</v>
      </c>
      <c r="BX512" s="601">
        <v>390</v>
      </c>
      <c r="BY512" s="601" t="s">
        <v>3618</v>
      </c>
      <c r="BZ512" s="670" t="s">
        <v>3631</v>
      </c>
      <c r="CB512" s="603">
        <v>23320</v>
      </c>
      <c r="CC512" s="601" t="s">
        <v>3630</v>
      </c>
      <c r="CD512" s="601">
        <v>230</v>
      </c>
      <c r="CE512" s="601" t="s">
        <v>3618</v>
      </c>
      <c r="CF512" s="670" t="s">
        <v>3631</v>
      </c>
      <c r="CH512" s="669"/>
    </row>
    <row r="513" spans="1:86">
      <c r="A513" s="1367"/>
      <c r="B513" s="584"/>
      <c r="C513" s="657" t="s">
        <v>3577</v>
      </c>
      <c r="D513" s="593" t="s">
        <v>3578</v>
      </c>
      <c r="F513" s="658">
        <v>271170</v>
      </c>
      <c r="G513" s="659">
        <v>336920</v>
      </c>
      <c r="H513" s="658">
        <v>226160</v>
      </c>
      <c r="I513" s="659">
        <v>291910</v>
      </c>
      <c r="J513" s="595" t="s">
        <v>12</v>
      </c>
      <c r="K513" s="660">
        <v>2590</v>
      </c>
      <c r="L513" s="661">
        <v>3250</v>
      </c>
      <c r="M513" s="662" t="s">
        <v>3709</v>
      </c>
      <c r="N513" s="660">
        <v>2140</v>
      </c>
      <c r="O513" s="661">
        <v>2800</v>
      </c>
      <c r="P513" s="662" t="s">
        <v>3709</v>
      </c>
      <c r="R513" s="598"/>
      <c r="S513" s="592"/>
      <c r="T513" s="593"/>
      <c r="V513" s="1365"/>
      <c r="W513" s="1366"/>
      <c r="X513" s="592"/>
      <c r="Y513" s="1366"/>
      <c r="Z513" s="1366"/>
      <c r="AA513" s="592"/>
      <c r="AB513" s="593"/>
      <c r="AC513" s="576" t="s">
        <v>1</v>
      </c>
      <c r="AD513" s="1359">
        <v>52560</v>
      </c>
      <c r="AE513" s="671"/>
      <c r="AF513" s="592"/>
      <c r="AG513" s="592"/>
      <c r="AH513" s="593"/>
      <c r="AJ513" s="603">
        <v>26960</v>
      </c>
      <c r="AK513" s="601" t="s">
        <v>3632</v>
      </c>
      <c r="AL513" s="592"/>
      <c r="AM513" s="592"/>
      <c r="AN513" s="593"/>
      <c r="AP513" s="1351"/>
      <c r="AQ513" s="1354"/>
      <c r="AR513" s="1351"/>
      <c r="AS513" s="1354"/>
      <c r="AT513" s="1349"/>
      <c r="AU513" s="588" t="s">
        <v>3732</v>
      </c>
      <c r="AV513" s="665">
        <v>15200</v>
      </c>
      <c r="AW513" s="666">
        <v>16900</v>
      </c>
      <c r="AX513" s="667">
        <v>10600</v>
      </c>
      <c r="AY513" s="668">
        <v>10600</v>
      </c>
      <c r="BA513" s="651"/>
      <c r="BC513" s="672"/>
      <c r="BE513" s="603"/>
      <c r="BF513" s="592"/>
      <c r="BG513" s="592"/>
      <c r="BH513" s="593"/>
      <c r="BJ513" s="669"/>
      <c r="BL513" s="609">
        <v>0.01</v>
      </c>
      <c r="BM513" s="610">
        <v>0.03</v>
      </c>
      <c r="BN513" s="610">
        <v>0.04</v>
      </c>
      <c r="BO513" s="611">
        <v>0.05</v>
      </c>
      <c r="BQ513" s="603"/>
      <c r="BR513" s="601"/>
      <c r="BS513" s="601"/>
      <c r="BT513" s="670"/>
      <c r="BV513" s="603"/>
      <c r="BW513" s="601"/>
      <c r="BX513" s="601"/>
      <c r="BY513" s="601"/>
      <c r="BZ513" s="670"/>
      <c r="CB513" s="603"/>
      <c r="CC513" s="601"/>
      <c r="CD513" s="601"/>
      <c r="CE513" s="601"/>
      <c r="CF513" s="670"/>
      <c r="CH513" s="669">
        <v>0.61</v>
      </c>
    </row>
    <row r="514" spans="1:86">
      <c r="A514" s="1367"/>
      <c r="B514" s="584"/>
      <c r="C514" s="657"/>
      <c r="D514" s="593" t="s">
        <v>3579</v>
      </c>
      <c r="F514" s="673">
        <v>336920</v>
      </c>
      <c r="G514" s="674"/>
      <c r="H514" s="673">
        <v>291910</v>
      </c>
      <c r="I514" s="674"/>
      <c r="J514" s="595" t="s">
        <v>12</v>
      </c>
      <c r="K514" s="675">
        <v>3250</v>
      </c>
      <c r="L514" s="676"/>
      <c r="M514" s="677" t="s">
        <v>3709</v>
      </c>
      <c r="N514" s="675">
        <v>2800</v>
      </c>
      <c r="O514" s="676"/>
      <c r="P514" s="677" t="s">
        <v>3709</v>
      </c>
      <c r="R514" s="598"/>
      <c r="S514" s="592"/>
      <c r="T514" s="593"/>
      <c r="V514" s="1365"/>
      <c r="W514" s="1366"/>
      <c r="X514" s="592"/>
      <c r="Y514" s="1366"/>
      <c r="Z514" s="1366"/>
      <c r="AA514" s="592"/>
      <c r="AB514" s="593"/>
      <c r="AD514" s="1360"/>
      <c r="AE514" s="678"/>
      <c r="AF514" s="688"/>
      <c r="AG514" s="688"/>
      <c r="AH514" s="600"/>
      <c r="AJ514" s="603"/>
      <c r="AK514" s="601"/>
      <c r="AL514" s="592"/>
      <c r="AM514" s="592"/>
      <c r="AN514" s="593"/>
      <c r="AP514" s="1352"/>
      <c r="AQ514" s="1355"/>
      <c r="AR514" s="1352"/>
      <c r="AS514" s="1355"/>
      <c r="AT514" s="1349"/>
      <c r="AU514" s="679" t="s">
        <v>3733</v>
      </c>
      <c r="AV514" s="680">
        <v>13600</v>
      </c>
      <c r="AW514" s="681">
        <v>15100</v>
      </c>
      <c r="AX514" s="682">
        <v>9500</v>
      </c>
      <c r="AY514" s="683">
        <v>9500</v>
      </c>
      <c r="BA514" s="651"/>
      <c r="BC514" s="627"/>
      <c r="BE514" s="603"/>
      <c r="BF514" s="592"/>
      <c r="BG514" s="592"/>
      <c r="BH514" s="593"/>
      <c r="BJ514" s="669"/>
      <c r="BL514" s="609"/>
      <c r="BM514" s="610"/>
      <c r="BN514" s="610"/>
      <c r="BO514" s="611"/>
      <c r="BQ514" s="603"/>
      <c r="BR514" s="601"/>
      <c r="BS514" s="601"/>
      <c r="BT514" s="670"/>
      <c r="BV514" s="603"/>
      <c r="BW514" s="601"/>
      <c r="BX514" s="601"/>
      <c r="BY514" s="601"/>
      <c r="BZ514" s="670"/>
      <c r="CB514" s="603"/>
      <c r="CC514" s="601"/>
      <c r="CD514" s="601"/>
      <c r="CE514" s="601"/>
      <c r="CF514" s="670"/>
      <c r="CH514" s="669"/>
    </row>
    <row r="515" spans="1:86" ht="45">
      <c r="A515" s="1367"/>
      <c r="B515" s="631" t="s">
        <v>3580</v>
      </c>
      <c r="C515" s="632" t="s">
        <v>3573</v>
      </c>
      <c r="D515" s="633" t="s">
        <v>3574</v>
      </c>
      <c r="F515" s="634">
        <v>114190</v>
      </c>
      <c r="G515" s="635">
        <v>120760</v>
      </c>
      <c r="H515" s="634">
        <v>91690</v>
      </c>
      <c r="I515" s="635">
        <v>98260</v>
      </c>
      <c r="J515" s="595" t="s">
        <v>12</v>
      </c>
      <c r="K515" s="636">
        <v>1120</v>
      </c>
      <c r="L515" s="637">
        <v>1180</v>
      </c>
      <c r="M515" s="638" t="s">
        <v>3709</v>
      </c>
      <c r="N515" s="636">
        <v>890</v>
      </c>
      <c r="O515" s="637">
        <v>950</v>
      </c>
      <c r="P515" s="638" t="s">
        <v>3709</v>
      </c>
      <c r="Q515" s="576" t="s">
        <v>1</v>
      </c>
      <c r="R515" s="639">
        <v>6570</v>
      </c>
      <c r="S515" s="640">
        <v>60</v>
      </c>
      <c r="T515" s="641" t="s">
        <v>3618</v>
      </c>
      <c r="V515" s="1365"/>
      <c r="W515" s="1366"/>
      <c r="X515" s="592"/>
      <c r="Y515" s="1366"/>
      <c r="Z515" s="1366"/>
      <c r="AA515" s="592"/>
      <c r="AB515" s="593"/>
      <c r="AC515" s="576" t="s">
        <v>1</v>
      </c>
      <c r="AD515" s="1361">
        <v>30600</v>
      </c>
      <c r="AE515" s="643"/>
      <c r="AF515" s="592" t="s">
        <v>1</v>
      </c>
      <c r="AG515" s="592">
        <v>230</v>
      </c>
      <c r="AH515" s="593" t="s">
        <v>3618</v>
      </c>
      <c r="AJ515" s="603" t="s">
        <v>3235</v>
      </c>
      <c r="AK515" s="601"/>
      <c r="AL515" s="592" t="s">
        <v>1</v>
      </c>
      <c r="AM515" s="592">
        <v>160</v>
      </c>
      <c r="AN515" s="593" t="s">
        <v>3633</v>
      </c>
      <c r="AO515" s="576" t="s">
        <v>1</v>
      </c>
      <c r="AP515" s="1350">
        <v>7300</v>
      </c>
      <c r="AQ515" s="1353">
        <v>8000</v>
      </c>
      <c r="AR515" s="1350">
        <v>5100</v>
      </c>
      <c r="AS515" s="1353">
        <v>5100</v>
      </c>
      <c r="AT515" s="1349" t="s">
        <v>12</v>
      </c>
      <c r="AU515" s="646" t="s">
        <v>3730</v>
      </c>
      <c r="AV515" s="647">
        <v>15800</v>
      </c>
      <c r="AW515" s="648">
        <v>17600</v>
      </c>
      <c r="AX515" s="684">
        <v>11000</v>
      </c>
      <c r="AY515" s="668">
        <v>11000</v>
      </c>
      <c r="BA515" s="651"/>
      <c r="BB515" s="576" t="s">
        <v>1</v>
      </c>
      <c r="BC515" s="1344">
        <v>4500</v>
      </c>
      <c r="BD515" s="576" t="s">
        <v>1</v>
      </c>
      <c r="BE515" s="644">
        <v>10480</v>
      </c>
      <c r="BF515" s="642" t="s">
        <v>1</v>
      </c>
      <c r="BG515" s="642">
        <v>100</v>
      </c>
      <c r="BH515" s="633" t="s">
        <v>3618</v>
      </c>
      <c r="BJ515" s="669"/>
      <c r="BK515" s="576" t="s">
        <v>11</v>
      </c>
      <c r="BL515" s="653" t="s">
        <v>3307</v>
      </c>
      <c r="BM515" s="654" t="s">
        <v>3307</v>
      </c>
      <c r="BN515" s="654" t="s">
        <v>3307</v>
      </c>
      <c r="BO515" s="655" t="s">
        <v>3307</v>
      </c>
      <c r="BP515" s="576" t="s">
        <v>11</v>
      </c>
      <c r="BQ515" s="644"/>
      <c r="BR515" s="645"/>
      <c r="BS515" s="645"/>
      <c r="BT515" s="656"/>
      <c r="BU515" s="576" t="s">
        <v>11</v>
      </c>
      <c r="BV515" s="644"/>
      <c r="BW515" s="645"/>
      <c r="BX515" s="645"/>
      <c r="BY515" s="645"/>
      <c r="BZ515" s="656"/>
      <c r="CA515" s="576" t="s">
        <v>11</v>
      </c>
      <c r="CB515" s="644"/>
      <c r="CC515" s="645"/>
      <c r="CD515" s="645"/>
      <c r="CE515" s="645"/>
      <c r="CF515" s="656"/>
      <c r="CH515" s="652" t="s">
        <v>3257</v>
      </c>
    </row>
    <row r="516" spans="1:86">
      <c r="A516" s="1367"/>
      <c r="B516" s="584"/>
      <c r="C516" s="657"/>
      <c r="D516" s="593" t="s">
        <v>3576</v>
      </c>
      <c r="F516" s="658">
        <v>120760</v>
      </c>
      <c r="G516" s="659">
        <v>174860</v>
      </c>
      <c r="H516" s="658">
        <v>98260</v>
      </c>
      <c r="I516" s="659">
        <v>152360</v>
      </c>
      <c r="J516" s="595" t="s">
        <v>12</v>
      </c>
      <c r="K516" s="660">
        <v>1180</v>
      </c>
      <c r="L516" s="661">
        <v>1630</v>
      </c>
      <c r="M516" s="662" t="s">
        <v>3709</v>
      </c>
      <c r="N516" s="660">
        <v>950</v>
      </c>
      <c r="O516" s="661">
        <v>1410</v>
      </c>
      <c r="P516" s="662" t="s">
        <v>3709</v>
      </c>
      <c r="Q516" s="576" t="s">
        <v>1</v>
      </c>
      <c r="R516" s="603">
        <v>6570</v>
      </c>
      <c r="S516" s="601">
        <v>60</v>
      </c>
      <c r="T516" s="663" t="s">
        <v>3618</v>
      </c>
      <c r="V516" s="1365"/>
      <c r="W516" s="1366"/>
      <c r="X516" s="592"/>
      <c r="Y516" s="1366"/>
      <c r="Z516" s="1366"/>
      <c r="AA516" s="592"/>
      <c r="AB516" s="593"/>
      <c r="AD516" s="1362"/>
      <c r="AE516" s="664">
        <v>28870</v>
      </c>
      <c r="AF516" s="592"/>
      <c r="AG516" s="592"/>
      <c r="AH516" s="593"/>
      <c r="AJ516" s="603"/>
      <c r="AK516" s="601"/>
      <c r="AL516" s="592"/>
      <c r="AM516" s="592"/>
      <c r="AN516" s="593"/>
      <c r="AP516" s="1351"/>
      <c r="AQ516" s="1354"/>
      <c r="AR516" s="1351"/>
      <c r="AS516" s="1354"/>
      <c r="AT516" s="1349"/>
      <c r="AU516" s="588" t="s">
        <v>3731</v>
      </c>
      <c r="AV516" s="665">
        <v>8700</v>
      </c>
      <c r="AW516" s="666">
        <v>9700</v>
      </c>
      <c r="AX516" s="684">
        <v>6100</v>
      </c>
      <c r="AY516" s="668">
        <v>6100</v>
      </c>
      <c r="BA516" s="651"/>
      <c r="BC516" s="1345"/>
      <c r="BE516" s="603"/>
      <c r="BF516" s="592"/>
      <c r="BG516" s="592"/>
      <c r="BH516" s="593"/>
      <c r="BJ516" s="669"/>
      <c r="BL516" s="609"/>
      <c r="BM516" s="610"/>
      <c r="BN516" s="610"/>
      <c r="BO516" s="611"/>
      <c r="BQ516" s="603">
        <v>6310</v>
      </c>
      <c r="BR516" s="601" t="s">
        <v>3639</v>
      </c>
      <c r="BS516" s="601">
        <v>60</v>
      </c>
      <c r="BT516" s="670" t="s">
        <v>3618</v>
      </c>
      <c r="BV516" s="603">
        <v>19720</v>
      </c>
      <c r="BW516" s="601" t="s">
        <v>3630</v>
      </c>
      <c r="BX516" s="601">
        <v>190</v>
      </c>
      <c r="BY516" s="601" t="s">
        <v>3618</v>
      </c>
      <c r="BZ516" s="670" t="s">
        <v>3631</v>
      </c>
      <c r="CB516" s="603">
        <v>11660</v>
      </c>
      <c r="CC516" s="601" t="s">
        <v>3630</v>
      </c>
      <c r="CD516" s="601">
        <v>110</v>
      </c>
      <c r="CE516" s="601" t="s">
        <v>3618</v>
      </c>
      <c r="CF516" s="670" t="s">
        <v>3631</v>
      </c>
      <c r="CH516" s="669"/>
    </row>
    <row r="517" spans="1:86">
      <c r="A517" s="1367"/>
      <c r="B517" s="584"/>
      <c r="C517" s="657" t="s">
        <v>3577</v>
      </c>
      <c r="D517" s="593" t="s">
        <v>3578</v>
      </c>
      <c r="F517" s="658">
        <v>174860</v>
      </c>
      <c r="G517" s="659">
        <v>240610</v>
      </c>
      <c r="H517" s="658">
        <v>152360</v>
      </c>
      <c r="I517" s="659">
        <v>218110</v>
      </c>
      <c r="J517" s="595" t="s">
        <v>12</v>
      </c>
      <c r="K517" s="660">
        <v>1630</v>
      </c>
      <c r="L517" s="661">
        <v>2290</v>
      </c>
      <c r="M517" s="662" t="s">
        <v>3709</v>
      </c>
      <c r="N517" s="660">
        <v>1410</v>
      </c>
      <c r="O517" s="661">
        <v>2070</v>
      </c>
      <c r="P517" s="662" t="s">
        <v>3709</v>
      </c>
      <c r="R517" s="598"/>
      <c r="S517" s="592"/>
      <c r="T517" s="593"/>
      <c r="V517" s="1365"/>
      <c r="W517" s="1366"/>
      <c r="X517" s="592"/>
      <c r="Y517" s="1366"/>
      <c r="Z517" s="1366"/>
      <c r="AA517" s="592"/>
      <c r="AB517" s="593"/>
      <c r="AC517" s="576" t="s">
        <v>1</v>
      </c>
      <c r="AD517" s="1359">
        <v>28870</v>
      </c>
      <c r="AE517" s="671"/>
      <c r="AF517" s="592"/>
      <c r="AG517" s="592"/>
      <c r="AH517" s="593"/>
      <c r="AJ517" s="603">
        <v>16180</v>
      </c>
      <c r="AK517" s="601" t="s">
        <v>3632</v>
      </c>
      <c r="AL517" s="592"/>
      <c r="AM517" s="592"/>
      <c r="AN517" s="593"/>
      <c r="AP517" s="1351"/>
      <c r="AQ517" s="1354"/>
      <c r="AR517" s="1351"/>
      <c r="AS517" s="1354"/>
      <c r="AT517" s="1349"/>
      <c r="AU517" s="588" t="s">
        <v>3732</v>
      </c>
      <c r="AV517" s="665">
        <v>7600</v>
      </c>
      <c r="AW517" s="666">
        <v>8400</v>
      </c>
      <c r="AX517" s="684">
        <v>5300</v>
      </c>
      <c r="AY517" s="668">
        <v>5300</v>
      </c>
      <c r="BA517" s="685"/>
      <c r="BC517" s="627"/>
      <c r="BE517" s="603"/>
      <c r="BF517" s="592"/>
      <c r="BG517" s="592"/>
      <c r="BH517" s="593"/>
      <c r="BJ517" s="669"/>
      <c r="BL517" s="609">
        <v>0.01</v>
      </c>
      <c r="BM517" s="610">
        <v>0.03</v>
      </c>
      <c r="BN517" s="610">
        <v>0.04</v>
      </c>
      <c r="BO517" s="611">
        <v>0.05</v>
      </c>
      <c r="BQ517" s="603"/>
      <c r="BR517" s="601"/>
      <c r="BS517" s="601"/>
      <c r="BT517" s="670"/>
      <c r="BV517" s="603"/>
      <c r="BW517" s="601"/>
      <c r="BX517" s="601"/>
      <c r="BY517" s="601"/>
      <c r="BZ517" s="670"/>
      <c r="CB517" s="603"/>
      <c r="CC517" s="601"/>
      <c r="CD517" s="601"/>
      <c r="CE517" s="601"/>
      <c r="CF517" s="670"/>
      <c r="CH517" s="669">
        <v>0.79</v>
      </c>
    </row>
    <row r="518" spans="1:86">
      <c r="A518" s="1367"/>
      <c r="B518" s="686"/>
      <c r="C518" s="687"/>
      <c r="D518" s="600" t="s">
        <v>3579</v>
      </c>
      <c r="F518" s="673">
        <v>240610</v>
      </c>
      <c r="G518" s="674"/>
      <c r="H518" s="673">
        <v>218110</v>
      </c>
      <c r="I518" s="674"/>
      <c r="J518" s="595" t="s">
        <v>12</v>
      </c>
      <c r="K518" s="675">
        <v>2290</v>
      </c>
      <c r="L518" s="676"/>
      <c r="M518" s="677" t="s">
        <v>3709</v>
      </c>
      <c r="N518" s="675">
        <v>2070</v>
      </c>
      <c r="O518" s="676"/>
      <c r="P518" s="677" t="s">
        <v>3709</v>
      </c>
      <c r="R518" s="599"/>
      <c r="S518" s="688"/>
      <c r="T518" s="600"/>
      <c r="V518" s="1365"/>
      <c r="W518" s="1366"/>
      <c r="X518" s="592"/>
      <c r="Y518" s="1366"/>
      <c r="Z518" s="1366"/>
      <c r="AA518" s="592"/>
      <c r="AB518" s="593"/>
      <c r="AD518" s="1360"/>
      <c r="AE518" s="678"/>
      <c r="AF518" s="592"/>
      <c r="AG518" s="592"/>
      <c r="AH518" s="593"/>
      <c r="AJ518" s="603"/>
      <c r="AK518" s="601"/>
      <c r="AL518" s="592"/>
      <c r="AM518" s="592"/>
      <c r="AN518" s="593"/>
      <c r="AP518" s="1352"/>
      <c r="AQ518" s="1355"/>
      <c r="AR518" s="1352"/>
      <c r="AS518" s="1355"/>
      <c r="AT518" s="1349"/>
      <c r="AU518" s="679" t="s">
        <v>3733</v>
      </c>
      <c r="AV518" s="680">
        <v>6800</v>
      </c>
      <c r="AW518" s="681">
        <v>7500</v>
      </c>
      <c r="AX518" s="682">
        <v>4700</v>
      </c>
      <c r="AY518" s="683">
        <v>4700</v>
      </c>
      <c r="BA518" s="685"/>
      <c r="BC518" s="627"/>
      <c r="BE518" s="602"/>
      <c r="BF518" s="688"/>
      <c r="BG518" s="688"/>
      <c r="BH518" s="600"/>
      <c r="BJ518" s="669"/>
      <c r="BL518" s="689"/>
      <c r="BM518" s="690"/>
      <c r="BN518" s="690"/>
      <c r="BO518" s="691"/>
      <c r="BQ518" s="602"/>
      <c r="BR518" s="612"/>
      <c r="BS518" s="612"/>
      <c r="BT518" s="613"/>
      <c r="BV518" s="602"/>
      <c r="BW518" s="612"/>
      <c r="BX518" s="612"/>
      <c r="BY518" s="612"/>
      <c r="BZ518" s="613"/>
      <c r="CB518" s="602"/>
      <c r="CC518" s="612"/>
      <c r="CD518" s="612"/>
      <c r="CE518" s="612"/>
      <c r="CF518" s="613"/>
      <c r="CH518" s="614"/>
    </row>
    <row r="519" spans="1:86" ht="45">
      <c r="A519" s="1367"/>
      <c r="B519" s="584" t="s">
        <v>3581</v>
      </c>
      <c r="C519" s="657" t="s">
        <v>3573</v>
      </c>
      <c r="D519" s="593" t="s">
        <v>3574</v>
      </c>
      <c r="F519" s="634">
        <v>82000</v>
      </c>
      <c r="G519" s="635">
        <v>88570</v>
      </c>
      <c r="H519" s="634">
        <v>66990</v>
      </c>
      <c r="I519" s="635">
        <v>73560</v>
      </c>
      <c r="J519" s="595" t="s">
        <v>12</v>
      </c>
      <c r="K519" s="636">
        <v>800</v>
      </c>
      <c r="L519" s="637">
        <v>860</v>
      </c>
      <c r="M519" s="638" t="s">
        <v>3709</v>
      </c>
      <c r="N519" s="636">
        <v>650</v>
      </c>
      <c r="O519" s="637">
        <v>710</v>
      </c>
      <c r="P519" s="638" t="s">
        <v>3709</v>
      </c>
      <c r="Q519" s="576" t="s">
        <v>1</v>
      </c>
      <c r="R519" s="692">
        <v>6570</v>
      </c>
      <c r="S519" s="693">
        <v>60</v>
      </c>
      <c r="T519" s="663" t="s">
        <v>3618</v>
      </c>
      <c r="V519" s="1365"/>
      <c r="W519" s="1366"/>
      <c r="X519" s="592"/>
      <c r="Y519" s="1366"/>
      <c r="Z519" s="1366"/>
      <c r="AA519" s="592"/>
      <c r="AB519" s="593"/>
      <c r="AC519" s="576" t="s">
        <v>1</v>
      </c>
      <c r="AD519" s="1361">
        <v>22700</v>
      </c>
      <c r="AE519" s="643"/>
      <c r="AF519" s="642" t="s">
        <v>1</v>
      </c>
      <c r="AG519" s="642">
        <v>150</v>
      </c>
      <c r="AH519" s="633" t="s">
        <v>3618</v>
      </c>
      <c r="AJ519" s="603" t="s">
        <v>3236</v>
      </c>
      <c r="AK519" s="601"/>
      <c r="AL519" s="592" t="s">
        <v>1</v>
      </c>
      <c r="AM519" s="592">
        <v>110</v>
      </c>
      <c r="AN519" s="593" t="s">
        <v>3633</v>
      </c>
      <c r="AO519" s="576" t="s">
        <v>1</v>
      </c>
      <c r="AP519" s="1350">
        <v>5100</v>
      </c>
      <c r="AQ519" s="1353">
        <v>5600</v>
      </c>
      <c r="AR519" s="1350">
        <v>3500</v>
      </c>
      <c r="AS519" s="1353">
        <v>3500</v>
      </c>
      <c r="AT519" s="1349" t="s">
        <v>12</v>
      </c>
      <c r="AU519" s="646" t="s">
        <v>3730</v>
      </c>
      <c r="AV519" s="647">
        <v>10900</v>
      </c>
      <c r="AW519" s="648">
        <v>12200</v>
      </c>
      <c r="AX519" s="684">
        <v>7600</v>
      </c>
      <c r="AY519" s="668">
        <v>7600</v>
      </c>
      <c r="BA519" s="685"/>
      <c r="BB519" s="576" t="s">
        <v>1</v>
      </c>
      <c r="BC519" s="1344">
        <v>4500</v>
      </c>
      <c r="BD519" s="576" t="s">
        <v>1</v>
      </c>
      <c r="BE519" s="603">
        <v>6980</v>
      </c>
      <c r="BF519" s="592" t="s">
        <v>1</v>
      </c>
      <c r="BG519" s="592">
        <v>60</v>
      </c>
      <c r="BH519" s="593" t="s">
        <v>3618</v>
      </c>
      <c r="BJ519" s="669"/>
      <c r="BK519" s="576" t="s">
        <v>11</v>
      </c>
      <c r="BL519" s="609" t="s">
        <v>3307</v>
      </c>
      <c r="BM519" s="610" t="s">
        <v>3307</v>
      </c>
      <c r="BN519" s="610" t="s">
        <v>3307</v>
      </c>
      <c r="BO519" s="611" t="s">
        <v>3307</v>
      </c>
      <c r="BP519" s="576" t="s">
        <v>11</v>
      </c>
      <c r="BQ519" s="603"/>
      <c r="BR519" s="601"/>
      <c r="BS519" s="601"/>
      <c r="BT519" s="670"/>
      <c r="BU519" s="576" t="s">
        <v>11</v>
      </c>
      <c r="BV519" s="603"/>
      <c r="BW519" s="601"/>
      <c r="BX519" s="601"/>
      <c r="BY519" s="601"/>
      <c r="BZ519" s="670"/>
      <c r="CA519" s="576" t="s">
        <v>11</v>
      </c>
      <c r="CB519" s="603"/>
      <c r="CC519" s="601"/>
      <c r="CD519" s="601"/>
      <c r="CE519" s="601"/>
      <c r="CF519" s="670"/>
      <c r="CH519" s="669" t="s">
        <v>3257</v>
      </c>
    </row>
    <row r="520" spans="1:86">
      <c r="A520" s="1367"/>
      <c r="B520" s="584"/>
      <c r="C520" s="657"/>
      <c r="D520" s="593" t="s">
        <v>3576</v>
      </c>
      <c r="F520" s="658">
        <v>88570</v>
      </c>
      <c r="G520" s="659">
        <v>142670</v>
      </c>
      <c r="H520" s="658">
        <v>73560</v>
      </c>
      <c r="I520" s="659">
        <v>127660</v>
      </c>
      <c r="J520" s="595" t="s">
        <v>12</v>
      </c>
      <c r="K520" s="660">
        <v>860</v>
      </c>
      <c r="L520" s="661">
        <v>1310</v>
      </c>
      <c r="M520" s="662" t="s">
        <v>3709</v>
      </c>
      <c r="N520" s="660">
        <v>710</v>
      </c>
      <c r="O520" s="661">
        <v>1160</v>
      </c>
      <c r="P520" s="662" t="s">
        <v>3709</v>
      </c>
      <c r="Q520" s="576" t="s">
        <v>1</v>
      </c>
      <c r="R520" s="603">
        <v>6570</v>
      </c>
      <c r="S520" s="601">
        <v>60</v>
      </c>
      <c r="T520" s="663" t="s">
        <v>3618</v>
      </c>
      <c r="V520" s="1365"/>
      <c r="W520" s="1366"/>
      <c r="X520" s="592"/>
      <c r="Y520" s="1366"/>
      <c r="Z520" s="1366"/>
      <c r="AA520" s="592"/>
      <c r="AB520" s="593"/>
      <c r="AD520" s="1362"/>
      <c r="AE520" s="664">
        <v>20970</v>
      </c>
      <c r="AF520" s="592"/>
      <c r="AG520" s="592"/>
      <c r="AH520" s="593"/>
      <c r="AJ520" s="603"/>
      <c r="AK520" s="601"/>
      <c r="AL520" s="592"/>
      <c r="AM520" s="592"/>
      <c r="AN520" s="593"/>
      <c r="AP520" s="1351"/>
      <c r="AQ520" s="1354"/>
      <c r="AR520" s="1351"/>
      <c r="AS520" s="1354"/>
      <c r="AT520" s="1349"/>
      <c r="AU520" s="588" t="s">
        <v>3731</v>
      </c>
      <c r="AV520" s="665">
        <v>6000</v>
      </c>
      <c r="AW520" s="666">
        <v>6700</v>
      </c>
      <c r="AX520" s="684">
        <v>4200</v>
      </c>
      <c r="AY520" s="668">
        <v>4200</v>
      </c>
      <c r="BA520" s="1346" t="s">
        <v>3735</v>
      </c>
      <c r="BC520" s="1345"/>
      <c r="BE520" s="603"/>
      <c r="BF520" s="592"/>
      <c r="BG520" s="592"/>
      <c r="BH520" s="593"/>
      <c r="BJ520" s="669"/>
      <c r="BL520" s="609"/>
      <c r="BM520" s="610"/>
      <c r="BN520" s="610"/>
      <c r="BO520" s="611"/>
      <c r="BQ520" s="603">
        <v>4210</v>
      </c>
      <c r="BR520" s="601" t="s">
        <v>3639</v>
      </c>
      <c r="BS520" s="601">
        <v>40</v>
      </c>
      <c r="BT520" s="670" t="s">
        <v>3618</v>
      </c>
      <c r="BV520" s="603">
        <v>13150</v>
      </c>
      <c r="BW520" s="601" t="s">
        <v>3630</v>
      </c>
      <c r="BX520" s="601">
        <v>130</v>
      </c>
      <c r="BY520" s="601" t="s">
        <v>3618</v>
      </c>
      <c r="BZ520" s="670" t="s">
        <v>3631</v>
      </c>
      <c r="CB520" s="603">
        <v>7770</v>
      </c>
      <c r="CC520" s="601" t="s">
        <v>3630</v>
      </c>
      <c r="CD520" s="601">
        <v>70</v>
      </c>
      <c r="CE520" s="601" t="s">
        <v>3618</v>
      </c>
      <c r="CF520" s="670" t="s">
        <v>3631</v>
      </c>
      <c r="CH520" s="669"/>
    </row>
    <row r="521" spans="1:86">
      <c r="A521" s="1367"/>
      <c r="B521" s="584"/>
      <c r="C521" s="657" t="s">
        <v>3577</v>
      </c>
      <c r="D521" s="593" t="s">
        <v>3578</v>
      </c>
      <c r="F521" s="658">
        <v>142670</v>
      </c>
      <c r="G521" s="659">
        <v>208420</v>
      </c>
      <c r="H521" s="658">
        <v>127660</v>
      </c>
      <c r="I521" s="659">
        <v>193410</v>
      </c>
      <c r="J521" s="595" t="s">
        <v>12</v>
      </c>
      <c r="K521" s="660">
        <v>1310</v>
      </c>
      <c r="L521" s="661">
        <v>1970</v>
      </c>
      <c r="M521" s="662" t="s">
        <v>3709</v>
      </c>
      <c r="N521" s="660">
        <v>1160</v>
      </c>
      <c r="O521" s="661">
        <v>1820</v>
      </c>
      <c r="P521" s="662" t="s">
        <v>3709</v>
      </c>
      <c r="R521" s="598"/>
      <c r="S521" s="592"/>
      <c r="T521" s="593"/>
      <c r="V521" s="1365"/>
      <c r="W521" s="1366"/>
      <c r="X521" s="592"/>
      <c r="Y521" s="1366"/>
      <c r="Z521" s="1366"/>
      <c r="AA521" s="592"/>
      <c r="AB521" s="593"/>
      <c r="AC521" s="576" t="s">
        <v>1</v>
      </c>
      <c r="AD521" s="1359">
        <v>20970</v>
      </c>
      <c r="AE521" s="671"/>
      <c r="AF521" s="592"/>
      <c r="AG521" s="592">
        <v>0</v>
      </c>
      <c r="AH521" s="593"/>
      <c r="AJ521" s="603">
        <v>11550</v>
      </c>
      <c r="AK521" s="601" t="s">
        <v>3632</v>
      </c>
      <c r="AL521" s="592"/>
      <c r="AM521" s="592"/>
      <c r="AN521" s="593"/>
      <c r="AP521" s="1351"/>
      <c r="AQ521" s="1354"/>
      <c r="AR521" s="1351"/>
      <c r="AS521" s="1354"/>
      <c r="AT521" s="1349"/>
      <c r="AU521" s="588" t="s">
        <v>3732</v>
      </c>
      <c r="AV521" s="665">
        <v>5200</v>
      </c>
      <c r="AW521" s="666">
        <v>5800</v>
      </c>
      <c r="AX521" s="684">
        <v>3600</v>
      </c>
      <c r="AY521" s="668">
        <v>3600</v>
      </c>
      <c r="BA521" s="1346"/>
      <c r="BC521" s="627"/>
      <c r="BE521" s="603"/>
      <c r="BF521" s="592"/>
      <c r="BG521" s="592"/>
      <c r="BH521" s="593"/>
      <c r="BJ521" s="669"/>
      <c r="BL521" s="609">
        <v>0.02</v>
      </c>
      <c r="BM521" s="610">
        <v>0.03</v>
      </c>
      <c r="BN521" s="610">
        <v>0.04</v>
      </c>
      <c r="BO521" s="611">
        <v>0.06</v>
      </c>
      <c r="BQ521" s="603"/>
      <c r="BR521" s="601"/>
      <c r="BS521" s="601"/>
      <c r="BT521" s="670"/>
      <c r="BV521" s="603"/>
      <c r="BW521" s="601"/>
      <c r="BX521" s="601"/>
      <c r="BY521" s="601"/>
      <c r="BZ521" s="670"/>
      <c r="CB521" s="603"/>
      <c r="CC521" s="601"/>
      <c r="CD521" s="601"/>
      <c r="CE521" s="601"/>
      <c r="CF521" s="670"/>
      <c r="CH521" s="669">
        <v>0.87</v>
      </c>
    </row>
    <row r="522" spans="1:86">
      <c r="A522" s="1367"/>
      <c r="B522" s="584"/>
      <c r="C522" s="657"/>
      <c r="D522" s="593" t="s">
        <v>3579</v>
      </c>
      <c r="F522" s="673">
        <v>208420</v>
      </c>
      <c r="G522" s="674"/>
      <c r="H522" s="673">
        <v>193410</v>
      </c>
      <c r="I522" s="674"/>
      <c r="J522" s="595" t="s">
        <v>12</v>
      </c>
      <c r="K522" s="675">
        <v>1970</v>
      </c>
      <c r="L522" s="676"/>
      <c r="M522" s="677" t="s">
        <v>3709</v>
      </c>
      <c r="N522" s="675">
        <v>1820</v>
      </c>
      <c r="O522" s="676"/>
      <c r="P522" s="677" t="s">
        <v>3709</v>
      </c>
      <c r="R522" s="598"/>
      <c r="S522" s="592"/>
      <c r="T522" s="593"/>
      <c r="V522" s="1365"/>
      <c r="W522" s="1366"/>
      <c r="X522" s="592"/>
      <c r="Y522" s="1366"/>
      <c r="Z522" s="1366"/>
      <c r="AA522" s="592"/>
      <c r="AB522" s="593"/>
      <c r="AD522" s="1360"/>
      <c r="AE522" s="678"/>
      <c r="AF522" s="688"/>
      <c r="AG522" s="688"/>
      <c r="AH522" s="600"/>
      <c r="AJ522" s="603"/>
      <c r="AK522" s="601"/>
      <c r="AL522" s="592"/>
      <c r="AM522" s="592"/>
      <c r="AN522" s="593"/>
      <c r="AP522" s="1352"/>
      <c r="AQ522" s="1355"/>
      <c r="AR522" s="1352"/>
      <c r="AS522" s="1355"/>
      <c r="AT522" s="1349"/>
      <c r="AU522" s="679" t="s">
        <v>3733</v>
      </c>
      <c r="AV522" s="680">
        <v>4700</v>
      </c>
      <c r="AW522" s="681">
        <v>5200</v>
      </c>
      <c r="AX522" s="682">
        <v>3300</v>
      </c>
      <c r="AY522" s="683">
        <v>3300</v>
      </c>
      <c r="BA522" s="1346"/>
      <c r="BC522" s="627"/>
      <c r="BE522" s="603"/>
      <c r="BF522" s="592"/>
      <c r="BG522" s="592"/>
      <c r="BH522" s="593"/>
      <c r="BJ522" s="669"/>
      <c r="BL522" s="609"/>
      <c r="BM522" s="610"/>
      <c r="BN522" s="610"/>
      <c r="BO522" s="611"/>
      <c r="BQ522" s="603"/>
      <c r="BR522" s="601"/>
      <c r="BS522" s="601"/>
      <c r="BT522" s="670"/>
      <c r="BV522" s="603"/>
      <c r="BW522" s="601"/>
      <c r="BX522" s="601"/>
      <c r="BY522" s="601"/>
      <c r="BZ522" s="670"/>
      <c r="CB522" s="603"/>
      <c r="CC522" s="601"/>
      <c r="CD522" s="601"/>
      <c r="CE522" s="601"/>
      <c r="CF522" s="670"/>
      <c r="CH522" s="669"/>
    </row>
    <row r="523" spans="1:86" ht="45">
      <c r="A523" s="1367"/>
      <c r="B523" s="631" t="s">
        <v>3582</v>
      </c>
      <c r="C523" s="632" t="s">
        <v>3573</v>
      </c>
      <c r="D523" s="633" t="s">
        <v>3574</v>
      </c>
      <c r="F523" s="634">
        <v>65970</v>
      </c>
      <c r="G523" s="635">
        <v>72540</v>
      </c>
      <c r="H523" s="634">
        <v>54720</v>
      </c>
      <c r="I523" s="635">
        <v>61290</v>
      </c>
      <c r="J523" s="595" t="s">
        <v>12</v>
      </c>
      <c r="K523" s="636">
        <v>640</v>
      </c>
      <c r="L523" s="637">
        <v>700</v>
      </c>
      <c r="M523" s="638" t="s">
        <v>3709</v>
      </c>
      <c r="N523" s="636">
        <v>520</v>
      </c>
      <c r="O523" s="637">
        <v>580</v>
      </c>
      <c r="P523" s="638" t="s">
        <v>3709</v>
      </c>
      <c r="Q523" s="576" t="s">
        <v>1</v>
      </c>
      <c r="R523" s="639">
        <v>6570</v>
      </c>
      <c r="S523" s="640">
        <v>60</v>
      </c>
      <c r="T523" s="641" t="s">
        <v>3618</v>
      </c>
      <c r="V523" s="1365"/>
      <c r="W523" s="1366"/>
      <c r="X523" s="592"/>
      <c r="Y523" s="1366"/>
      <c r="Z523" s="1366"/>
      <c r="AA523" s="592"/>
      <c r="AB523" s="593"/>
      <c r="AC523" s="576" t="s">
        <v>1</v>
      </c>
      <c r="AD523" s="1361">
        <v>18750</v>
      </c>
      <c r="AE523" s="643"/>
      <c r="AF523" s="592" t="s">
        <v>1</v>
      </c>
      <c r="AG523" s="592">
        <v>110</v>
      </c>
      <c r="AH523" s="593" t="s">
        <v>3618</v>
      </c>
      <c r="AJ523" s="603" t="s">
        <v>3237</v>
      </c>
      <c r="AK523" s="601"/>
      <c r="AL523" s="592" t="s">
        <v>1</v>
      </c>
      <c r="AM523" s="592">
        <v>80</v>
      </c>
      <c r="AN523" s="593" t="s">
        <v>3633</v>
      </c>
      <c r="AO523" s="576" t="s">
        <v>1</v>
      </c>
      <c r="AP523" s="1350">
        <v>4400</v>
      </c>
      <c r="AQ523" s="1353">
        <v>4900</v>
      </c>
      <c r="AR523" s="1350">
        <v>3100</v>
      </c>
      <c r="AS523" s="1353">
        <v>3100</v>
      </c>
      <c r="AT523" s="1349" t="s">
        <v>12</v>
      </c>
      <c r="AU523" s="646" t="s">
        <v>3730</v>
      </c>
      <c r="AV523" s="647">
        <v>9800</v>
      </c>
      <c r="AW523" s="648">
        <v>10900</v>
      </c>
      <c r="AX523" s="684">
        <v>6800</v>
      </c>
      <c r="AY523" s="668">
        <v>6800</v>
      </c>
      <c r="BA523" s="651" t="s">
        <v>3683</v>
      </c>
      <c r="BB523" s="576" t="s">
        <v>1</v>
      </c>
      <c r="BC523" s="1344">
        <v>4500</v>
      </c>
      <c r="BD523" s="576" t="s">
        <v>1</v>
      </c>
      <c r="BE523" s="644">
        <v>5240</v>
      </c>
      <c r="BF523" s="642" t="s">
        <v>1</v>
      </c>
      <c r="BG523" s="642">
        <v>50</v>
      </c>
      <c r="BH523" s="633" t="s">
        <v>3618</v>
      </c>
      <c r="BJ523" s="669"/>
      <c r="BK523" s="576" t="s">
        <v>11</v>
      </c>
      <c r="BL523" s="653" t="s">
        <v>3307</v>
      </c>
      <c r="BM523" s="654" t="s">
        <v>3307</v>
      </c>
      <c r="BN523" s="654" t="s">
        <v>3307</v>
      </c>
      <c r="BO523" s="655" t="s">
        <v>3307</v>
      </c>
      <c r="BP523" s="576" t="s">
        <v>11</v>
      </c>
      <c r="BQ523" s="644"/>
      <c r="BR523" s="645"/>
      <c r="BS523" s="645"/>
      <c r="BT523" s="656"/>
      <c r="BU523" s="576" t="s">
        <v>11</v>
      </c>
      <c r="BV523" s="644"/>
      <c r="BW523" s="645"/>
      <c r="BX523" s="645"/>
      <c r="BY523" s="645"/>
      <c r="BZ523" s="656"/>
      <c r="CA523" s="576" t="s">
        <v>11</v>
      </c>
      <c r="CB523" s="644"/>
      <c r="CC523" s="645"/>
      <c r="CD523" s="645"/>
      <c r="CE523" s="645"/>
      <c r="CF523" s="656"/>
      <c r="CH523" s="652" t="s">
        <v>3257</v>
      </c>
    </row>
    <row r="524" spans="1:86">
      <c r="A524" s="1367"/>
      <c r="B524" s="584"/>
      <c r="C524" s="657"/>
      <c r="D524" s="593" t="s">
        <v>3576</v>
      </c>
      <c r="F524" s="658">
        <v>72540</v>
      </c>
      <c r="G524" s="659">
        <v>126640</v>
      </c>
      <c r="H524" s="658">
        <v>61290</v>
      </c>
      <c r="I524" s="659">
        <v>115390</v>
      </c>
      <c r="J524" s="595" t="s">
        <v>12</v>
      </c>
      <c r="K524" s="660">
        <v>700</v>
      </c>
      <c r="L524" s="661">
        <v>1150</v>
      </c>
      <c r="M524" s="662" t="s">
        <v>3709</v>
      </c>
      <c r="N524" s="660">
        <v>580</v>
      </c>
      <c r="O524" s="661">
        <v>1040</v>
      </c>
      <c r="P524" s="662" t="s">
        <v>3709</v>
      </c>
      <c r="Q524" s="576" t="s">
        <v>1</v>
      </c>
      <c r="R524" s="603">
        <v>6570</v>
      </c>
      <c r="S524" s="601">
        <v>60</v>
      </c>
      <c r="T524" s="663" t="s">
        <v>3618</v>
      </c>
      <c r="V524" s="598"/>
      <c r="W524" s="601"/>
      <c r="X524" s="592"/>
      <c r="Y524" s="601"/>
      <c r="Z524" s="592"/>
      <c r="AA524" s="592"/>
      <c r="AB524" s="593"/>
      <c r="AD524" s="1362"/>
      <c r="AE524" s="664">
        <v>17020</v>
      </c>
      <c r="AF524" s="592"/>
      <c r="AG524" s="592"/>
      <c r="AH524" s="593"/>
      <c r="AJ524" s="603"/>
      <c r="AK524" s="601"/>
      <c r="AL524" s="592"/>
      <c r="AM524" s="592"/>
      <c r="AN524" s="593"/>
      <c r="AP524" s="1351"/>
      <c r="AQ524" s="1354"/>
      <c r="AR524" s="1351"/>
      <c r="AS524" s="1354"/>
      <c r="AT524" s="1349"/>
      <c r="AU524" s="588" t="s">
        <v>3731</v>
      </c>
      <c r="AV524" s="665">
        <v>5400</v>
      </c>
      <c r="AW524" s="666">
        <v>6000</v>
      </c>
      <c r="AX524" s="684">
        <v>3700</v>
      </c>
      <c r="AY524" s="668">
        <v>3700</v>
      </c>
      <c r="BA524" s="651">
        <v>27330</v>
      </c>
      <c r="BC524" s="1345"/>
      <c r="BE524" s="603"/>
      <c r="BF524" s="592"/>
      <c r="BG524" s="592"/>
      <c r="BH524" s="593"/>
      <c r="BJ524" s="669"/>
      <c r="BL524" s="609"/>
      <c r="BM524" s="610"/>
      <c r="BN524" s="610"/>
      <c r="BO524" s="611"/>
      <c r="BQ524" s="603">
        <v>3150</v>
      </c>
      <c r="BR524" s="601" t="s">
        <v>3639</v>
      </c>
      <c r="BS524" s="601">
        <v>30</v>
      </c>
      <c r="BT524" s="670" t="s">
        <v>3618</v>
      </c>
      <c r="BV524" s="603">
        <v>9860</v>
      </c>
      <c r="BW524" s="601" t="s">
        <v>3630</v>
      </c>
      <c r="BX524" s="601">
        <v>90</v>
      </c>
      <c r="BY524" s="601" t="s">
        <v>3618</v>
      </c>
      <c r="BZ524" s="670" t="s">
        <v>3631</v>
      </c>
      <c r="CB524" s="603">
        <v>5830</v>
      </c>
      <c r="CC524" s="601" t="s">
        <v>3630</v>
      </c>
      <c r="CD524" s="601">
        <v>50</v>
      </c>
      <c r="CE524" s="601" t="s">
        <v>3618</v>
      </c>
      <c r="CF524" s="670" t="s">
        <v>3631</v>
      </c>
      <c r="CH524" s="669"/>
    </row>
    <row r="525" spans="1:86">
      <c r="A525" s="1367"/>
      <c r="B525" s="584"/>
      <c r="C525" s="657" t="s">
        <v>3577</v>
      </c>
      <c r="D525" s="593" t="s">
        <v>3578</v>
      </c>
      <c r="F525" s="658">
        <v>126640</v>
      </c>
      <c r="G525" s="659">
        <v>192390</v>
      </c>
      <c r="H525" s="658">
        <v>115390</v>
      </c>
      <c r="I525" s="659">
        <v>181140</v>
      </c>
      <c r="J525" s="595" t="s">
        <v>12</v>
      </c>
      <c r="K525" s="660">
        <v>1150</v>
      </c>
      <c r="L525" s="661">
        <v>1810</v>
      </c>
      <c r="M525" s="662" t="s">
        <v>3709</v>
      </c>
      <c r="N525" s="660">
        <v>1040</v>
      </c>
      <c r="O525" s="661">
        <v>1700</v>
      </c>
      <c r="P525" s="662" t="s">
        <v>3709</v>
      </c>
      <c r="R525" s="598"/>
      <c r="S525" s="592"/>
      <c r="T525" s="593"/>
      <c r="V525" s="598"/>
      <c r="W525" s="601"/>
      <c r="X525" s="592"/>
      <c r="Y525" s="601"/>
      <c r="Z525" s="592"/>
      <c r="AA525" s="592"/>
      <c r="AB525" s="593"/>
      <c r="AC525" s="576" t="s">
        <v>1</v>
      </c>
      <c r="AD525" s="1359">
        <v>17020</v>
      </c>
      <c r="AE525" s="671"/>
      <c r="AF525" s="592"/>
      <c r="AG525" s="592">
        <v>0</v>
      </c>
      <c r="AH525" s="593"/>
      <c r="AJ525" s="603">
        <v>8980</v>
      </c>
      <c r="AK525" s="601" t="s">
        <v>3632</v>
      </c>
      <c r="AL525" s="592"/>
      <c r="AM525" s="592"/>
      <c r="AN525" s="593"/>
      <c r="AP525" s="1351"/>
      <c r="AQ525" s="1354"/>
      <c r="AR525" s="1351"/>
      <c r="AS525" s="1354"/>
      <c r="AT525" s="1349"/>
      <c r="AU525" s="588" t="s">
        <v>3732</v>
      </c>
      <c r="AV525" s="665">
        <v>4700</v>
      </c>
      <c r="AW525" s="666">
        <v>5200</v>
      </c>
      <c r="AX525" s="684">
        <v>3300</v>
      </c>
      <c r="AY525" s="668">
        <v>3300</v>
      </c>
      <c r="BA525" s="694"/>
      <c r="BC525" s="627"/>
      <c r="BE525" s="603"/>
      <c r="BF525" s="592"/>
      <c r="BG525" s="592"/>
      <c r="BH525" s="593"/>
      <c r="BJ525" s="669"/>
      <c r="BL525" s="609">
        <v>0.02</v>
      </c>
      <c r="BM525" s="610">
        <v>0.03</v>
      </c>
      <c r="BN525" s="610">
        <v>0.04</v>
      </c>
      <c r="BO525" s="611">
        <v>0.06</v>
      </c>
      <c r="BQ525" s="603"/>
      <c r="BR525" s="601"/>
      <c r="BS525" s="601"/>
      <c r="BT525" s="670"/>
      <c r="BV525" s="603"/>
      <c r="BW525" s="601"/>
      <c r="BX525" s="601"/>
      <c r="BY525" s="601"/>
      <c r="BZ525" s="670"/>
      <c r="CB525" s="603"/>
      <c r="CC525" s="601"/>
      <c r="CD525" s="601"/>
      <c r="CE525" s="601"/>
      <c r="CF525" s="670"/>
      <c r="CH525" s="669">
        <v>0.96</v>
      </c>
    </row>
    <row r="526" spans="1:86">
      <c r="A526" s="1367"/>
      <c r="B526" s="686"/>
      <c r="C526" s="687"/>
      <c r="D526" s="600" t="s">
        <v>3579</v>
      </c>
      <c r="F526" s="673">
        <v>192390</v>
      </c>
      <c r="G526" s="674"/>
      <c r="H526" s="673">
        <v>181140</v>
      </c>
      <c r="I526" s="674"/>
      <c r="J526" s="595" t="s">
        <v>12</v>
      </c>
      <c r="K526" s="675">
        <v>1810</v>
      </c>
      <c r="L526" s="676"/>
      <c r="M526" s="677" t="s">
        <v>3709</v>
      </c>
      <c r="N526" s="675">
        <v>1700</v>
      </c>
      <c r="O526" s="676"/>
      <c r="P526" s="677" t="s">
        <v>3709</v>
      </c>
      <c r="R526" s="599"/>
      <c r="S526" s="688"/>
      <c r="T526" s="600"/>
      <c r="V526" s="697"/>
      <c r="W526" s="701" t="s">
        <v>3710</v>
      </c>
      <c r="X526" s="592"/>
      <c r="Y526" s="701" t="s">
        <v>3710</v>
      </c>
      <c r="Z526" s="701"/>
      <c r="AA526" s="592"/>
      <c r="AB526" s="593"/>
      <c r="AD526" s="1360"/>
      <c r="AE526" s="678"/>
      <c r="AF526" s="592"/>
      <c r="AG526" s="592"/>
      <c r="AH526" s="593"/>
      <c r="AJ526" s="603"/>
      <c r="AK526" s="601"/>
      <c r="AL526" s="592"/>
      <c r="AM526" s="592"/>
      <c r="AN526" s="593"/>
      <c r="AP526" s="1352"/>
      <c r="AQ526" s="1355"/>
      <c r="AR526" s="1352"/>
      <c r="AS526" s="1355"/>
      <c r="AT526" s="1349"/>
      <c r="AU526" s="679" t="s">
        <v>3733</v>
      </c>
      <c r="AV526" s="680">
        <v>4200</v>
      </c>
      <c r="AW526" s="681">
        <v>4600</v>
      </c>
      <c r="AX526" s="682">
        <v>2900</v>
      </c>
      <c r="AY526" s="683">
        <v>2900</v>
      </c>
      <c r="BA526" s="651" t="s">
        <v>3684</v>
      </c>
      <c r="BC526" s="627"/>
      <c r="BE526" s="602"/>
      <c r="BF526" s="688"/>
      <c r="BG526" s="688"/>
      <c r="BH526" s="600"/>
      <c r="BJ526" s="669"/>
      <c r="BL526" s="689"/>
      <c r="BM526" s="690"/>
      <c r="BN526" s="690"/>
      <c r="BO526" s="691"/>
      <c r="BQ526" s="602"/>
      <c r="BR526" s="612"/>
      <c r="BS526" s="612"/>
      <c r="BT526" s="613"/>
      <c r="BV526" s="602"/>
      <c r="BW526" s="612"/>
      <c r="BX526" s="612"/>
      <c r="BY526" s="612"/>
      <c r="BZ526" s="613"/>
      <c r="CB526" s="602"/>
      <c r="CC526" s="612"/>
      <c r="CD526" s="612"/>
      <c r="CE526" s="612"/>
      <c r="CF526" s="613"/>
      <c r="CH526" s="614"/>
    </row>
    <row r="527" spans="1:86" ht="45">
      <c r="A527" s="1367"/>
      <c r="B527" s="584" t="s">
        <v>3584</v>
      </c>
      <c r="C527" s="657" t="s">
        <v>3573</v>
      </c>
      <c r="D527" s="593" t="s">
        <v>3574</v>
      </c>
      <c r="F527" s="634">
        <v>61240</v>
      </c>
      <c r="G527" s="635">
        <v>67810</v>
      </c>
      <c r="H527" s="634">
        <v>52240</v>
      </c>
      <c r="I527" s="635">
        <v>58810</v>
      </c>
      <c r="J527" s="595" t="s">
        <v>12</v>
      </c>
      <c r="K527" s="636">
        <v>590</v>
      </c>
      <c r="L527" s="637">
        <v>650</v>
      </c>
      <c r="M527" s="638" t="s">
        <v>3709</v>
      </c>
      <c r="N527" s="636">
        <v>500</v>
      </c>
      <c r="O527" s="637">
        <v>560</v>
      </c>
      <c r="P527" s="638" t="s">
        <v>3709</v>
      </c>
      <c r="Q527" s="576" t="s">
        <v>1</v>
      </c>
      <c r="R527" s="692">
        <v>6570</v>
      </c>
      <c r="S527" s="693">
        <v>60</v>
      </c>
      <c r="T527" s="663" t="s">
        <v>3618</v>
      </c>
      <c r="V527" s="598"/>
      <c r="W527" s="601">
        <v>231800</v>
      </c>
      <c r="X527" s="592"/>
      <c r="Y527" s="601">
        <v>2310</v>
      </c>
      <c r="Z527" s="592" t="s">
        <v>3618</v>
      </c>
      <c r="AA527" s="592"/>
      <c r="AB527" s="593"/>
      <c r="AC527" s="576" t="s">
        <v>1</v>
      </c>
      <c r="AD527" s="1361">
        <v>16380</v>
      </c>
      <c r="AE527" s="643"/>
      <c r="AF527" s="642" t="s">
        <v>1</v>
      </c>
      <c r="AG527" s="642">
        <v>90</v>
      </c>
      <c r="AH527" s="633" t="s">
        <v>3618</v>
      </c>
      <c r="AJ527" s="603" t="s">
        <v>3238</v>
      </c>
      <c r="AK527" s="601"/>
      <c r="AL527" s="592" t="s">
        <v>1</v>
      </c>
      <c r="AM527" s="592">
        <v>60</v>
      </c>
      <c r="AN527" s="593" t="s">
        <v>3633</v>
      </c>
      <c r="AO527" s="576" t="s">
        <v>1</v>
      </c>
      <c r="AP527" s="1350">
        <v>4000</v>
      </c>
      <c r="AQ527" s="1353">
        <v>4400</v>
      </c>
      <c r="AR527" s="1350">
        <v>2800</v>
      </c>
      <c r="AS527" s="1353">
        <v>2800</v>
      </c>
      <c r="AT527" s="1349" t="s">
        <v>12</v>
      </c>
      <c r="AU527" s="646" t="s">
        <v>3730</v>
      </c>
      <c r="AV527" s="647">
        <v>8800</v>
      </c>
      <c r="AW527" s="648">
        <v>9800</v>
      </c>
      <c r="AX527" s="684">
        <v>6100</v>
      </c>
      <c r="AY527" s="668">
        <v>6100</v>
      </c>
      <c r="BA527" s="651">
        <v>16800</v>
      </c>
      <c r="BB527" s="576" t="s">
        <v>1</v>
      </c>
      <c r="BC527" s="1344">
        <v>4500</v>
      </c>
      <c r="BD527" s="576" t="s">
        <v>1</v>
      </c>
      <c r="BE527" s="603">
        <v>4190</v>
      </c>
      <c r="BF527" s="592" t="s">
        <v>1</v>
      </c>
      <c r="BG527" s="592">
        <v>40</v>
      </c>
      <c r="BH527" s="593" t="s">
        <v>3618</v>
      </c>
      <c r="BJ527" s="669"/>
      <c r="BK527" s="576" t="s">
        <v>11</v>
      </c>
      <c r="BL527" s="609" t="s">
        <v>3307</v>
      </c>
      <c r="BM527" s="610" t="s">
        <v>3307</v>
      </c>
      <c r="BN527" s="610" t="s">
        <v>3307</v>
      </c>
      <c r="BO527" s="611" t="s">
        <v>3307</v>
      </c>
      <c r="BP527" s="576" t="s">
        <v>11</v>
      </c>
      <c r="BQ527" s="603"/>
      <c r="BR527" s="601"/>
      <c r="BS527" s="601"/>
      <c r="BT527" s="670"/>
      <c r="BU527" s="576" t="s">
        <v>11</v>
      </c>
      <c r="BV527" s="603"/>
      <c r="BW527" s="601"/>
      <c r="BX527" s="601"/>
      <c r="BY527" s="601"/>
      <c r="BZ527" s="670"/>
      <c r="CA527" s="576" t="s">
        <v>11</v>
      </c>
      <c r="CB527" s="603"/>
      <c r="CC527" s="601"/>
      <c r="CD527" s="601"/>
      <c r="CE527" s="601"/>
      <c r="CF527" s="670"/>
      <c r="CH527" s="669" t="s">
        <v>3257</v>
      </c>
    </row>
    <row r="528" spans="1:86">
      <c r="A528" s="1367"/>
      <c r="B528" s="584"/>
      <c r="C528" s="657"/>
      <c r="D528" s="593" t="s">
        <v>3576</v>
      </c>
      <c r="F528" s="658">
        <v>67810</v>
      </c>
      <c r="G528" s="659">
        <v>121910</v>
      </c>
      <c r="H528" s="658">
        <v>58810</v>
      </c>
      <c r="I528" s="659">
        <v>112910</v>
      </c>
      <c r="J528" s="595" t="s">
        <v>12</v>
      </c>
      <c r="K528" s="660">
        <v>650</v>
      </c>
      <c r="L528" s="661">
        <v>1100</v>
      </c>
      <c r="M528" s="662" t="s">
        <v>3709</v>
      </c>
      <c r="N528" s="660">
        <v>560</v>
      </c>
      <c r="O528" s="661">
        <v>1010</v>
      </c>
      <c r="P528" s="662" t="s">
        <v>3709</v>
      </c>
      <c r="Q528" s="576" t="s">
        <v>1</v>
      </c>
      <c r="R528" s="603">
        <v>6570</v>
      </c>
      <c r="S528" s="601">
        <v>60</v>
      </c>
      <c r="T528" s="663" t="s">
        <v>3618</v>
      </c>
      <c r="V528" s="598"/>
      <c r="W528" s="601"/>
      <c r="X528" s="592"/>
      <c r="Y528" s="601"/>
      <c r="Z528" s="592"/>
      <c r="AA528" s="592"/>
      <c r="AB528" s="593"/>
      <c r="AD528" s="1362"/>
      <c r="AE528" s="664">
        <v>14660</v>
      </c>
      <c r="AF528" s="592"/>
      <c r="AG528" s="592"/>
      <c r="AH528" s="593"/>
      <c r="AJ528" s="603"/>
      <c r="AK528" s="601"/>
      <c r="AL528" s="592"/>
      <c r="AM528" s="592"/>
      <c r="AN528" s="593"/>
      <c r="AP528" s="1351"/>
      <c r="AQ528" s="1354"/>
      <c r="AR528" s="1351"/>
      <c r="AS528" s="1354"/>
      <c r="AT528" s="1349"/>
      <c r="AU528" s="588" t="s">
        <v>3731</v>
      </c>
      <c r="AV528" s="665">
        <v>4800</v>
      </c>
      <c r="AW528" s="666">
        <v>5400</v>
      </c>
      <c r="AX528" s="684">
        <v>3400</v>
      </c>
      <c r="AY528" s="668">
        <v>3400</v>
      </c>
      <c r="BA528" s="694"/>
      <c r="BC528" s="1345"/>
      <c r="BE528" s="603"/>
      <c r="BF528" s="592"/>
      <c r="BG528" s="592"/>
      <c r="BH528" s="593"/>
      <c r="BJ528" s="669"/>
      <c r="BL528" s="609"/>
      <c r="BM528" s="610"/>
      <c r="BN528" s="610"/>
      <c r="BO528" s="611"/>
      <c r="BQ528" s="603">
        <v>2520</v>
      </c>
      <c r="BR528" s="601" t="s">
        <v>3639</v>
      </c>
      <c r="BS528" s="601">
        <v>20</v>
      </c>
      <c r="BT528" s="670" t="s">
        <v>3618</v>
      </c>
      <c r="BV528" s="603">
        <v>7890</v>
      </c>
      <c r="BW528" s="601" t="s">
        <v>3630</v>
      </c>
      <c r="BX528" s="601">
        <v>70</v>
      </c>
      <c r="BY528" s="601" t="s">
        <v>3618</v>
      </c>
      <c r="BZ528" s="670" t="s">
        <v>3631</v>
      </c>
      <c r="CB528" s="603">
        <v>4660</v>
      </c>
      <c r="CC528" s="601" t="s">
        <v>3630</v>
      </c>
      <c r="CD528" s="601">
        <v>40</v>
      </c>
      <c r="CE528" s="601" t="s">
        <v>3618</v>
      </c>
      <c r="CF528" s="670" t="s">
        <v>3631</v>
      </c>
      <c r="CH528" s="669"/>
    </row>
    <row r="529" spans="1:86">
      <c r="A529" s="1367"/>
      <c r="B529" s="584"/>
      <c r="C529" s="657" t="s">
        <v>3577</v>
      </c>
      <c r="D529" s="593" t="s">
        <v>3578</v>
      </c>
      <c r="F529" s="658">
        <v>121910</v>
      </c>
      <c r="G529" s="659">
        <v>187660</v>
      </c>
      <c r="H529" s="658">
        <v>112910</v>
      </c>
      <c r="I529" s="659">
        <v>178660</v>
      </c>
      <c r="J529" s="595" t="s">
        <v>12</v>
      </c>
      <c r="K529" s="660">
        <v>1100</v>
      </c>
      <c r="L529" s="661">
        <v>1760</v>
      </c>
      <c r="M529" s="662" t="s">
        <v>3709</v>
      </c>
      <c r="N529" s="660">
        <v>1010</v>
      </c>
      <c r="O529" s="661">
        <v>1670</v>
      </c>
      <c r="P529" s="662" t="s">
        <v>3709</v>
      </c>
      <c r="R529" s="598"/>
      <c r="S529" s="592"/>
      <c r="T529" s="593"/>
      <c r="V529" s="697"/>
      <c r="W529" s="701" t="s">
        <v>3711</v>
      </c>
      <c r="X529" s="592"/>
      <c r="Y529" s="701" t="s">
        <v>3711</v>
      </c>
      <c r="Z529" s="701"/>
      <c r="AA529" s="592"/>
      <c r="AB529" s="593"/>
      <c r="AC529" s="576" t="s">
        <v>1</v>
      </c>
      <c r="AD529" s="1359">
        <v>14660</v>
      </c>
      <c r="AE529" s="671"/>
      <c r="AF529" s="592"/>
      <c r="AG529" s="592">
        <v>0</v>
      </c>
      <c r="AH529" s="593"/>
      <c r="AJ529" s="603">
        <v>6740</v>
      </c>
      <c r="AK529" s="601" t="s">
        <v>3632</v>
      </c>
      <c r="AL529" s="592"/>
      <c r="AM529" s="592"/>
      <c r="AN529" s="593"/>
      <c r="AP529" s="1351"/>
      <c r="AQ529" s="1354"/>
      <c r="AR529" s="1351"/>
      <c r="AS529" s="1354"/>
      <c r="AT529" s="1349"/>
      <c r="AU529" s="588" t="s">
        <v>3732</v>
      </c>
      <c r="AV529" s="665">
        <v>4200</v>
      </c>
      <c r="AW529" s="666">
        <v>4700</v>
      </c>
      <c r="AX529" s="684">
        <v>2900</v>
      </c>
      <c r="AY529" s="668">
        <v>2900</v>
      </c>
      <c r="BA529" s="651" t="s">
        <v>3685</v>
      </c>
      <c r="BC529" s="672"/>
      <c r="BE529" s="603"/>
      <c r="BF529" s="592"/>
      <c r="BG529" s="592"/>
      <c r="BH529" s="593"/>
      <c r="BJ529" s="669"/>
      <c r="BL529" s="609">
        <v>0.02</v>
      </c>
      <c r="BM529" s="610">
        <v>0.03</v>
      </c>
      <c r="BN529" s="610">
        <v>0.05</v>
      </c>
      <c r="BO529" s="611">
        <v>0.06</v>
      </c>
      <c r="BQ529" s="603"/>
      <c r="BR529" s="601"/>
      <c r="BS529" s="601"/>
      <c r="BT529" s="670"/>
      <c r="BV529" s="603"/>
      <c r="BW529" s="601"/>
      <c r="BX529" s="601"/>
      <c r="BY529" s="601"/>
      <c r="BZ529" s="670"/>
      <c r="CB529" s="603"/>
      <c r="CC529" s="601"/>
      <c r="CD529" s="601"/>
      <c r="CE529" s="601"/>
      <c r="CF529" s="670"/>
      <c r="CH529" s="669">
        <v>0.92</v>
      </c>
    </row>
    <row r="530" spans="1:86">
      <c r="A530" s="1367"/>
      <c r="B530" s="584"/>
      <c r="C530" s="657"/>
      <c r="D530" s="593" t="s">
        <v>3579</v>
      </c>
      <c r="F530" s="673">
        <v>187660</v>
      </c>
      <c r="G530" s="674"/>
      <c r="H530" s="673">
        <v>178660</v>
      </c>
      <c r="I530" s="674"/>
      <c r="J530" s="595" t="s">
        <v>12</v>
      </c>
      <c r="K530" s="675">
        <v>1760</v>
      </c>
      <c r="L530" s="676"/>
      <c r="M530" s="677" t="s">
        <v>3709</v>
      </c>
      <c r="N530" s="675">
        <v>1670</v>
      </c>
      <c r="O530" s="676"/>
      <c r="P530" s="677" t="s">
        <v>3709</v>
      </c>
      <c r="R530" s="598"/>
      <c r="S530" s="592"/>
      <c r="T530" s="593"/>
      <c r="V530" s="598"/>
      <c r="W530" s="601">
        <v>248100</v>
      </c>
      <c r="X530" s="592"/>
      <c r="Y530" s="601">
        <v>2480</v>
      </c>
      <c r="Z530" s="592" t="s">
        <v>3618</v>
      </c>
      <c r="AA530" s="592"/>
      <c r="AB530" s="593"/>
      <c r="AD530" s="1360"/>
      <c r="AE530" s="678"/>
      <c r="AF530" s="688"/>
      <c r="AG530" s="688"/>
      <c r="AH530" s="600"/>
      <c r="AJ530" s="603"/>
      <c r="AK530" s="601"/>
      <c r="AL530" s="592"/>
      <c r="AM530" s="592"/>
      <c r="AN530" s="593"/>
      <c r="AP530" s="1352"/>
      <c r="AQ530" s="1355"/>
      <c r="AR530" s="1352"/>
      <c r="AS530" s="1355"/>
      <c r="AT530" s="1349"/>
      <c r="AU530" s="679" t="s">
        <v>3733</v>
      </c>
      <c r="AV530" s="680">
        <v>3800</v>
      </c>
      <c r="AW530" s="681">
        <v>4200</v>
      </c>
      <c r="AX530" s="682">
        <v>2600</v>
      </c>
      <c r="AY530" s="683">
        <v>2600</v>
      </c>
      <c r="BA530" s="651">
        <v>12280</v>
      </c>
      <c r="BC530" s="627"/>
      <c r="BE530" s="603"/>
      <c r="BF530" s="592"/>
      <c r="BG530" s="592"/>
      <c r="BH530" s="593"/>
      <c r="BJ530" s="669"/>
      <c r="BL530" s="609"/>
      <c r="BM530" s="610"/>
      <c r="BN530" s="610"/>
      <c r="BO530" s="611"/>
      <c r="BQ530" s="603"/>
      <c r="BR530" s="601"/>
      <c r="BS530" s="601"/>
      <c r="BT530" s="670"/>
      <c r="BV530" s="603"/>
      <c r="BW530" s="601"/>
      <c r="BX530" s="601"/>
      <c r="BY530" s="601"/>
      <c r="BZ530" s="670"/>
      <c r="CB530" s="603"/>
      <c r="CC530" s="601"/>
      <c r="CD530" s="601"/>
      <c r="CE530" s="601"/>
      <c r="CF530" s="670"/>
      <c r="CH530" s="669"/>
    </row>
    <row r="531" spans="1:86" ht="45">
      <c r="A531" s="1367"/>
      <c r="B531" s="631" t="s">
        <v>3585</v>
      </c>
      <c r="C531" s="632" t="s">
        <v>3573</v>
      </c>
      <c r="D531" s="633" t="s">
        <v>3574</v>
      </c>
      <c r="F531" s="634">
        <v>53560</v>
      </c>
      <c r="G531" s="635">
        <v>60130</v>
      </c>
      <c r="H531" s="634">
        <v>46060</v>
      </c>
      <c r="I531" s="635">
        <v>52630</v>
      </c>
      <c r="J531" s="595" t="s">
        <v>12</v>
      </c>
      <c r="K531" s="636">
        <v>510</v>
      </c>
      <c r="L531" s="637">
        <v>570</v>
      </c>
      <c r="M531" s="638" t="s">
        <v>3709</v>
      </c>
      <c r="N531" s="636">
        <v>440</v>
      </c>
      <c r="O531" s="637">
        <v>500</v>
      </c>
      <c r="P531" s="638" t="s">
        <v>3709</v>
      </c>
      <c r="Q531" s="576" t="s">
        <v>1</v>
      </c>
      <c r="R531" s="639">
        <v>6570</v>
      </c>
      <c r="S531" s="640">
        <v>60</v>
      </c>
      <c r="T531" s="641" t="s">
        <v>3618</v>
      </c>
      <c r="V531" s="598"/>
      <c r="W531" s="601"/>
      <c r="X531" s="592"/>
      <c r="Y531" s="601"/>
      <c r="Z531" s="592"/>
      <c r="AA531" s="592"/>
      <c r="AB531" s="593"/>
      <c r="AC531" s="576" t="s">
        <v>1</v>
      </c>
      <c r="AD531" s="1361">
        <v>14800</v>
      </c>
      <c r="AE531" s="643"/>
      <c r="AF531" s="592" t="s">
        <v>1</v>
      </c>
      <c r="AG531" s="592">
        <v>70</v>
      </c>
      <c r="AH531" s="593" t="s">
        <v>3618</v>
      </c>
      <c r="AJ531" s="603" t="s">
        <v>3239</v>
      </c>
      <c r="AK531" s="601"/>
      <c r="AL531" s="592" t="s">
        <v>1</v>
      </c>
      <c r="AM531" s="592">
        <v>50</v>
      </c>
      <c r="AN531" s="593" t="s">
        <v>3633</v>
      </c>
      <c r="AO531" s="576" t="s">
        <v>1</v>
      </c>
      <c r="AP531" s="1350">
        <v>3400</v>
      </c>
      <c r="AQ531" s="1353">
        <v>3700</v>
      </c>
      <c r="AR531" s="1350">
        <v>2300</v>
      </c>
      <c r="AS531" s="1353">
        <v>2300</v>
      </c>
      <c r="AT531" s="1349" t="s">
        <v>12</v>
      </c>
      <c r="AU531" s="646" t="s">
        <v>3730</v>
      </c>
      <c r="AV531" s="647">
        <v>7200</v>
      </c>
      <c r="AW531" s="648">
        <v>8100</v>
      </c>
      <c r="AX531" s="684">
        <v>5100</v>
      </c>
      <c r="AY531" s="668">
        <v>5100</v>
      </c>
      <c r="BA531" s="694"/>
      <c r="BB531" s="576" t="s">
        <v>1</v>
      </c>
      <c r="BC531" s="1344">
        <v>4500</v>
      </c>
      <c r="BD531" s="576" t="s">
        <v>1</v>
      </c>
      <c r="BE531" s="644">
        <v>3490</v>
      </c>
      <c r="BF531" s="642" t="s">
        <v>1</v>
      </c>
      <c r="BG531" s="642">
        <v>30</v>
      </c>
      <c r="BH531" s="633" t="s">
        <v>3618</v>
      </c>
      <c r="BJ531" s="669"/>
      <c r="BK531" s="576" t="s">
        <v>11</v>
      </c>
      <c r="BL531" s="653" t="s">
        <v>3307</v>
      </c>
      <c r="BM531" s="654" t="s">
        <v>3307</v>
      </c>
      <c r="BN531" s="654" t="s">
        <v>3307</v>
      </c>
      <c r="BO531" s="655" t="s">
        <v>3307</v>
      </c>
      <c r="BP531" s="576" t="s">
        <v>11</v>
      </c>
      <c r="BQ531" s="644"/>
      <c r="BR531" s="645"/>
      <c r="BS531" s="645"/>
      <c r="BT531" s="656"/>
      <c r="BU531" s="576" t="s">
        <v>11</v>
      </c>
      <c r="BV531" s="644"/>
      <c r="BW531" s="645"/>
      <c r="BX531" s="645"/>
      <c r="BY531" s="645"/>
      <c r="BZ531" s="656"/>
      <c r="CA531" s="576" t="s">
        <v>11</v>
      </c>
      <c r="CB531" s="644"/>
      <c r="CC531" s="645"/>
      <c r="CD531" s="645"/>
      <c r="CE531" s="645"/>
      <c r="CF531" s="656"/>
      <c r="CH531" s="652" t="s">
        <v>3257</v>
      </c>
    </row>
    <row r="532" spans="1:86">
      <c r="A532" s="1367"/>
      <c r="B532" s="584"/>
      <c r="C532" s="657"/>
      <c r="D532" s="593" t="s">
        <v>3576</v>
      </c>
      <c r="F532" s="658">
        <v>60130</v>
      </c>
      <c r="G532" s="659">
        <v>114230</v>
      </c>
      <c r="H532" s="658">
        <v>52630</v>
      </c>
      <c r="I532" s="659">
        <v>106730</v>
      </c>
      <c r="J532" s="595" t="s">
        <v>12</v>
      </c>
      <c r="K532" s="660">
        <v>570</v>
      </c>
      <c r="L532" s="661">
        <v>1030</v>
      </c>
      <c r="M532" s="662" t="s">
        <v>3709</v>
      </c>
      <c r="N532" s="660">
        <v>500</v>
      </c>
      <c r="O532" s="661">
        <v>950</v>
      </c>
      <c r="P532" s="662" t="s">
        <v>3709</v>
      </c>
      <c r="Q532" s="576" t="s">
        <v>1</v>
      </c>
      <c r="R532" s="603">
        <v>6570</v>
      </c>
      <c r="S532" s="601">
        <v>60</v>
      </c>
      <c r="T532" s="663" t="s">
        <v>3618</v>
      </c>
      <c r="V532" s="697"/>
      <c r="W532" s="701" t="s">
        <v>3712</v>
      </c>
      <c r="X532" s="592"/>
      <c r="Y532" s="701" t="s">
        <v>3712</v>
      </c>
      <c r="Z532" s="701"/>
      <c r="AA532" s="592"/>
      <c r="AB532" s="593"/>
      <c r="AD532" s="1362"/>
      <c r="AE532" s="664">
        <v>13080</v>
      </c>
      <c r="AF532" s="592"/>
      <c r="AG532" s="592"/>
      <c r="AH532" s="593"/>
      <c r="AJ532" s="603"/>
      <c r="AK532" s="601"/>
      <c r="AL532" s="592"/>
      <c r="AM532" s="592"/>
      <c r="AN532" s="593"/>
      <c r="AP532" s="1351"/>
      <c r="AQ532" s="1354"/>
      <c r="AR532" s="1351"/>
      <c r="AS532" s="1354"/>
      <c r="AT532" s="1349"/>
      <c r="AU532" s="588" t="s">
        <v>3731</v>
      </c>
      <c r="AV532" s="665">
        <v>4000</v>
      </c>
      <c r="AW532" s="666">
        <v>4400</v>
      </c>
      <c r="AX532" s="684">
        <v>2800</v>
      </c>
      <c r="AY532" s="668">
        <v>2800</v>
      </c>
      <c r="BA532" s="651" t="s">
        <v>3686</v>
      </c>
      <c r="BC532" s="1345"/>
      <c r="BE532" s="603"/>
      <c r="BF532" s="592"/>
      <c r="BG532" s="592"/>
      <c r="BH532" s="593"/>
      <c r="BJ532" s="669"/>
      <c r="BL532" s="609"/>
      <c r="BM532" s="610"/>
      <c r="BN532" s="610"/>
      <c r="BO532" s="611"/>
      <c r="BQ532" s="603">
        <v>2100</v>
      </c>
      <c r="BR532" s="601" t="s">
        <v>3639</v>
      </c>
      <c r="BS532" s="601">
        <v>20</v>
      </c>
      <c r="BT532" s="670" t="s">
        <v>3618</v>
      </c>
      <c r="BV532" s="603">
        <v>6570</v>
      </c>
      <c r="BW532" s="601" t="s">
        <v>3630</v>
      </c>
      <c r="BX532" s="601">
        <v>60</v>
      </c>
      <c r="BY532" s="601" t="s">
        <v>3618</v>
      </c>
      <c r="BZ532" s="670" t="s">
        <v>3631</v>
      </c>
      <c r="CB532" s="603">
        <v>3880</v>
      </c>
      <c r="CC532" s="601" t="s">
        <v>3630</v>
      </c>
      <c r="CD532" s="601">
        <v>30</v>
      </c>
      <c r="CE532" s="601" t="s">
        <v>3618</v>
      </c>
      <c r="CF532" s="670" t="s">
        <v>3631</v>
      </c>
      <c r="CH532" s="669"/>
    </row>
    <row r="533" spans="1:86">
      <c r="A533" s="1367"/>
      <c r="B533" s="584"/>
      <c r="C533" s="657" t="s">
        <v>3577</v>
      </c>
      <c r="D533" s="593" t="s">
        <v>3578</v>
      </c>
      <c r="F533" s="658">
        <v>114230</v>
      </c>
      <c r="G533" s="659">
        <v>179980</v>
      </c>
      <c r="H533" s="658">
        <v>106730</v>
      </c>
      <c r="I533" s="659">
        <v>172480</v>
      </c>
      <c r="J533" s="595" t="s">
        <v>12</v>
      </c>
      <c r="K533" s="660">
        <v>1030</v>
      </c>
      <c r="L533" s="661">
        <v>1690</v>
      </c>
      <c r="M533" s="662" t="s">
        <v>3709</v>
      </c>
      <c r="N533" s="660">
        <v>950</v>
      </c>
      <c r="O533" s="661">
        <v>1610</v>
      </c>
      <c r="P533" s="662" t="s">
        <v>3709</v>
      </c>
      <c r="R533" s="598"/>
      <c r="S533" s="592"/>
      <c r="T533" s="593"/>
      <c r="V533" s="598"/>
      <c r="W533" s="601">
        <v>280800</v>
      </c>
      <c r="X533" s="592"/>
      <c r="Y533" s="601">
        <v>2800</v>
      </c>
      <c r="Z533" s="592" t="s">
        <v>3618</v>
      </c>
      <c r="AA533" s="592"/>
      <c r="AB533" s="593"/>
      <c r="AC533" s="576" t="s">
        <v>1</v>
      </c>
      <c r="AD533" s="1359">
        <v>13080</v>
      </c>
      <c r="AE533" s="671"/>
      <c r="AF533" s="592"/>
      <c r="AG533" s="592">
        <v>0</v>
      </c>
      <c r="AH533" s="593"/>
      <c r="AJ533" s="603">
        <v>5390</v>
      </c>
      <c r="AK533" s="601" t="s">
        <v>3632</v>
      </c>
      <c r="AL533" s="592"/>
      <c r="AM533" s="592"/>
      <c r="AN533" s="593"/>
      <c r="AP533" s="1351"/>
      <c r="AQ533" s="1354"/>
      <c r="AR533" s="1351"/>
      <c r="AS533" s="1354"/>
      <c r="AT533" s="1349"/>
      <c r="AU533" s="588" t="s">
        <v>3732</v>
      </c>
      <c r="AV533" s="665">
        <v>3500</v>
      </c>
      <c r="AW533" s="666">
        <v>3800</v>
      </c>
      <c r="AX533" s="684">
        <v>2400</v>
      </c>
      <c r="AY533" s="668">
        <v>2400</v>
      </c>
      <c r="BA533" s="651">
        <v>9770</v>
      </c>
      <c r="BC533" s="627"/>
      <c r="BE533" s="603"/>
      <c r="BF533" s="592"/>
      <c r="BG533" s="592"/>
      <c r="BH533" s="593"/>
      <c r="BJ533" s="669"/>
      <c r="BL533" s="609">
        <v>0.02</v>
      </c>
      <c r="BM533" s="610">
        <v>0.03</v>
      </c>
      <c r="BN533" s="610">
        <v>0.05</v>
      </c>
      <c r="BO533" s="611">
        <v>0.06</v>
      </c>
      <c r="BQ533" s="603"/>
      <c r="BR533" s="601"/>
      <c r="BS533" s="601"/>
      <c r="BT533" s="670"/>
      <c r="BV533" s="603"/>
      <c r="BW533" s="601"/>
      <c r="BX533" s="601"/>
      <c r="BY533" s="601"/>
      <c r="BZ533" s="670"/>
      <c r="CB533" s="603"/>
      <c r="CC533" s="601"/>
      <c r="CD533" s="601"/>
      <c r="CE533" s="601"/>
      <c r="CF533" s="670"/>
      <c r="CH533" s="669">
        <v>0.9</v>
      </c>
    </row>
    <row r="534" spans="1:86">
      <c r="A534" s="1367"/>
      <c r="B534" s="686"/>
      <c r="C534" s="687"/>
      <c r="D534" s="600" t="s">
        <v>3579</v>
      </c>
      <c r="F534" s="673">
        <v>179980</v>
      </c>
      <c r="G534" s="674"/>
      <c r="H534" s="673">
        <v>172480</v>
      </c>
      <c r="I534" s="674"/>
      <c r="J534" s="595" t="s">
        <v>12</v>
      </c>
      <c r="K534" s="675">
        <v>1690</v>
      </c>
      <c r="L534" s="676"/>
      <c r="M534" s="677" t="s">
        <v>3709</v>
      </c>
      <c r="N534" s="675">
        <v>1610</v>
      </c>
      <c r="O534" s="676"/>
      <c r="P534" s="677" t="s">
        <v>3709</v>
      </c>
      <c r="R534" s="599"/>
      <c r="S534" s="688"/>
      <c r="T534" s="600"/>
      <c r="V534" s="598"/>
      <c r="W534" s="601"/>
      <c r="X534" s="592"/>
      <c r="Y534" s="601"/>
      <c r="Z534" s="592"/>
      <c r="AA534" s="592"/>
      <c r="AB534" s="593"/>
      <c r="AD534" s="1360"/>
      <c r="AE534" s="678"/>
      <c r="AF534" s="592"/>
      <c r="AG534" s="592"/>
      <c r="AH534" s="593"/>
      <c r="AJ534" s="603"/>
      <c r="AK534" s="601"/>
      <c r="AL534" s="592"/>
      <c r="AM534" s="592"/>
      <c r="AN534" s="593"/>
      <c r="AP534" s="1352"/>
      <c r="AQ534" s="1355"/>
      <c r="AR534" s="1352"/>
      <c r="AS534" s="1355"/>
      <c r="AT534" s="1349"/>
      <c r="AU534" s="679" t="s">
        <v>3733</v>
      </c>
      <c r="AV534" s="680">
        <v>3100</v>
      </c>
      <c r="AW534" s="681">
        <v>3400</v>
      </c>
      <c r="AX534" s="682">
        <v>2100</v>
      </c>
      <c r="AY534" s="683">
        <v>2100</v>
      </c>
      <c r="BA534" s="694"/>
      <c r="BC534" s="627"/>
      <c r="BE534" s="602"/>
      <c r="BF534" s="688"/>
      <c r="BG534" s="688"/>
      <c r="BH534" s="600"/>
      <c r="BJ534" s="669"/>
      <c r="BL534" s="689"/>
      <c r="BM534" s="690"/>
      <c r="BN534" s="690"/>
      <c r="BO534" s="691"/>
      <c r="BQ534" s="602"/>
      <c r="BR534" s="612"/>
      <c r="BS534" s="612"/>
      <c r="BT534" s="613"/>
      <c r="BV534" s="602"/>
      <c r="BW534" s="612"/>
      <c r="BX534" s="612"/>
      <c r="BY534" s="612"/>
      <c r="BZ534" s="613"/>
      <c r="CB534" s="602"/>
      <c r="CC534" s="612"/>
      <c r="CD534" s="612"/>
      <c r="CE534" s="612"/>
      <c r="CF534" s="613"/>
      <c r="CH534" s="614"/>
    </row>
    <row r="535" spans="1:86" ht="45">
      <c r="A535" s="1367"/>
      <c r="B535" s="584" t="s">
        <v>3586</v>
      </c>
      <c r="C535" s="657" t="s">
        <v>3573</v>
      </c>
      <c r="D535" s="593" t="s">
        <v>3574</v>
      </c>
      <c r="F535" s="634">
        <v>48150</v>
      </c>
      <c r="G535" s="635">
        <v>54720</v>
      </c>
      <c r="H535" s="634">
        <v>41720</v>
      </c>
      <c r="I535" s="635">
        <v>48290</v>
      </c>
      <c r="J535" s="595" t="s">
        <v>12</v>
      </c>
      <c r="K535" s="636">
        <v>460</v>
      </c>
      <c r="L535" s="637">
        <v>520</v>
      </c>
      <c r="M535" s="638" t="s">
        <v>3709</v>
      </c>
      <c r="N535" s="636">
        <v>390</v>
      </c>
      <c r="O535" s="637">
        <v>450</v>
      </c>
      <c r="P535" s="638" t="s">
        <v>3709</v>
      </c>
      <c r="Q535" s="576" t="s">
        <v>1</v>
      </c>
      <c r="R535" s="692">
        <v>6570</v>
      </c>
      <c r="S535" s="693">
        <v>60</v>
      </c>
      <c r="T535" s="663" t="s">
        <v>3618</v>
      </c>
      <c r="V535" s="697"/>
      <c r="W535" s="701" t="s">
        <v>3713</v>
      </c>
      <c r="X535" s="592"/>
      <c r="Y535" s="701" t="s">
        <v>3713</v>
      </c>
      <c r="Z535" s="701"/>
      <c r="AA535" s="592"/>
      <c r="AB535" s="593"/>
      <c r="AC535" s="576" t="s">
        <v>1</v>
      </c>
      <c r="AD535" s="1361">
        <v>13680</v>
      </c>
      <c r="AE535" s="643"/>
      <c r="AF535" s="642" t="s">
        <v>1</v>
      </c>
      <c r="AG535" s="642">
        <v>60</v>
      </c>
      <c r="AH535" s="633" t="s">
        <v>3618</v>
      </c>
      <c r="AJ535" s="603" t="s">
        <v>3240</v>
      </c>
      <c r="AK535" s="601"/>
      <c r="AL535" s="592" t="s">
        <v>1</v>
      </c>
      <c r="AM535" s="592">
        <v>40</v>
      </c>
      <c r="AN535" s="593" t="s">
        <v>3633</v>
      </c>
      <c r="AO535" s="576" t="s">
        <v>1</v>
      </c>
      <c r="AP535" s="1350">
        <v>2900</v>
      </c>
      <c r="AQ535" s="1353">
        <v>3200</v>
      </c>
      <c r="AR535" s="1350">
        <v>2000</v>
      </c>
      <c r="AS535" s="1353">
        <v>2000</v>
      </c>
      <c r="AT535" s="1349" t="s">
        <v>12</v>
      </c>
      <c r="AU535" s="646" t="s">
        <v>3730</v>
      </c>
      <c r="AV535" s="647">
        <v>6300</v>
      </c>
      <c r="AW535" s="648">
        <v>7100</v>
      </c>
      <c r="AX535" s="684">
        <v>4400</v>
      </c>
      <c r="AY535" s="668">
        <v>4400</v>
      </c>
      <c r="BA535" s="651" t="s">
        <v>3687</v>
      </c>
      <c r="BB535" s="576" t="s">
        <v>1</v>
      </c>
      <c r="BC535" s="1344">
        <v>4500</v>
      </c>
      <c r="BD535" s="576" t="s">
        <v>1</v>
      </c>
      <c r="BE535" s="603">
        <v>2990</v>
      </c>
      <c r="BF535" s="592" t="s">
        <v>1</v>
      </c>
      <c r="BG535" s="592">
        <v>20</v>
      </c>
      <c r="BH535" s="593" t="s">
        <v>3618</v>
      </c>
      <c r="BJ535" s="669"/>
      <c r="BK535" s="576" t="s">
        <v>11</v>
      </c>
      <c r="BL535" s="609" t="s">
        <v>3307</v>
      </c>
      <c r="BM535" s="610" t="s">
        <v>3307</v>
      </c>
      <c r="BN535" s="610" t="s">
        <v>3307</v>
      </c>
      <c r="BO535" s="611" t="s">
        <v>3307</v>
      </c>
      <c r="BP535" s="576" t="s">
        <v>11</v>
      </c>
      <c r="BQ535" s="603"/>
      <c r="BR535" s="601"/>
      <c r="BS535" s="601"/>
      <c r="BT535" s="670"/>
      <c r="BU535" s="576" t="s">
        <v>11</v>
      </c>
      <c r="BV535" s="603"/>
      <c r="BW535" s="601"/>
      <c r="BX535" s="601"/>
      <c r="BY535" s="601"/>
      <c r="BZ535" s="670"/>
      <c r="CA535" s="576" t="s">
        <v>11</v>
      </c>
      <c r="CB535" s="603"/>
      <c r="CC535" s="601"/>
      <c r="CD535" s="601"/>
      <c r="CE535" s="601"/>
      <c r="CF535" s="670"/>
      <c r="CH535" s="669" t="s">
        <v>3257</v>
      </c>
    </row>
    <row r="536" spans="1:86">
      <c r="A536" s="1367"/>
      <c r="B536" s="584"/>
      <c r="C536" s="657"/>
      <c r="D536" s="593" t="s">
        <v>3576</v>
      </c>
      <c r="F536" s="658">
        <v>54720</v>
      </c>
      <c r="G536" s="659">
        <v>108820</v>
      </c>
      <c r="H536" s="658">
        <v>48290</v>
      </c>
      <c r="I536" s="659">
        <v>102390</v>
      </c>
      <c r="J536" s="595" t="s">
        <v>12</v>
      </c>
      <c r="K536" s="660">
        <v>520</v>
      </c>
      <c r="L536" s="661">
        <v>970</v>
      </c>
      <c r="M536" s="662" t="s">
        <v>3709</v>
      </c>
      <c r="N536" s="660">
        <v>450</v>
      </c>
      <c r="O536" s="661">
        <v>910</v>
      </c>
      <c r="P536" s="662" t="s">
        <v>3709</v>
      </c>
      <c r="Q536" s="576" t="s">
        <v>1</v>
      </c>
      <c r="R536" s="603">
        <v>6570</v>
      </c>
      <c r="S536" s="601">
        <v>60</v>
      </c>
      <c r="T536" s="663" t="s">
        <v>3618</v>
      </c>
      <c r="V536" s="598"/>
      <c r="W536" s="601">
        <v>313400</v>
      </c>
      <c r="X536" s="592"/>
      <c r="Y536" s="601">
        <v>3130</v>
      </c>
      <c r="Z536" s="592" t="s">
        <v>3618</v>
      </c>
      <c r="AA536" s="592"/>
      <c r="AB536" s="593"/>
      <c r="AD536" s="1362"/>
      <c r="AE536" s="664">
        <v>11950</v>
      </c>
      <c r="AF536" s="592"/>
      <c r="AG536" s="592"/>
      <c r="AH536" s="593"/>
      <c r="AJ536" s="603"/>
      <c r="AK536" s="601"/>
      <c r="AL536" s="592"/>
      <c r="AM536" s="592"/>
      <c r="AN536" s="593"/>
      <c r="AP536" s="1351"/>
      <c r="AQ536" s="1354"/>
      <c r="AR536" s="1351"/>
      <c r="AS536" s="1354"/>
      <c r="AT536" s="1349"/>
      <c r="AU536" s="588" t="s">
        <v>3731</v>
      </c>
      <c r="AV536" s="665">
        <v>3500</v>
      </c>
      <c r="AW536" s="666">
        <v>3900</v>
      </c>
      <c r="AX536" s="684">
        <v>2400</v>
      </c>
      <c r="AY536" s="668">
        <v>2400</v>
      </c>
      <c r="BA536" s="651">
        <v>7500</v>
      </c>
      <c r="BC536" s="1345"/>
      <c r="BE536" s="603"/>
      <c r="BF536" s="592"/>
      <c r="BG536" s="592"/>
      <c r="BH536" s="593"/>
      <c r="BJ536" s="669"/>
      <c r="BL536" s="609"/>
      <c r="BM536" s="610"/>
      <c r="BN536" s="610"/>
      <c r="BO536" s="611"/>
      <c r="BQ536" s="603">
        <v>1800</v>
      </c>
      <c r="BR536" s="601" t="s">
        <v>3639</v>
      </c>
      <c r="BS536" s="601">
        <v>10</v>
      </c>
      <c r="BT536" s="670" t="s">
        <v>3618</v>
      </c>
      <c r="BV536" s="603">
        <v>5630</v>
      </c>
      <c r="BW536" s="601" t="s">
        <v>3630</v>
      </c>
      <c r="BX536" s="601">
        <v>50</v>
      </c>
      <c r="BY536" s="601" t="s">
        <v>3618</v>
      </c>
      <c r="BZ536" s="670" t="s">
        <v>3631</v>
      </c>
      <c r="CB536" s="603">
        <v>3330</v>
      </c>
      <c r="CC536" s="601" t="s">
        <v>3630</v>
      </c>
      <c r="CD536" s="601">
        <v>30</v>
      </c>
      <c r="CE536" s="601" t="s">
        <v>3618</v>
      </c>
      <c r="CF536" s="670" t="s">
        <v>3631</v>
      </c>
      <c r="CH536" s="669"/>
    </row>
    <row r="537" spans="1:86">
      <c r="A537" s="1367"/>
      <c r="B537" s="584"/>
      <c r="C537" s="657" t="s">
        <v>3577</v>
      </c>
      <c r="D537" s="593" t="s">
        <v>3578</v>
      </c>
      <c r="F537" s="658">
        <v>108820</v>
      </c>
      <c r="G537" s="659">
        <v>174570</v>
      </c>
      <c r="H537" s="658">
        <v>102390</v>
      </c>
      <c r="I537" s="659">
        <v>168140</v>
      </c>
      <c r="J537" s="595" t="s">
        <v>12</v>
      </c>
      <c r="K537" s="660">
        <v>970</v>
      </c>
      <c r="L537" s="661">
        <v>1630</v>
      </c>
      <c r="M537" s="662" t="s">
        <v>3709</v>
      </c>
      <c r="N537" s="660">
        <v>910</v>
      </c>
      <c r="O537" s="661">
        <v>1570</v>
      </c>
      <c r="P537" s="662" t="s">
        <v>3709</v>
      </c>
      <c r="R537" s="598"/>
      <c r="S537" s="592"/>
      <c r="T537" s="593"/>
      <c r="V537" s="598"/>
      <c r="W537" s="601"/>
      <c r="X537" s="592"/>
      <c r="Y537" s="601"/>
      <c r="Z537" s="592"/>
      <c r="AA537" s="592"/>
      <c r="AB537" s="593"/>
      <c r="AC537" s="576" t="s">
        <v>1</v>
      </c>
      <c r="AD537" s="1359">
        <v>11950</v>
      </c>
      <c r="AE537" s="671"/>
      <c r="AF537" s="592"/>
      <c r="AG537" s="592">
        <v>0</v>
      </c>
      <c r="AH537" s="593"/>
      <c r="AJ537" s="603">
        <v>4490</v>
      </c>
      <c r="AK537" s="601" t="s">
        <v>3632</v>
      </c>
      <c r="AL537" s="592"/>
      <c r="AM537" s="592"/>
      <c r="AN537" s="593"/>
      <c r="AP537" s="1351"/>
      <c r="AQ537" s="1354"/>
      <c r="AR537" s="1351"/>
      <c r="AS537" s="1354"/>
      <c r="AT537" s="1349"/>
      <c r="AU537" s="588" t="s">
        <v>3732</v>
      </c>
      <c r="AV537" s="665">
        <v>3000</v>
      </c>
      <c r="AW537" s="666">
        <v>3400</v>
      </c>
      <c r="AX537" s="684">
        <v>2100</v>
      </c>
      <c r="AY537" s="668">
        <v>2100</v>
      </c>
      <c r="BA537" s="694"/>
      <c r="BC537" s="627"/>
      <c r="BE537" s="603"/>
      <c r="BF537" s="592"/>
      <c r="BG537" s="592"/>
      <c r="BH537" s="593"/>
      <c r="BJ537" s="669"/>
      <c r="BL537" s="609">
        <v>0.02</v>
      </c>
      <c r="BM537" s="610">
        <v>0.03</v>
      </c>
      <c r="BN537" s="610">
        <v>0.05</v>
      </c>
      <c r="BO537" s="611">
        <v>0.06</v>
      </c>
      <c r="BQ537" s="603"/>
      <c r="BR537" s="601"/>
      <c r="BS537" s="601"/>
      <c r="BT537" s="670"/>
      <c r="BV537" s="603"/>
      <c r="BW537" s="601"/>
      <c r="BX537" s="601"/>
      <c r="BY537" s="601"/>
      <c r="BZ537" s="670"/>
      <c r="CB537" s="603"/>
      <c r="CC537" s="601"/>
      <c r="CD537" s="601"/>
      <c r="CE537" s="601"/>
      <c r="CF537" s="670"/>
      <c r="CH537" s="669">
        <v>0.92</v>
      </c>
    </row>
    <row r="538" spans="1:86">
      <c r="A538" s="1367"/>
      <c r="B538" s="584"/>
      <c r="C538" s="657"/>
      <c r="D538" s="593" t="s">
        <v>3579</v>
      </c>
      <c r="F538" s="673">
        <v>174570</v>
      </c>
      <c r="G538" s="674"/>
      <c r="H538" s="673">
        <v>168140</v>
      </c>
      <c r="I538" s="674"/>
      <c r="J538" s="595" t="s">
        <v>12</v>
      </c>
      <c r="K538" s="675">
        <v>1630</v>
      </c>
      <c r="L538" s="676"/>
      <c r="M538" s="677" t="s">
        <v>3709</v>
      </c>
      <c r="N538" s="675">
        <v>1570</v>
      </c>
      <c r="O538" s="676"/>
      <c r="P538" s="677" t="s">
        <v>3709</v>
      </c>
      <c r="R538" s="598"/>
      <c r="S538" s="592"/>
      <c r="T538" s="593"/>
      <c r="V538" s="697"/>
      <c r="W538" s="701" t="s">
        <v>3714</v>
      </c>
      <c r="X538" s="592"/>
      <c r="Y538" s="701" t="s">
        <v>3714</v>
      </c>
      <c r="Z538" s="701"/>
      <c r="AA538" s="592"/>
      <c r="AB538" s="593"/>
      <c r="AD538" s="1360"/>
      <c r="AE538" s="678"/>
      <c r="AF538" s="688"/>
      <c r="AG538" s="688"/>
      <c r="AH538" s="600"/>
      <c r="AJ538" s="603"/>
      <c r="AK538" s="601"/>
      <c r="AL538" s="592"/>
      <c r="AM538" s="592"/>
      <c r="AN538" s="593"/>
      <c r="AP538" s="1352"/>
      <c r="AQ538" s="1355"/>
      <c r="AR538" s="1352"/>
      <c r="AS538" s="1355"/>
      <c r="AT538" s="1349"/>
      <c r="AU538" s="679" t="s">
        <v>3733</v>
      </c>
      <c r="AV538" s="680">
        <v>2700</v>
      </c>
      <c r="AW538" s="681">
        <v>3000</v>
      </c>
      <c r="AX538" s="682">
        <v>1900</v>
      </c>
      <c r="AY538" s="683">
        <v>1900</v>
      </c>
      <c r="BA538" s="651" t="s">
        <v>3688</v>
      </c>
      <c r="BC538" s="627"/>
      <c r="BE538" s="603"/>
      <c r="BF538" s="592"/>
      <c r="BG538" s="592"/>
      <c r="BH538" s="593"/>
      <c r="BJ538" s="669"/>
      <c r="BL538" s="609"/>
      <c r="BM538" s="610"/>
      <c r="BN538" s="610"/>
      <c r="BO538" s="611"/>
      <c r="BQ538" s="603"/>
      <c r="BR538" s="601"/>
      <c r="BS538" s="601"/>
      <c r="BT538" s="670"/>
      <c r="BV538" s="603"/>
      <c r="BW538" s="601"/>
      <c r="BX538" s="601"/>
      <c r="BY538" s="601"/>
      <c r="BZ538" s="670"/>
      <c r="CB538" s="603"/>
      <c r="CC538" s="601"/>
      <c r="CD538" s="601"/>
      <c r="CE538" s="601"/>
      <c r="CF538" s="670"/>
      <c r="CH538" s="669"/>
    </row>
    <row r="539" spans="1:86" ht="45">
      <c r="A539" s="1367"/>
      <c r="B539" s="631" t="s">
        <v>3587</v>
      </c>
      <c r="C539" s="632" t="s">
        <v>3573</v>
      </c>
      <c r="D539" s="633" t="s">
        <v>3574</v>
      </c>
      <c r="F539" s="634">
        <v>44140</v>
      </c>
      <c r="G539" s="635">
        <v>50710</v>
      </c>
      <c r="H539" s="634">
        <v>38510</v>
      </c>
      <c r="I539" s="635">
        <v>45080</v>
      </c>
      <c r="J539" s="595" t="s">
        <v>12</v>
      </c>
      <c r="K539" s="636">
        <v>420</v>
      </c>
      <c r="L539" s="637">
        <v>480</v>
      </c>
      <c r="M539" s="638" t="s">
        <v>3709</v>
      </c>
      <c r="N539" s="636">
        <v>360</v>
      </c>
      <c r="O539" s="637">
        <v>420</v>
      </c>
      <c r="P539" s="638" t="s">
        <v>3709</v>
      </c>
      <c r="Q539" s="576" t="s">
        <v>1</v>
      </c>
      <c r="R539" s="639">
        <v>6570</v>
      </c>
      <c r="S539" s="640">
        <v>60</v>
      </c>
      <c r="T539" s="641" t="s">
        <v>3618</v>
      </c>
      <c r="V539" s="598"/>
      <c r="W539" s="601">
        <v>346100</v>
      </c>
      <c r="X539" s="592"/>
      <c r="Y539" s="601">
        <v>3460</v>
      </c>
      <c r="Z539" s="592" t="s">
        <v>3618</v>
      </c>
      <c r="AA539" s="592"/>
      <c r="AB539" s="593"/>
      <c r="AC539" s="576" t="s">
        <v>1</v>
      </c>
      <c r="AD539" s="1361">
        <v>12830</v>
      </c>
      <c r="AE539" s="643"/>
      <c r="AF539" s="592" t="s">
        <v>1</v>
      </c>
      <c r="AG539" s="592">
        <v>50</v>
      </c>
      <c r="AH539" s="593" t="s">
        <v>3618</v>
      </c>
      <c r="AJ539" s="603" t="s">
        <v>3241</v>
      </c>
      <c r="AK539" s="601"/>
      <c r="AL539" s="592" t="s">
        <v>1</v>
      </c>
      <c r="AM539" s="592">
        <v>30</v>
      </c>
      <c r="AN539" s="593" t="s">
        <v>3633</v>
      </c>
      <c r="AO539" s="576" t="s">
        <v>1</v>
      </c>
      <c r="AP539" s="1350">
        <v>3300</v>
      </c>
      <c r="AQ539" s="1353">
        <v>3600</v>
      </c>
      <c r="AR539" s="1350">
        <v>2300</v>
      </c>
      <c r="AS539" s="1353">
        <v>2300</v>
      </c>
      <c r="AT539" s="1349" t="s">
        <v>12</v>
      </c>
      <c r="AU539" s="646" t="s">
        <v>3730</v>
      </c>
      <c r="AV539" s="647">
        <v>7100</v>
      </c>
      <c r="AW539" s="648">
        <v>7900</v>
      </c>
      <c r="AX539" s="684">
        <v>4900</v>
      </c>
      <c r="AY539" s="668">
        <v>4900</v>
      </c>
      <c r="BA539" s="651">
        <v>6130</v>
      </c>
      <c r="BB539" s="576" t="s">
        <v>1</v>
      </c>
      <c r="BC539" s="1344">
        <v>4500</v>
      </c>
      <c r="BD539" s="576" t="s">
        <v>1</v>
      </c>
      <c r="BE539" s="644">
        <v>2620</v>
      </c>
      <c r="BF539" s="642" t="s">
        <v>1</v>
      </c>
      <c r="BG539" s="642">
        <v>20</v>
      </c>
      <c r="BH539" s="633" t="s">
        <v>3618</v>
      </c>
      <c r="BJ539" s="669"/>
      <c r="BK539" s="576" t="s">
        <v>11</v>
      </c>
      <c r="BL539" s="653" t="s">
        <v>3307</v>
      </c>
      <c r="BM539" s="654" t="s">
        <v>3307</v>
      </c>
      <c r="BN539" s="654" t="s">
        <v>3307</v>
      </c>
      <c r="BO539" s="655" t="s">
        <v>3307</v>
      </c>
      <c r="BP539" s="576" t="s">
        <v>11</v>
      </c>
      <c r="BQ539" s="644"/>
      <c r="BR539" s="645"/>
      <c r="BS539" s="645"/>
      <c r="BT539" s="656"/>
      <c r="BU539" s="576" t="s">
        <v>11</v>
      </c>
      <c r="BV539" s="644"/>
      <c r="BW539" s="645"/>
      <c r="BX539" s="645"/>
      <c r="BY539" s="645"/>
      <c r="BZ539" s="656"/>
      <c r="CA539" s="576" t="s">
        <v>11</v>
      </c>
      <c r="CB539" s="644"/>
      <c r="CC539" s="645"/>
      <c r="CD539" s="645"/>
      <c r="CE539" s="645"/>
      <c r="CF539" s="656"/>
      <c r="CH539" s="652" t="s">
        <v>3257</v>
      </c>
    </row>
    <row r="540" spans="1:86">
      <c r="A540" s="1367"/>
      <c r="B540" s="584"/>
      <c r="C540" s="657"/>
      <c r="D540" s="593" t="s">
        <v>3576</v>
      </c>
      <c r="F540" s="658">
        <v>50710</v>
      </c>
      <c r="G540" s="659">
        <v>104810</v>
      </c>
      <c r="H540" s="658">
        <v>45080</v>
      </c>
      <c r="I540" s="659">
        <v>99180</v>
      </c>
      <c r="J540" s="595" t="s">
        <v>12</v>
      </c>
      <c r="K540" s="660">
        <v>480</v>
      </c>
      <c r="L540" s="661">
        <v>930</v>
      </c>
      <c r="M540" s="662" t="s">
        <v>3709</v>
      </c>
      <c r="N540" s="660">
        <v>420</v>
      </c>
      <c r="O540" s="661">
        <v>880</v>
      </c>
      <c r="P540" s="662" t="s">
        <v>3709</v>
      </c>
      <c r="Q540" s="576" t="s">
        <v>1</v>
      </c>
      <c r="R540" s="603">
        <v>6570</v>
      </c>
      <c r="S540" s="601">
        <v>60</v>
      </c>
      <c r="T540" s="663" t="s">
        <v>3618</v>
      </c>
      <c r="V540" s="598"/>
      <c r="W540" s="601"/>
      <c r="X540" s="592"/>
      <c r="Y540" s="601"/>
      <c r="Z540" s="592"/>
      <c r="AA540" s="592"/>
      <c r="AB540" s="593"/>
      <c r="AD540" s="1362"/>
      <c r="AE540" s="664">
        <v>11100</v>
      </c>
      <c r="AF540" s="592"/>
      <c r="AG540" s="592"/>
      <c r="AH540" s="593"/>
      <c r="AJ540" s="603"/>
      <c r="AK540" s="601"/>
      <c r="AL540" s="592"/>
      <c r="AM540" s="592"/>
      <c r="AN540" s="593"/>
      <c r="AP540" s="1351"/>
      <c r="AQ540" s="1354"/>
      <c r="AR540" s="1351"/>
      <c r="AS540" s="1354"/>
      <c r="AT540" s="1349"/>
      <c r="AU540" s="588" t="s">
        <v>3731</v>
      </c>
      <c r="AV540" s="665">
        <v>3900</v>
      </c>
      <c r="AW540" s="666">
        <v>4300</v>
      </c>
      <c r="AX540" s="684">
        <v>2700</v>
      </c>
      <c r="AY540" s="668">
        <v>2700</v>
      </c>
      <c r="BA540" s="694"/>
      <c r="BC540" s="1345"/>
      <c r="BE540" s="603"/>
      <c r="BF540" s="592"/>
      <c r="BG540" s="592"/>
      <c r="BH540" s="593"/>
      <c r="BJ540" s="669"/>
      <c r="BL540" s="609"/>
      <c r="BM540" s="610"/>
      <c r="BN540" s="610"/>
      <c r="BO540" s="611"/>
      <c r="BQ540" s="603">
        <v>1580</v>
      </c>
      <c r="BR540" s="601" t="s">
        <v>3639</v>
      </c>
      <c r="BS540" s="601">
        <v>10</v>
      </c>
      <c r="BT540" s="670" t="s">
        <v>3618</v>
      </c>
      <c r="BV540" s="603">
        <v>4930</v>
      </c>
      <c r="BW540" s="601" t="s">
        <v>3630</v>
      </c>
      <c r="BX540" s="601">
        <v>40</v>
      </c>
      <c r="BY540" s="601" t="s">
        <v>3618</v>
      </c>
      <c r="BZ540" s="670" t="s">
        <v>3631</v>
      </c>
      <c r="CB540" s="603">
        <v>2910</v>
      </c>
      <c r="CC540" s="601" t="s">
        <v>3630</v>
      </c>
      <c r="CD540" s="601">
        <v>20</v>
      </c>
      <c r="CE540" s="601" t="s">
        <v>3618</v>
      </c>
      <c r="CF540" s="670" t="s">
        <v>3631</v>
      </c>
      <c r="CH540" s="669"/>
    </row>
    <row r="541" spans="1:86">
      <c r="A541" s="1367"/>
      <c r="B541" s="584"/>
      <c r="C541" s="657" t="s">
        <v>3577</v>
      </c>
      <c r="D541" s="593" t="s">
        <v>3578</v>
      </c>
      <c r="F541" s="658">
        <v>104810</v>
      </c>
      <c r="G541" s="659">
        <v>170560</v>
      </c>
      <c r="H541" s="658">
        <v>99180</v>
      </c>
      <c r="I541" s="659">
        <v>164930</v>
      </c>
      <c r="J541" s="595" t="s">
        <v>12</v>
      </c>
      <c r="K541" s="660">
        <v>930</v>
      </c>
      <c r="L541" s="661">
        <v>1590</v>
      </c>
      <c r="M541" s="662" t="s">
        <v>3709</v>
      </c>
      <c r="N541" s="660">
        <v>880</v>
      </c>
      <c r="O541" s="661">
        <v>1540</v>
      </c>
      <c r="P541" s="662" t="s">
        <v>3709</v>
      </c>
      <c r="R541" s="598"/>
      <c r="S541" s="592"/>
      <c r="T541" s="593"/>
      <c r="V541" s="697"/>
      <c r="W541" s="701" t="s">
        <v>3715</v>
      </c>
      <c r="X541" s="592"/>
      <c r="Y541" s="701" t="s">
        <v>3715</v>
      </c>
      <c r="Z541" s="701"/>
      <c r="AA541" s="592"/>
      <c r="AB541" s="593"/>
      <c r="AC541" s="576" t="s">
        <v>1</v>
      </c>
      <c r="AD541" s="1359">
        <v>11100</v>
      </c>
      <c r="AE541" s="671"/>
      <c r="AF541" s="592"/>
      <c r="AG541" s="592">
        <v>0</v>
      </c>
      <c r="AH541" s="593"/>
      <c r="AJ541" s="603">
        <v>3850</v>
      </c>
      <c r="AK541" s="601" t="s">
        <v>3632</v>
      </c>
      <c r="AL541" s="592"/>
      <c r="AM541" s="592"/>
      <c r="AN541" s="593"/>
      <c r="AP541" s="1351"/>
      <c r="AQ541" s="1354"/>
      <c r="AR541" s="1351"/>
      <c r="AS541" s="1354"/>
      <c r="AT541" s="1349"/>
      <c r="AU541" s="588" t="s">
        <v>3732</v>
      </c>
      <c r="AV541" s="665">
        <v>3400</v>
      </c>
      <c r="AW541" s="666">
        <v>3800</v>
      </c>
      <c r="AX541" s="684">
        <v>2300</v>
      </c>
      <c r="AY541" s="668">
        <v>2300</v>
      </c>
      <c r="BA541" s="651" t="s">
        <v>3689</v>
      </c>
      <c r="BC541" s="627"/>
      <c r="BE541" s="603"/>
      <c r="BF541" s="592"/>
      <c r="BG541" s="592"/>
      <c r="BH541" s="593"/>
      <c r="BJ541" s="669"/>
      <c r="BL541" s="609">
        <v>0.02</v>
      </c>
      <c r="BM541" s="610">
        <v>0.03</v>
      </c>
      <c r="BN541" s="610">
        <v>0.05</v>
      </c>
      <c r="BO541" s="611">
        <v>0.06</v>
      </c>
      <c r="BQ541" s="603"/>
      <c r="BR541" s="601"/>
      <c r="BS541" s="601"/>
      <c r="BT541" s="670"/>
      <c r="BV541" s="603"/>
      <c r="BW541" s="601"/>
      <c r="BX541" s="601"/>
      <c r="BY541" s="601"/>
      <c r="BZ541" s="670"/>
      <c r="CB541" s="603"/>
      <c r="CC541" s="601"/>
      <c r="CD541" s="601"/>
      <c r="CE541" s="601"/>
      <c r="CF541" s="670"/>
      <c r="CH541" s="669">
        <v>0.89</v>
      </c>
    </row>
    <row r="542" spans="1:86">
      <c r="A542" s="1367"/>
      <c r="B542" s="686"/>
      <c r="C542" s="687"/>
      <c r="D542" s="600" t="s">
        <v>3579</v>
      </c>
      <c r="F542" s="673">
        <v>170560</v>
      </c>
      <c r="G542" s="674"/>
      <c r="H542" s="673">
        <v>164930</v>
      </c>
      <c r="I542" s="674"/>
      <c r="J542" s="595" t="s">
        <v>12</v>
      </c>
      <c r="K542" s="675">
        <v>1590</v>
      </c>
      <c r="L542" s="676"/>
      <c r="M542" s="677" t="s">
        <v>3709</v>
      </c>
      <c r="N542" s="675">
        <v>1540</v>
      </c>
      <c r="O542" s="676"/>
      <c r="P542" s="677" t="s">
        <v>3709</v>
      </c>
      <c r="R542" s="599"/>
      <c r="S542" s="688"/>
      <c r="T542" s="600"/>
      <c r="V542" s="598"/>
      <c r="W542" s="601">
        <v>378800</v>
      </c>
      <c r="X542" s="592"/>
      <c r="Y542" s="601">
        <v>3780</v>
      </c>
      <c r="Z542" s="592" t="s">
        <v>3618</v>
      </c>
      <c r="AA542" s="592"/>
      <c r="AB542" s="593"/>
      <c r="AD542" s="1360"/>
      <c r="AE542" s="678"/>
      <c r="AF542" s="592"/>
      <c r="AG542" s="592"/>
      <c r="AH542" s="593"/>
      <c r="AJ542" s="603"/>
      <c r="AK542" s="601"/>
      <c r="AL542" s="592"/>
      <c r="AM542" s="592"/>
      <c r="AN542" s="593"/>
      <c r="AP542" s="1352"/>
      <c r="AQ542" s="1355"/>
      <c r="AR542" s="1352"/>
      <c r="AS542" s="1355"/>
      <c r="AT542" s="1349"/>
      <c r="AU542" s="679" t="s">
        <v>3733</v>
      </c>
      <c r="AV542" s="680">
        <v>3000</v>
      </c>
      <c r="AW542" s="681">
        <v>3400</v>
      </c>
      <c r="AX542" s="682">
        <v>2100</v>
      </c>
      <c r="AY542" s="683">
        <v>2100</v>
      </c>
      <c r="BA542" s="651">
        <v>5220</v>
      </c>
      <c r="BC542" s="627"/>
      <c r="BE542" s="602"/>
      <c r="BF542" s="688"/>
      <c r="BG542" s="688"/>
      <c r="BH542" s="600"/>
      <c r="BJ542" s="669"/>
      <c r="BL542" s="689"/>
      <c r="BM542" s="690"/>
      <c r="BN542" s="690"/>
      <c r="BO542" s="691"/>
      <c r="BQ542" s="602"/>
      <c r="BR542" s="612"/>
      <c r="BS542" s="612"/>
      <c r="BT542" s="613"/>
      <c r="BV542" s="602"/>
      <c r="BW542" s="612"/>
      <c r="BX542" s="612"/>
      <c r="BY542" s="612"/>
      <c r="BZ542" s="613"/>
      <c r="CB542" s="602"/>
      <c r="CC542" s="612"/>
      <c r="CD542" s="612"/>
      <c r="CE542" s="612"/>
      <c r="CF542" s="613"/>
      <c r="CH542" s="614"/>
    </row>
    <row r="543" spans="1:86" ht="45">
      <c r="A543" s="1367"/>
      <c r="B543" s="584" t="s">
        <v>3588</v>
      </c>
      <c r="C543" s="657" t="s">
        <v>3573</v>
      </c>
      <c r="D543" s="593" t="s">
        <v>3574</v>
      </c>
      <c r="F543" s="634">
        <v>40980</v>
      </c>
      <c r="G543" s="635">
        <v>47550</v>
      </c>
      <c r="H543" s="634">
        <v>35980</v>
      </c>
      <c r="I543" s="635">
        <v>42550</v>
      </c>
      <c r="J543" s="595" t="s">
        <v>12</v>
      </c>
      <c r="K543" s="636">
        <v>390</v>
      </c>
      <c r="L543" s="637">
        <v>450</v>
      </c>
      <c r="M543" s="638" t="s">
        <v>3709</v>
      </c>
      <c r="N543" s="636">
        <v>340</v>
      </c>
      <c r="O543" s="637">
        <v>400</v>
      </c>
      <c r="P543" s="638" t="s">
        <v>3709</v>
      </c>
      <c r="Q543" s="576" t="s">
        <v>1</v>
      </c>
      <c r="R543" s="692">
        <v>6570</v>
      </c>
      <c r="S543" s="693">
        <v>60</v>
      </c>
      <c r="T543" s="663" t="s">
        <v>3618</v>
      </c>
      <c r="V543" s="598"/>
      <c r="W543" s="601"/>
      <c r="X543" s="592"/>
      <c r="Y543" s="601"/>
      <c r="Z543" s="592"/>
      <c r="AA543" s="592"/>
      <c r="AB543" s="593"/>
      <c r="AC543" s="576" t="s">
        <v>1</v>
      </c>
      <c r="AD543" s="1361">
        <v>12170</v>
      </c>
      <c r="AE543" s="643"/>
      <c r="AF543" s="642" t="s">
        <v>1</v>
      </c>
      <c r="AG543" s="642">
        <v>50</v>
      </c>
      <c r="AH543" s="633" t="s">
        <v>3618</v>
      </c>
      <c r="AJ543" s="603" t="s">
        <v>3242</v>
      </c>
      <c r="AK543" s="601"/>
      <c r="AL543" s="592" t="s">
        <v>1</v>
      </c>
      <c r="AM543" s="592">
        <v>30</v>
      </c>
      <c r="AN543" s="593" t="s">
        <v>3633</v>
      </c>
      <c r="AO543" s="576" t="s">
        <v>1</v>
      </c>
      <c r="AP543" s="1350">
        <v>2900</v>
      </c>
      <c r="AQ543" s="1353">
        <v>3200</v>
      </c>
      <c r="AR543" s="1350">
        <v>2000</v>
      </c>
      <c r="AS543" s="1353">
        <v>2000</v>
      </c>
      <c r="AT543" s="1349" t="s">
        <v>12</v>
      </c>
      <c r="AU543" s="646" t="s">
        <v>3730</v>
      </c>
      <c r="AV543" s="647">
        <v>6300</v>
      </c>
      <c r="AW543" s="648">
        <v>7100</v>
      </c>
      <c r="AX543" s="684">
        <v>4400</v>
      </c>
      <c r="AY543" s="668">
        <v>4400</v>
      </c>
      <c r="BA543" s="694"/>
      <c r="BB543" s="576" t="s">
        <v>1</v>
      </c>
      <c r="BC543" s="1344">
        <v>4500</v>
      </c>
      <c r="BD543" s="576" t="s">
        <v>1</v>
      </c>
      <c r="BE543" s="603">
        <v>2330</v>
      </c>
      <c r="BF543" s="592" t="s">
        <v>1</v>
      </c>
      <c r="BG543" s="592">
        <v>20</v>
      </c>
      <c r="BH543" s="593" t="s">
        <v>3618</v>
      </c>
      <c r="BJ543" s="669"/>
      <c r="BK543" s="576" t="s">
        <v>11</v>
      </c>
      <c r="BL543" s="609" t="s">
        <v>3307</v>
      </c>
      <c r="BM543" s="610" t="s">
        <v>3307</v>
      </c>
      <c r="BN543" s="610" t="s">
        <v>3307</v>
      </c>
      <c r="BO543" s="611" t="s">
        <v>3307</v>
      </c>
      <c r="BP543" s="576" t="s">
        <v>11</v>
      </c>
      <c r="BQ543" s="603"/>
      <c r="BR543" s="601"/>
      <c r="BS543" s="601"/>
      <c r="BT543" s="670"/>
      <c r="BU543" s="576" t="s">
        <v>11</v>
      </c>
      <c r="BV543" s="603"/>
      <c r="BW543" s="601"/>
      <c r="BX543" s="601"/>
      <c r="BY543" s="601"/>
      <c r="BZ543" s="670"/>
      <c r="CA543" s="576" t="s">
        <v>11</v>
      </c>
      <c r="CB543" s="603"/>
      <c r="CC543" s="601"/>
      <c r="CD543" s="601"/>
      <c r="CE543" s="601"/>
      <c r="CF543" s="670"/>
      <c r="CH543" s="669" t="s">
        <v>3257</v>
      </c>
    </row>
    <row r="544" spans="1:86">
      <c r="A544" s="1367"/>
      <c r="B544" s="584"/>
      <c r="C544" s="657"/>
      <c r="D544" s="593" t="s">
        <v>3576</v>
      </c>
      <c r="F544" s="658">
        <v>47550</v>
      </c>
      <c r="G544" s="659">
        <v>101650</v>
      </c>
      <c r="H544" s="658">
        <v>42550</v>
      </c>
      <c r="I544" s="659">
        <v>96650</v>
      </c>
      <c r="J544" s="595" t="s">
        <v>12</v>
      </c>
      <c r="K544" s="660">
        <v>450</v>
      </c>
      <c r="L544" s="661">
        <v>900</v>
      </c>
      <c r="M544" s="662" t="s">
        <v>3709</v>
      </c>
      <c r="N544" s="660">
        <v>400</v>
      </c>
      <c r="O544" s="661">
        <v>850</v>
      </c>
      <c r="P544" s="662" t="s">
        <v>3709</v>
      </c>
      <c r="Q544" s="576" t="s">
        <v>1</v>
      </c>
      <c r="R544" s="603">
        <v>6570</v>
      </c>
      <c r="S544" s="601">
        <v>60</v>
      </c>
      <c r="T544" s="663" t="s">
        <v>3618</v>
      </c>
      <c r="V544" s="697"/>
      <c r="W544" s="701" t="s">
        <v>3716</v>
      </c>
      <c r="X544" s="592"/>
      <c r="Y544" s="701" t="s">
        <v>3716</v>
      </c>
      <c r="Z544" s="701"/>
      <c r="AA544" s="592" t="s">
        <v>3575</v>
      </c>
      <c r="AB544" s="593" t="s">
        <v>3589</v>
      </c>
      <c r="AD544" s="1362"/>
      <c r="AE544" s="664">
        <v>10440</v>
      </c>
      <c r="AF544" s="592"/>
      <c r="AG544" s="592"/>
      <c r="AH544" s="593"/>
      <c r="AJ544" s="603"/>
      <c r="AK544" s="601"/>
      <c r="AL544" s="592"/>
      <c r="AM544" s="592"/>
      <c r="AN544" s="593"/>
      <c r="AP544" s="1351"/>
      <c r="AQ544" s="1354"/>
      <c r="AR544" s="1351"/>
      <c r="AS544" s="1354"/>
      <c r="AT544" s="1349"/>
      <c r="AU544" s="588" t="s">
        <v>3731</v>
      </c>
      <c r="AV544" s="665">
        <v>3500</v>
      </c>
      <c r="AW544" s="666">
        <v>3900</v>
      </c>
      <c r="AX544" s="684">
        <v>2400</v>
      </c>
      <c r="AY544" s="668">
        <v>2400</v>
      </c>
      <c r="BA544" s="651" t="s">
        <v>3690</v>
      </c>
      <c r="BC544" s="1345"/>
      <c r="BE544" s="603"/>
      <c r="BF544" s="592"/>
      <c r="BG544" s="592"/>
      <c r="BH544" s="593"/>
      <c r="BJ544" s="669"/>
      <c r="BL544" s="609"/>
      <c r="BM544" s="610"/>
      <c r="BN544" s="610"/>
      <c r="BO544" s="611"/>
      <c r="BQ544" s="603">
        <v>1400</v>
      </c>
      <c r="BR544" s="601" t="s">
        <v>3639</v>
      </c>
      <c r="BS544" s="601">
        <v>10</v>
      </c>
      <c r="BT544" s="670" t="s">
        <v>3618</v>
      </c>
      <c r="BV544" s="603">
        <v>4380</v>
      </c>
      <c r="BW544" s="601" t="s">
        <v>3630</v>
      </c>
      <c r="BX544" s="601">
        <v>40</v>
      </c>
      <c r="BY544" s="601" t="s">
        <v>3618</v>
      </c>
      <c r="BZ544" s="670" t="s">
        <v>3631</v>
      </c>
      <c r="CB544" s="603">
        <v>2590</v>
      </c>
      <c r="CC544" s="601" t="s">
        <v>3630</v>
      </c>
      <c r="CD544" s="601">
        <v>20</v>
      </c>
      <c r="CE544" s="601" t="s">
        <v>3618</v>
      </c>
      <c r="CF544" s="670" t="s">
        <v>3631</v>
      </c>
      <c r="CH544" s="669"/>
    </row>
    <row r="545" spans="1:86">
      <c r="A545" s="1367"/>
      <c r="B545" s="584"/>
      <c r="C545" s="657" t="s">
        <v>3577</v>
      </c>
      <c r="D545" s="593" t="s">
        <v>3578</v>
      </c>
      <c r="F545" s="658">
        <v>101650</v>
      </c>
      <c r="G545" s="659">
        <v>167400</v>
      </c>
      <c r="H545" s="658">
        <v>96650</v>
      </c>
      <c r="I545" s="659">
        <v>162400</v>
      </c>
      <c r="J545" s="595" t="s">
        <v>12</v>
      </c>
      <c r="K545" s="660">
        <v>900</v>
      </c>
      <c r="L545" s="661">
        <v>1560</v>
      </c>
      <c r="M545" s="662" t="s">
        <v>3709</v>
      </c>
      <c r="N545" s="660">
        <v>850</v>
      </c>
      <c r="O545" s="661">
        <v>1510</v>
      </c>
      <c r="P545" s="662" t="s">
        <v>3709</v>
      </c>
      <c r="R545" s="598"/>
      <c r="S545" s="592"/>
      <c r="T545" s="593"/>
      <c r="V545" s="598"/>
      <c r="W545" s="601">
        <v>411400</v>
      </c>
      <c r="X545" s="592"/>
      <c r="Y545" s="601">
        <v>4110</v>
      </c>
      <c r="Z545" s="592" t="s">
        <v>3618</v>
      </c>
      <c r="AA545" s="592"/>
      <c r="AB545" s="593" t="s">
        <v>3590</v>
      </c>
      <c r="AC545" s="576" t="s">
        <v>1</v>
      </c>
      <c r="AD545" s="1359">
        <v>10440</v>
      </c>
      <c r="AE545" s="671"/>
      <c r="AF545" s="592"/>
      <c r="AG545" s="592">
        <v>0</v>
      </c>
      <c r="AH545" s="593"/>
      <c r="AJ545" s="603">
        <v>3370</v>
      </c>
      <c r="AK545" s="601" t="s">
        <v>3632</v>
      </c>
      <c r="AL545" s="592"/>
      <c r="AM545" s="592"/>
      <c r="AN545" s="593"/>
      <c r="AP545" s="1351"/>
      <c r="AQ545" s="1354"/>
      <c r="AR545" s="1351"/>
      <c r="AS545" s="1354"/>
      <c r="AT545" s="1349"/>
      <c r="AU545" s="588" t="s">
        <v>3732</v>
      </c>
      <c r="AV545" s="665">
        <v>3000</v>
      </c>
      <c r="AW545" s="666">
        <v>3400</v>
      </c>
      <c r="AX545" s="684">
        <v>2100</v>
      </c>
      <c r="AY545" s="668">
        <v>2100</v>
      </c>
      <c r="BA545" s="651">
        <v>4660</v>
      </c>
      <c r="BC545" s="672"/>
      <c r="BE545" s="603"/>
      <c r="BF545" s="592"/>
      <c r="BG545" s="592"/>
      <c r="BH545" s="593"/>
      <c r="BJ545" s="669" t="s">
        <v>3591</v>
      </c>
      <c r="BL545" s="609">
        <v>0.02</v>
      </c>
      <c r="BM545" s="610">
        <v>0.03</v>
      </c>
      <c r="BN545" s="610">
        <v>0.05</v>
      </c>
      <c r="BO545" s="611">
        <v>7.0000000000000007E-2</v>
      </c>
      <c r="BQ545" s="603"/>
      <c r="BR545" s="601"/>
      <c r="BS545" s="601"/>
      <c r="BT545" s="670"/>
      <c r="BV545" s="603"/>
      <c r="BW545" s="601"/>
      <c r="BX545" s="601"/>
      <c r="BY545" s="601"/>
      <c r="BZ545" s="670"/>
      <c r="CB545" s="603"/>
      <c r="CC545" s="601"/>
      <c r="CD545" s="601"/>
      <c r="CE545" s="601"/>
      <c r="CF545" s="670"/>
      <c r="CH545" s="669">
        <v>0.91</v>
      </c>
    </row>
    <row r="546" spans="1:86">
      <c r="A546" s="1367"/>
      <c r="B546" s="584"/>
      <c r="C546" s="657"/>
      <c r="D546" s="593" t="s">
        <v>3579</v>
      </c>
      <c r="F546" s="673">
        <v>167400</v>
      </c>
      <c r="G546" s="674"/>
      <c r="H546" s="673">
        <v>162400</v>
      </c>
      <c r="I546" s="674"/>
      <c r="J546" s="595" t="s">
        <v>12</v>
      </c>
      <c r="K546" s="675">
        <v>1560</v>
      </c>
      <c r="L546" s="676"/>
      <c r="M546" s="677" t="s">
        <v>3709</v>
      </c>
      <c r="N546" s="675">
        <v>1510</v>
      </c>
      <c r="O546" s="676"/>
      <c r="P546" s="677" t="s">
        <v>3709</v>
      </c>
      <c r="R546" s="598"/>
      <c r="S546" s="592"/>
      <c r="T546" s="593"/>
      <c r="V546" s="598"/>
      <c r="W546" s="601"/>
      <c r="X546" s="592"/>
      <c r="Y546" s="601"/>
      <c r="Z546" s="592"/>
      <c r="AA546" s="592"/>
      <c r="AB546" s="593"/>
      <c r="AD546" s="1360"/>
      <c r="AE546" s="678"/>
      <c r="AF546" s="688"/>
      <c r="AG546" s="688"/>
      <c r="AH546" s="600"/>
      <c r="AJ546" s="603"/>
      <c r="AK546" s="601"/>
      <c r="AL546" s="592"/>
      <c r="AM546" s="592"/>
      <c r="AN546" s="593"/>
      <c r="AP546" s="1352"/>
      <c r="AQ546" s="1355"/>
      <c r="AR546" s="1352"/>
      <c r="AS546" s="1355"/>
      <c r="AT546" s="1349"/>
      <c r="AU546" s="679" t="s">
        <v>3733</v>
      </c>
      <c r="AV546" s="680">
        <v>2700</v>
      </c>
      <c r="AW546" s="681">
        <v>3000</v>
      </c>
      <c r="AX546" s="682">
        <v>1900</v>
      </c>
      <c r="AY546" s="683">
        <v>1900</v>
      </c>
      <c r="BA546" s="694"/>
      <c r="BC546" s="627"/>
      <c r="BE546" s="603"/>
      <c r="BF546" s="592"/>
      <c r="BG546" s="592"/>
      <c r="BH546" s="593"/>
      <c r="BJ546" s="669"/>
      <c r="BL546" s="609"/>
      <c r="BM546" s="610"/>
      <c r="BN546" s="610"/>
      <c r="BO546" s="611"/>
      <c r="BQ546" s="603"/>
      <c r="BR546" s="601"/>
      <c r="BS546" s="601"/>
      <c r="BT546" s="670"/>
      <c r="BV546" s="603"/>
      <c r="BW546" s="601"/>
      <c r="BX546" s="601"/>
      <c r="BY546" s="601"/>
      <c r="BZ546" s="670"/>
      <c r="CB546" s="603"/>
      <c r="CC546" s="601"/>
      <c r="CD546" s="601"/>
      <c r="CE546" s="601"/>
      <c r="CF546" s="670"/>
      <c r="CH546" s="669"/>
    </row>
    <row r="547" spans="1:86" ht="45">
      <c r="A547" s="1367"/>
      <c r="B547" s="631" t="s">
        <v>3592</v>
      </c>
      <c r="C547" s="632" t="s">
        <v>3573</v>
      </c>
      <c r="D547" s="633" t="s">
        <v>3574</v>
      </c>
      <c r="F547" s="634">
        <v>35680</v>
      </c>
      <c r="G547" s="635">
        <v>42250</v>
      </c>
      <c r="H547" s="634">
        <v>31180</v>
      </c>
      <c r="I547" s="635">
        <v>37750</v>
      </c>
      <c r="J547" s="595" t="s">
        <v>12</v>
      </c>
      <c r="K547" s="636">
        <v>330</v>
      </c>
      <c r="L547" s="637">
        <v>390</v>
      </c>
      <c r="M547" s="638" t="s">
        <v>3709</v>
      </c>
      <c r="N547" s="636">
        <v>290</v>
      </c>
      <c r="O547" s="637">
        <v>350</v>
      </c>
      <c r="P547" s="638" t="s">
        <v>3709</v>
      </c>
      <c r="Q547" s="576" t="s">
        <v>1</v>
      </c>
      <c r="R547" s="639">
        <v>6570</v>
      </c>
      <c r="S547" s="640">
        <v>60</v>
      </c>
      <c r="T547" s="641" t="s">
        <v>3618</v>
      </c>
      <c r="V547" s="697"/>
      <c r="W547" s="701" t="s">
        <v>3717</v>
      </c>
      <c r="X547" s="592"/>
      <c r="Y547" s="701" t="s">
        <v>3717</v>
      </c>
      <c r="Z547" s="701"/>
      <c r="AA547" s="592"/>
      <c r="AB547" s="593"/>
      <c r="AD547" s="698"/>
      <c r="AE547" s="698"/>
      <c r="AF547" s="592"/>
      <c r="AG547" s="592"/>
      <c r="AH547" s="593"/>
      <c r="AJ547" s="603" t="s">
        <v>3243</v>
      </c>
      <c r="AK547" s="601"/>
      <c r="AL547" s="592" t="s">
        <v>1</v>
      </c>
      <c r="AM547" s="592">
        <v>20</v>
      </c>
      <c r="AN547" s="593" t="s">
        <v>3633</v>
      </c>
      <c r="AO547" s="576" t="s">
        <v>1</v>
      </c>
      <c r="AP547" s="1350">
        <v>2600</v>
      </c>
      <c r="AQ547" s="1353">
        <v>2900</v>
      </c>
      <c r="AR547" s="1350">
        <v>1800</v>
      </c>
      <c r="AS547" s="1353">
        <v>1800</v>
      </c>
      <c r="AT547" s="1349" t="s">
        <v>12</v>
      </c>
      <c r="AU547" s="646" t="s">
        <v>3730</v>
      </c>
      <c r="AV547" s="647">
        <v>5500</v>
      </c>
      <c r="AW547" s="648">
        <v>6200</v>
      </c>
      <c r="AX547" s="684">
        <v>3900</v>
      </c>
      <c r="AY547" s="668">
        <v>3900</v>
      </c>
      <c r="BA547" s="651" t="s">
        <v>3691</v>
      </c>
      <c r="BB547" s="576" t="s">
        <v>1</v>
      </c>
      <c r="BC547" s="1344">
        <v>4500</v>
      </c>
      <c r="BD547" s="576" t="s">
        <v>1</v>
      </c>
      <c r="BE547" s="644">
        <v>2100</v>
      </c>
      <c r="BF547" s="642" t="s">
        <v>1</v>
      </c>
      <c r="BG547" s="642">
        <v>20</v>
      </c>
      <c r="BH547" s="633" t="s">
        <v>3618</v>
      </c>
      <c r="BJ547" s="669">
        <v>0.1</v>
      </c>
      <c r="BK547" s="576" t="s">
        <v>11</v>
      </c>
      <c r="BL547" s="653" t="s">
        <v>3307</v>
      </c>
      <c r="BM547" s="654" t="s">
        <v>3307</v>
      </c>
      <c r="BN547" s="654" t="s">
        <v>3307</v>
      </c>
      <c r="BO547" s="655" t="s">
        <v>3307</v>
      </c>
      <c r="BP547" s="576" t="s">
        <v>11</v>
      </c>
      <c r="BQ547" s="644"/>
      <c r="BR547" s="645"/>
      <c r="BS547" s="645"/>
      <c r="BT547" s="656"/>
      <c r="BU547" s="576" t="s">
        <v>11</v>
      </c>
      <c r="BV547" s="644"/>
      <c r="BW547" s="645"/>
      <c r="BX547" s="645"/>
      <c r="BY547" s="645"/>
      <c r="BZ547" s="656"/>
      <c r="CA547" s="576" t="s">
        <v>11</v>
      </c>
      <c r="CB547" s="644"/>
      <c r="CC547" s="645"/>
      <c r="CD547" s="645"/>
      <c r="CE547" s="645"/>
      <c r="CF547" s="656"/>
      <c r="CH547" s="652" t="s">
        <v>3257</v>
      </c>
    </row>
    <row r="548" spans="1:86">
      <c r="A548" s="1367"/>
      <c r="B548" s="584"/>
      <c r="C548" s="657"/>
      <c r="D548" s="593" t="s">
        <v>3576</v>
      </c>
      <c r="F548" s="658">
        <v>42250</v>
      </c>
      <c r="G548" s="659">
        <v>96350</v>
      </c>
      <c r="H548" s="658">
        <v>37750</v>
      </c>
      <c r="I548" s="659">
        <v>91850</v>
      </c>
      <c r="J548" s="595" t="s">
        <v>12</v>
      </c>
      <c r="K548" s="660">
        <v>390</v>
      </c>
      <c r="L548" s="661">
        <v>850</v>
      </c>
      <c r="M548" s="662" t="s">
        <v>3709</v>
      </c>
      <c r="N548" s="660">
        <v>350</v>
      </c>
      <c r="O548" s="661">
        <v>800</v>
      </c>
      <c r="P548" s="662" t="s">
        <v>3709</v>
      </c>
      <c r="Q548" s="576" t="s">
        <v>1</v>
      </c>
      <c r="R548" s="603">
        <v>6570</v>
      </c>
      <c r="S548" s="601">
        <v>60</v>
      </c>
      <c r="T548" s="663" t="s">
        <v>3618</v>
      </c>
      <c r="V548" s="598"/>
      <c r="W548" s="601">
        <v>444100</v>
      </c>
      <c r="X548" s="592"/>
      <c r="Y548" s="601">
        <v>4440</v>
      </c>
      <c r="Z548" s="592" t="s">
        <v>3618</v>
      </c>
      <c r="AA548" s="592"/>
      <c r="AB548" s="593"/>
      <c r="AD548" s="698"/>
      <c r="AE548" s="698"/>
      <c r="AF548" s="592"/>
      <c r="AG548" s="592"/>
      <c r="AH548" s="593"/>
      <c r="AJ548" s="603"/>
      <c r="AK548" s="601"/>
      <c r="AL548" s="592"/>
      <c r="AM548" s="592"/>
      <c r="AN548" s="593"/>
      <c r="AP548" s="1351"/>
      <c r="AQ548" s="1354"/>
      <c r="AR548" s="1351"/>
      <c r="AS548" s="1354"/>
      <c r="AT548" s="1349"/>
      <c r="AU548" s="588" t="s">
        <v>3731</v>
      </c>
      <c r="AV548" s="665">
        <v>3000</v>
      </c>
      <c r="AW548" s="666">
        <v>3400</v>
      </c>
      <c r="AX548" s="684">
        <v>2100</v>
      </c>
      <c r="AY548" s="668">
        <v>2100</v>
      </c>
      <c r="BA548" s="651">
        <v>4250</v>
      </c>
      <c r="BC548" s="1345"/>
      <c r="BE548" s="603"/>
      <c r="BF548" s="592"/>
      <c r="BG548" s="592"/>
      <c r="BH548" s="593"/>
      <c r="BJ548" s="669"/>
      <c r="BL548" s="609"/>
      <c r="BM548" s="610"/>
      <c r="BN548" s="610"/>
      <c r="BO548" s="611"/>
      <c r="BQ548" s="603">
        <v>1260</v>
      </c>
      <c r="BR548" s="601" t="s">
        <v>3639</v>
      </c>
      <c r="BS548" s="601">
        <v>10</v>
      </c>
      <c r="BT548" s="670" t="s">
        <v>3618</v>
      </c>
      <c r="BV548" s="603">
        <v>3940</v>
      </c>
      <c r="BW548" s="601" t="s">
        <v>3630</v>
      </c>
      <c r="BX548" s="601">
        <v>30</v>
      </c>
      <c r="BY548" s="601" t="s">
        <v>3618</v>
      </c>
      <c r="BZ548" s="670" t="s">
        <v>3631</v>
      </c>
      <c r="CB548" s="603">
        <v>2330</v>
      </c>
      <c r="CC548" s="601" t="s">
        <v>3630</v>
      </c>
      <c r="CD548" s="601">
        <v>20</v>
      </c>
      <c r="CE548" s="601" t="s">
        <v>3618</v>
      </c>
      <c r="CF548" s="670" t="s">
        <v>3631</v>
      </c>
      <c r="CH548" s="669"/>
    </row>
    <row r="549" spans="1:86">
      <c r="A549" s="1367"/>
      <c r="B549" s="584"/>
      <c r="C549" s="657" t="s">
        <v>3577</v>
      </c>
      <c r="D549" s="593" t="s">
        <v>3578</v>
      </c>
      <c r="F549" s="658">
        <v>96350</v>
      </c>
      <c r="G549" s="659">
        <v>162100</v>
      </c>
      <c r="H549" s="658">
        <v>91850</v>
      </c>
      <c r="I549" s="659">
        <v>157600</v>
      </c>
      <c r="J549" s="595" t="s">
        <v>12</v>
      </c>
      <c r="K549" s="660">
        <v>850</v>
      </c>
      <c r="L549" s="661">
        <v>1510</v>
      </c>
      <c r="M549" s="662" t="s">
        <v>3709</v>
      </c>
      <c r="N549" s="660">
        <v>800</v>
      </c>
      <c r="O549" s="661">
        <v>1460</v>
      </c>
      <c r="P549" s="662" t="s">
        <v>3709</v>
      </c>
      <c r="R549" s="598"/>
      <c r="S549" s="592"/>
      <c r="T549" s="593"/>
      <c r="V549" s="598"/>
      <c r="W549" s="601"/>
      <c r="X549" s="592"/>
      <c r="Y549" s="601"/>
      <c r="Z549" s="592"/>
      <c r="AA549" s="592"/>
      <c r="AB549" s="593"/>
      <c r="AD549" s="698"/>
      <c r="AE549" s="698"/>
      <c r="AF549" s="592"/>
      <c r="AG549" s="592"/>
      <c r="AH549" s="593"/>
      <c r="AJ549" s="603">
        <v>2990</v>
      </c>
      <c r="AK549" s="601" t="s">
        <v>3632</v>
      </c>
      <c r="AL549" s="592"/>
      <c r="AM549" s="592"/>
      <c r="AN549" s="593"/>
      <c r="AP549" s="1351"/>
      <c r="AQ549" s="1354"/>
      <c r="AR549" s="1351"/>
      <c r="AS549" s="1354"/>
      <c r="AT549" s="1349"/>
      <c r="AU549" s="588" t="s">
        <v>3732</v>
      </c>
      <c r="AV549" s="665">
        <v>2600</v>
      </c>
      <c r="AW549" s="666">
        <v>2900</v>
      </c>
      <c r="AX549" s="684">
        <v>1800</v>
      </c>
      <c r="AY549" s="668">
        <v>1800</v>
      </c>
      <c r="BA549" s="694"/>
      <c r="BC549" s="627"/>
      <c r="BE549" s="603"/>
      <c r="BF549" s="592"/>
      <c r="BG549" s="592"/>
      <c r="BH549" s="593"/>
      <c r="BJ549" s="669"/>
      <c r="BL549" s="609">
        <v>0.02</v>
      </c>
      <c r="BM549" s="610">
        <v>0.03</v>
      </c>
      <c r="BN549" s="610">
        <v>0.05</v>
      </c>
      <c r="BO549" s="611">
        <v>7.0000000000000007E-2</v>
      </c>
      <c r="BQ549" s="603"/>
      <c r="BR549" s="601"/>
      <c r="BS549" s="601"/>
      <c r="BT549" s="670"/>
      <c r="BV549" s="603"/>
      <c r="BW549" s="601"/>
      <c r="BX549" s="601"/>
      <c r="BY549" s="601"/>
      <c r="BZ549" s="670"/>
      <c r="CB549" s="603"/>
      <c r="CC549" s="601"/>
      <c r="CD549" s="601"/>
      <c r="CE549" s="601"/>
      <c r="CF549" s="670"/>
      <c r="CH549" s="669">
        <v>0.96</v>
      </c>
    </row>
    <row r="550" spans="1:86">
      <c r="A550" s="1367"/>
      <c r="B550" s="686"/>
      <c r="C550" s="687"/>
      <c r="D550" s="600" t="s">
        <v>3579</v>
      </c>
      <c r="F550" s="673">
        <v>162100</v>
      </c>
      <c r="G550" s="674"/>
      <c r="H550" s="673">
        <v>157600</v>
      </c>
      <c r="I550" s="674"/>
      <c r="J550" s="595" t="s">
        <v>12</v>
      </c>
      <c r="K550" s="675">
        <v>1510</v>
      </c>
      <c r="L550" s="676"/>
      <c r="M550" s="677" t="s">
        <v>3709</v>
      </c>
      <c r="N550" s="675">
        <v>1460</v>
      </c>
      <c r="O550" s="676"/>
      <c r="P550" s="677" t="s">
        <v>3709</v>
      </c>
      <c r="R550" s="599"/>
      <c r="S550" s="688"/>
      <c r="T550" s="600"/>
      <c r="V550" s="697"/>
      <c r="W550" s="701" t="s">
        <v>3718</v>
      </c>
      <c r="X550" s="592"/>
      <c r="Y550" s="701" t="s">
        <v>3718</v>
      </c>
      <c r="Z550" s="701"/>
      <c r="AA550" s="592"/>
      <c r="AB550" s="593"/>
      <c r="AD550" s="698"/>
      <c r="AE550" s="698"/>
      <c r="AF550" s="592"/>
      <c r="AG550" s="592"/>
      <c r="AH550" s="593"/>
      <c r="AJ550" s="603"/>
      <c r="AK550" s="601"/>
      <c r="AL550" s="592"/>
      <c r="AM550" s="592"/>
      <c r="AN550" s="593"/>
      <c r="AP550" s="1352"/>
      <c r="AQ550" s="1355"/>
      <c r="AR550" s="1352"/>
      <c r="AS550" s="1355"/>
      <c r="AT550" s="1349"/>
      <c r="AU550" s="679" t="s">
        <v>3733</v>
      </c>
      <c r="AV550" s="680">
        <v>2400</v>
      </c>
      <c r="AW550" s="681">
        <v>2600</v>
      </c>
      <c r="AX550" s="682">
        <v>1600</v>
      </c>
      <c r="AY550" s="683">
        <v>1600</v>
      </c>
      <c r="BA550" s="651" t="s">
        <v>3692</v>
      </c>
      <c r="BC550" s="627"/>
      <c r="BE550" s="602"/>
      <c r="BF550" s="688"/>
      <c r="BG550" s="688"/>
      <c r="BH550" s="600"/>
      <c r="BJ550" s="669"/>
      <c r="BL550" s="689"/>
      <c r="BM550" s="690"/>
      <c r="BN550" s="690"/>
      <c r="BO550" s="691"/>
      <c r="BQ550" s="602"/>
      <c r="BR550" s="612"/>
      <c r="BS550" s="612"/>
      <c r="BT550" s="613"/>
      <c r="BV550" s="602"/>
      <c r="BW550" s="612"/>
      <c r="BX550" s="612"/>
      <c r="BY550" s="612"/>
      <c r="BZ550" s="613"/>
      <c r="CB550" s="602"/>
      <c r="CC550" s="612"/>
      <c r="CD550" s="612"/>
      <c r="CE550" s="612"/>
      <c r="CF550" s="613"/>
      <c r="CH550" s="614"/>
    </row>
    <row r="551" spans="1:86" ht="45">
      <c r="A551" s="1367"/>
      <c r="B551" s="584" t="s">
        <v>3593</v>
      </c>
      <c r="C551" s="657" t="s">
        <v>3573</v>
      </c>
      <c r="D551" s="593" t="s">
        <v>3574</v>
      </c>
      <c r="F551" s="634">
        <v>33900</v>
      </c>
      <c r="G551" s="635">
        <v>40470</v>
      </c>
      <c r="H551" s="634">
        <v>29810</v>
      </c>
      <c r="I551" s="635">
        <v>36380</v>
      </c>
      <c r="J551" s="595" t="s">
        <v>12</v>
      </c>
      <c r="K551" s="636">
        <v>320</v>
      </c>
      <c r="L551" s="637">
        <v>380</v>
      </c>
      <c r="M551" s="638" t="s">
        <v>3709</v>
      </c>
      <c r="N551" s="636">
        <v>270</v>
      </c>
      <c r="O551" s="637">
        <v>330</v>
      </c>
      <c r="P551" s="638" t="s">
        <v>3709</v>
      </c>
      <c r="Q551" s="576" t="s">
        <v>1</v>
      </c>
      <c r="R551" s="692">
        <v>6570</v>
      </c>
      <c r="S551" s="693">
        <v>60</v>
      </c>
      <c r="T551" s="663" t="s">
        <v>3618</v>
      </c>
      <c r="V551" s="598"/>
      <c r="W551" s="601">
        <v>476800</v>
      </c>
      <c r="X551" s="592"/>
      <c r="Y551" s="601">
        <v>4760</v>
      </c>
      <c r="Z551" s="592" t="s">
        <v>3618</v>
      </c>
      <c r="AA551" s="592"/>
      <c r="AB551" s="593"/>
      <c r="AD551" s="698"/>
      <c r="AE551" s="698"/>
      <c r="AF551" s="592"/>
      <c r="AG551" s="592"/>
      <c r="AH551" s="593"/>
      <c r="AJ551" s="603" t="s">
        <v>3244</v>
      </c>
      <c r="AK551" s="601"/>
      <c r="AL551" s="592" t="s">
        <v>1</v>
      </c>
      <c r="AM551" s="592">
        <v>20</v>
      </c>
      <c r="AN551" s="593" t="s">
        <v>3633</v>
      </c>
      <c r="AO551" s="576" t="s">
        <v>1</v>
      </c>
      <c r="AP551" s="1350">
        <v>2900</v>
      </c>
      <c r="AQ551" s="1353">
        <v>3100</v>
      </c>
      <c r="AR551" s="1350">
        <v>2000</v>
      </c>
      <c r="AS551" s="1353">
        <v>2000</v>
      </c>
      <c r="AT551" s="1349" t="s">
        <v>12</v>
      </c>
      <c r="AU551" s="646" t="s">
        <v>3730</v>
      </c>
      <c r="AV551" s="647">
        <v>6100</v>
      </c>
      <c r="AW551" s="648">
        <v>6800</v>
      </c>
      <c r="AX551" s="684">
        <v>4200</v>
      </c>
      <c r="AY551" s="668">
        <v>4200</v>
      </c>
      <c r="BA551" s="651">
        <v>3920</v>
      </c>
      <c r="BB551" s="576" t="s">
        <v>1</v>
      </c>
      <c r="BC551" s="1344">
        <v>4500</v>
      </c>
      <c r="BD551" s="576" t="s">
        <v>1</v>
      </c>
      <c r="BE551" s="603">
        <v>1910</v>
      </c>
      <c r="BF551" s="592" t="s">
        <v>1</v>
      </c>
      <c r="BG551" s="592">
        <v>10</v>
      </c>
      <c r="BH551" s="593" t="s">
        <v>3618</v>
      </c>
      <c r="BJ551" s="669"/>
      <c r="BK551" s="576" t="s">
        <v>11</v>
      </c>
      <c r="BL551" s="609" t="s">
        <v>3307</v>
      </c>
      <c r="BM551" s="610" t="s">
        <v>3307</v>
      </c>
      <c r="BN551" s="610" t="s">
        <v>3307</v>
      </c>
      <c r="BO551" s="611" t="s">
        <v>3307</v>
      </c>
      <c r="BP551" s="576" t="s">
        <v>11</v>
      </c>
      <c r="BQ551" s="603"/>
      <c r="BR551" s="601"/>
      <c r="BS551" s="601"/>
      <c r="BT551" s="670"/>
      <c r="BU551" s="576" t="s">
        <v>11</v>
      </c>
      <c r="BV551" s="603"/>
      <c r="BW551" s="601"/>
      <c r="BX551" s="601"/>
      <c r="BY551" s="601"/>
      <c r="BZ551" s="670"/>
      <c r="CA551" s="576" t="s">
        <v>11</v>
      </c>
      <c r="CB551" s="603"/>
      <c r="CC551" s="601"/>
      <c r="CD551" s="601"/>
      <c r="CE551" s="601"/>
      <c r="CF551" s="670"/>
      <c r="CH551" s="669" t="s">
        <v>3257</v>
      </c>
    </row>
    <row r="552" spans="1:86">
      <c r="A552" s="1367"/>
      <c r="B552" s="584"/>
      <c r="C552" s="657"/>
      <c r="D552" s="593" t="s">
        <v>3576</v>
      </c>
      <c r="F552" s="658">
        <v>40470</v>
      </c>
      <c r="G552" s="659">
        <v>94570</v>
      </c>
      <c r="H552" s="658">
        <v>36380</v>
      </c>
      <c r="I552" s="659">
        <v>90480</v>
      </c>
      <c r="J552" s="595" t="s">
        <v>12</v>
      </c>
      <c r="K552" s="660">
        <v>380</v>
      </c>
      <c r="L552" s="661">
        <v>830</v>
      </c>
      <c r="M552" s="662" t="s">
        <v>3709</v>
      </c>
      <c r="N552" s="660">
        <v>330</v>
      </c>
      <c r="O552" s="661">
        <v>790</v>
      </c>
      <c r="P552" s="662" t="s">
        <v>3709</v>
      </c>
      <c r="Q552" s="576" t="s">
        <v>1</v>
      </c>
      <c r="R552" s="603">
        <v>6570</v>
      </c>
      <c r="S552" s="601">
        <v>60</v>
      </c>
      <c r="T552" s="663" t="s">
        <v>3618</v>
      </c>
      <c r="V552" s="598"/>
      <c r="W552" s="601"/>
      <c r="X552" s="592"/>
      <c r="Y552" s="601"/>
      <c r="Z552" s="592"/>
      <c r="AA552" s="592"/>
      <c r="AB552" s="593"/>
      <c r="AD552" s="698"/>
      <c r="AE552" s="698"/>
      <c r="AF552" s="592"/>
      <c r="AG552" s="592"/>
      <c r="AH552" s="593"/>
      <c r="AJ552" s="603"/>
      <c r="AK552" s="601"/>
      <c r="AL552" s="592"/>
      <c r="AM552" s="592"/>
      <c r="AN552" s="593"/>
      <c r="AP552" s="1351"/>
      <c r="AQ552" s="1354"/>
      <c r="AR552" s="1351"/>
      <c r="AS552" s="1354"/>
      <c r="AT552" s="1349"/>
      <c r="AU552" s="588" t="s">
        <v>3731</v>
      </c>
      <c r="AV552" s="665">
        <v>3300</v>
      </c>
      <c r="AW552" s="666">
        <v>3700</v>
      </c>
      <c r="AX552" s="684">
        <v>2300</v>
      </c>
      <c r="AY552" s="668">
        <v>2300</v>
      </c>
      <c r="BA552" s="694"/>
      <c r="BC552" s="1345"/>
      <c r="BE552" s="603"/>
      <c r="BF552" s="592"/>
      <c r="BG552" s="592"/>
      <c r="BH552" s="593"/>
      <c r="BJ552" s="669"/>
      <c r="BL552" s="609"/>
      <c r="BM552" s="610"/>
      <c r="BN552" s="610"/>
      <c r="BO552" s="611"/>
      <c r="BQ552" s="603">
        <v>1140</v>
      </c>
      <c r="BR552" s="601" t="s">
        <v>3639</v>
      </c>
      <c r="BS552" s="601">
        <v>10</v>
      </c>
      <c r="BT552" s="670" t="s">
        <v>3618</v>
      </c>
      <c r="BV552" s="603">
        <v>3580</v>
      </c>
      <c r="BW552" s="601" t="s">
        <v>3630</v>
      </c>
      <c r="BX552" s="601">
        <v>30</v>
      </c>
      <c r="BY552" s="601" t="s">
        <v>3618</v>
      </c>
      <c r="BZ552" s="670" t="s">
        <v>3631</v>
      </c>
      <c r="CB552" s="603">
        <v>2120</v>
      </c>
      <c r="CC552" s="601" t="s">
        <v>3630</v>
      </c>
      <c r="CD552" s="601">
        <v>20</v>
      </c>
      <c r="CE552" s="601" t="s">
        <v>3618</v>
      </c>
      <c r="CF552" s="670" t="s">
        <v>3631</v>
      </c>
      <c r="CH552" s="669"/>
    </row>
    <row r="553" spans="1:86">
      <c r="A553" s="1367"/>
      <c r="B553" s="584"/>
      <c r="C553" s="657" t="s">
        <v>3577</v>
      </c>
      <c r="D553" s="593" t="s">
        <v>3578</v>
      </c>
      <c r="F553" s="658">
        <v>94570</v>
      </c>
      <c r="G553" s="659">
        <v>160320</v>
      </c>
      <c r="H553" s="658">
        <v>90480</v>
      </c>
      <c r="I553" s="659">
        <v>156230</v>
      </c>
      <c r="J553" s="595" t="s">
        <v>12</v>
      </c>
      <c r="K553" s="660">
        <v>830</v>
      </c>
      <c r="L553" s="661">
        <v>1490</v>
      </c>
      <c r="M553" s="662" t="s">
        <v>3709</v>
      </c>
      <c r="N553" s="660">
        <v>790</v>
      </c>
      <c r="O553" s="661">
        <v>1450</v>
      </c>
      <c r="P553" s="662" t="s">
        <v>3709</v>
      </c>
      <c r="R553" s="598"/>
      <c r="S553" s="592"/>
      <c r="T553" s="593"/>
      <c r="V553" s="697"/>
      <c r="W553" s="701" t="s">
        <v>3719</v>
      </c>
      <c r="X553" s="592"/>
      <c r="Y553" s="701" t="s">
        <v>3719</v>
      </c>
      <c r="Z553" s="701"/>
      <c r="AA553" s="592"/>
      <c r="AB553" s="593"/>
      <c r="AD553" s="698"/>
      <c r="AE553" s="698"/>
      <c r="AF553" s="592"/>
      <c r="AG553" s="592"/>
      <c r="AH553" s="593"/>
      <c r="AJ553" s="603">
        <v>2690</v>
      </c>
      <c r="AK553" s="601" t="s">
        <v>3632</v>
      </c>
      <c r="AL553" s="592"/>
      <c r="AM553" s="592"/>
      <c r="AN553" s="593"/>
      <c r="AP553" s="1351"/>
      <c r="AQ553" s="1354"/>
      <c r="AR553" s="1351"/>
      <c r="AS553" s="1354"/>
      <c r="AT553" s="1349"/>
      <c r="AU553" s="588" t="s">
        <v>3732</v>
      </c>
      <c r="AV553" s="665">
        <v>2900</v>
      </c>
      <c r="AW553" s="666">
        <v>3200</v>
      </c>
      <c r="AX553" s="684">
        <v>2000</v>
      </c>
      <c r="AY553" s="668">
        <v>2000</v>
      </c>
      <c r="BA553" s="651" t="s">
        <v>3693</v>
      </c>
      <c r="BC553" s="627"/>
      <c r="BE553" s="603"/>
      <c r="BF553" s="592"/>
      <c r="BG553" s="592"/>
      <c r="BH553" s="593"/>
      <c r="BJ553" s="669"/>
      <c r="BL553" s="609">
        <v>0.02</v>
      </c>
      <c r="BM553" s="610">
        <v>0.03</v>
      </c>
      <c r="BN553" s="610">
        <v>0.05</v>
      </c>
      <c r="BO553" s="611">
        <v>7.0000000000000007E-2</v>
      </c>
      <c r="BQ553" s="603"/>
      <c r="BR553" s="601"/>
      <c r="BS553" s="601"/>
      <c r="BT553" s="670"/>
      <c r="BV553" s="603"/>
      <c r="BW553" s="601"/>
      <c r="BX553" s="601"/>
      <c r="BY553" s="601"/>
      <c r="BZ553" s="670"/>
      <c r="CB553" s="603"/>
      <c r="CC553" s="601"/>
      <c r="CD553" s="601"/>
      <c r="CE553" s="601"/>
      <c r="CF553" s="670"/>
      <c r="CH553" s="669">
        <v>0.95</v>
      </c>
    </row>
    <row r="554" spans="1:86">
      <c r="A554" s="1367"/>
      <c r="B554" s="584"/>
      <c r="C554" s="657"/>
      <c r="D554" s="593" t="s">
        <v>3579</v>
      </c>
      <c r="F554" s="673">
        <v>160320</v>
      </c>
      <c r="G554" s="674"/>
      <c r="H554" s="673">
        <v>156230</v>
      </c>
      <c r="I554" s="674"/>
      <c r="J554" s="595" t="s">
        <v>12</v>
      </c>
      <c r="K554" s="675">
        <v>1490</v>
      </c>
      <c r="L554" s="676"/>
      <c r="M554" s="677" t="s">
        <v>3709</v>
      </c>
      <c r="N554" s="675">
        <v>1450</v>
      </c>
      <c r="O554" s="676"/>
      <c r="P554" s="677" t="s">
        <v>3709</v>
      </c>
      <c r="R554" s="598"/>
      <c r="S554" s="592"/>
      <c r="T554" s="593"/>
      <c r="V554" s="598"/>
      <c r="W554" s="601">
        <v>509400</v>
      </c>
      <c r="X554" s="592"/>
      <c r="Y554" s="601">
        <v>5090</v>
      </c>
      <c r="Z554" s="592" t="s">
        <v>3618</v>
      </c>
      <c r="AA554" s="592"/>
      <c r="AB554" s="593"/>
      <c r="AD554" s="698"/>
      <c r="AE554" s="698"/>
      <c r="AF554" s="592"/>
      <c r="AG554" s="592"/>
      <c r="AH554" s="593"/>
      <c r="AJ554" s="603"/>
      <c r="AK554" s="601"/>
      <c r="AL554" s="592"/>
      <c r="AM554" s="592"/>
      <c r="AN554" s="593"/>
      <c r="AP554" s="1352"/>
      <c r="AQ554" s="1355"/>
      <c r="AR554" s="1352"/>
      <c r="AS554" s="1355"/>
      <c r="AT554" s="1349"/>
      <c r="AU554" s="679" t="s">
        <v>3733</v>
      </c>
      <c r="AV554" s="680">
        <v>2600</v>
      </c>
      <c r="AW554" s="681">
        <v>2900</v>
      </c>
      <c r="AX554" s="682">
        <v>1800</v>
      </c>
      <c r="AY554" s="683">
        <v>1800</v>
      </c>
      <c r="BA554" s="651">
        <v>3660</v>
      </c>
      <c r="BC554" s="627"/>
      <c r="BE554" s="603"/>
      <c r="BF554" s="592"/>
      <c r="BG554" s="592"/>
      <c r="BH554" s="593"/>
      <c r="BJ554" s="669"/>
      <c r="BL554" s="609"/>
      <c r="BM554" s="610"/>
      <c r="BN554" s="610"/>
      <c r="BO554" s="611"/>
      <c r="BQ554" s="603"/>
      <c r="BR554" s="601"/>
      <c r="BS554" s="601"/>
      <c r="BT554" s="670"/>
      <c r="BV554" s="603"/>
      <c r="BW554" s="601"/>
      <c r="BX554" s="601"/>
      <c r="BY554" s="601"/>
      <c r="BZ554" s="670"/>
      <c r="CB554" s="603"/>
      <c r="CC554" s="601"/>
      <c r="CD554" s="601"/>
      <c r="CE554" s="601"/>
      <c r="CF554" s="670"/>
      <c r="CH554" s="669"/>
    </row>
    <row r="555" spans="1:86" ht="45">
      <c r="A555" s="1367"/>
      <c r="B555" s="631" t="s">
        <v>3594</v>
      </c>
      <c r="C555" s="632" t="s">
        <v>3573</v>
      </c>
      <c r="D555" s="633" t="s">
        <v>3574</v>
      </c>
      <c r="F555" s="634">
        <v>32380</v>
      </c>
      <c r="G555" s="635">
        <v>38950</v>
      </c>
      <c r="H555" s="634">
        <v>28630</v>
      </c>
      <c r="I555" s="635">
        <v>35200</v>
      </c>
      <c r="J555" s="595" t="s">
        <v>12</v>
      </c>
      <c r="K555" s="636">
        <v>300</v>
      </c>
      <c r="L555" s="637">
        <v>360</v>
      </c>
      <c r="M555" s="638" t="s">
        <v>3709</v>
      </c>
      <c r="N555" s="636">
        <v>260</v>
      </c>
      <c r="O555" s="637">
        <v>320</v>
      </c>
      <c r="P555" s="638" t="s">
        <v>3709</v>
      </c>
      <c r="Q555" s="576" t="s">
        <v>1</v>
      </c>
      <c r="R555" s="639">
        <v>6570</v>
      </c>
      <c r="S555" s="640">
        <v>60</v>
      </c>
      <c r="T555" s="641" t="s">
        <v>3618</v>
      </c>
      <c r="V555" s="598"/>
      <c r="W555" s="601"/>
      <c r="X555" s="592"/>
      <c r="Y555" s="601"/>
      <c r="Z555" s="592"/>
      <c r="AA555" s="592"/>
      <c r="AB555" s="593"/>
      <c r="AD555" s="698"/>
      <c r="AE555" s="698"/>
      <c r="AF555" s="592"/>
      <c r="AG555" s="592"/>
      <c r="AH555" s="593"/>
      <c r="AJ555" s="603" t="s">
        <v>3245</v>
      </c>
      <c r="AK555" s="601"/>
      <c r="AL555" s="592" t="s">
        <v>1</v>
      </c>
      <c r="AM555" s="592">
        <v>20</v>
      </c>
      <c r="AN555" s="593" t="s">
        <v>3633</v>
      </c>
      <c r="AO555" s="576" t="s">
        <v>1</v>
      </c>
      <c r="AP555" s="1350">
        <v>2600</v>
      </c>
      <c r="AQ555" s="1353">
        <v>2900</v>
      </c>
      <c r="AR555" s="1350">
        <v>1800</v>
      </c>
      <c r="AS555" s="1353">
        <v>1800</v>
      </c>
      <c r="AT555" s="1349" t="s">
        <v>12</v>
      </c>
      <c r="AU555" s="646" t="s">
        <v>3730</v>
      </c>
      <c r="AV555" s="647">
        <v>5500</v>
      </c>
      <c r="AW555" s="648">
        <v>6200</v>
      </c>
      <c r="AX555" s="684">
        <v>3900</v>
      </c>
      <c r="AY555" s="668">
        <v>3900</v>
      </c>
      <c r="BA555" s="694"/>
      <c r="BB555" s="576" t="s">
        <v>1</v>
      </c>
      <c r="BC555" s="1344">
        <v>4500</v>
      </c>
      <c r="BD555" s="576" t="s">
        <v>1</v>
      </c>
      <c r="BE555" s="644">
        <v>1750</v>
      </c>
      <c r="BF555" s="642" t="s">
        <v>1</v>
      </c>
      <c r="BG555" s="642">
        <v>10</v>
      </c>
      <c r="BH555" s="633" t="s">
        <v>3618</v>
      </c>
      <c r="BJ555" s="669"/>
      <c r="BK555" s="576" t="s">
        <v>11</v>
      </c>
      <c r="BL555" s="653" t="s">
        <v>3307</v>
      </c>
      <c r="BM555" s="654" t="s">
        <v>3307</v>
      </c>
      <c r="BN555" s="654" t="s">
        <v>3307</v>
      </c>
      <c r="BO555" s="655" t="s">
        <v>3307</v>
      </c>
      <c r="BP555" s="576" t="s">
        <v>11</v>
      </c>
      <c r="BQ555" s="644"/>
      <c r="BR555" s="645"/>
      <c r="BS555" s="645"/>
      <c r="BT555" s="656"/>
      <c r="BU555" s="576" t="s">
        <v>11</v>
      </c>
      <c r="BV555" s="644"/>
      <c r="BW555" s="645"/>
      <c r="BX555" s="645"/>
      <c r="BY555" s="645"/>
      <c r="BZ555" s="656"/>
      <c r="CA555" s="576" t="s">
        <v>11</v>
      </c>
      <c r="CB555" s="644"/>
      <c r="CC555" s="645"/>
      <c r="CD555" s="645"/>
      <c r="CE555" s="645"/>
      <c r="CF555" s="656"/>
      <c r="CH555" s="652" t="s">
        <v>3257</v>
      </c>
    </row>
    <row r="556" spans="1:86">
      <c r="A556" s="1367"/>
      <c r="B556" s="584"/>
      <c r="C556" s="657"/>
      <c r="D556" s="593" t="s">
        <v>3576</v>
      </c>
      <c r="F556" s="658">
        <v>38950</v>
      </c>
      <c r="G556" s="659">
        <v>93050</v>
      </c>
      <c r="H556" s="658">
        <v>35200</v>
      </c>
      <c r="I556" s="659">
        <v>89300</v>
      </c>
      <c r="J556" s="595" t="s">
        <v>12</v>
      </c>
      <c r="K556" s="660">
        <v>360</v>
      </c>
      <c r="L556" s="661">
        <v>810</v>
      </c>
      <c r="M556" s="662" t="s">
        <v>3709</v>
      </c>
      <c r="N556" s="660">
        <v>320</v>
      </c>
      <c r="O556" s="661">
        <v>780</v>
      </c>
      <c r="P556" s="662" t="s">
        <v>3709</v>
      </c>
      <c r="Q556" s="576" t="s">
        <v>1</v>
      </c>
      <c r="R556" s="603">
        <v>6570</v>
      </c>
      <c r="S556" s="601">
        <v>60</v>
      </c>
      <c r="T556" s="663" t="s">
        <v>3618</v>
      </c>
      <c r="V556" s="697"/>
      <c r="W556" s="701" t="s">
        <v>3720</v>
      </c>
      <c r="X556" s="592"/>
      <c r="Y556" s="701" t="s">
        <v>3720</v>
      </c>
      <c r="Z556" s="701"/>
      <c r="AA556" s="592"/>
      <c r="AB556" s="593"/>
      <c r="AD556" s="698"/>
      <c r="AE556" s="698"/>
      <c r="AF556" s="592"/>
      <c r="AG556" s="592"/>
      <c r="AH556" s="593"/>
      <c r="AJ556" s="603"/>
      <c r="AK556" s="601"/>
      <c r="AL556" s="592"/>
      <c r="AM556" s="592"/>
      <c r="AN556" s="593"/>
      <c r="AP556" s="1351"/>
      <c r="AQ556" s="1354"/>
      <c r="AR556" s="1351"/>
      <c r="AS556" s="1354"/>
      <c r="AT556" s="1349"/>
      <c r="AU556" s="588" t="s">
        <v>3731</v>
      </c>
      <c r="AV556" s="665">
        <v>3000</v>
      </c>
      <c r="AW556" s="666">
        <v>3400</v>
      </c>
      <c r="AX556" s="684">
        <v>2100</v>
      </c>
      <c r="AY556" s="668">
        <v>2100</v>
      </c>
      <c r="BA556" s="651" t="s">
        <v>3694</v>
      </c>
      <c r="BC556" s="1345"/>
      <c r="BE556" s="603"/>
      <c r="BF556" s="592"/>
      <c r="BG556" s="592"/>
      <c r="BH556" s="593"/>
      <c r="BJ556" s="669"/>
      <c r="BL556" s="609"/>
      <c r="BM556" s="610"/>
      <c r="BN556" s="610"/>
      <c r="BO556" s="611"/>
      <c r="BQ556" s="603">
        <v>1050</v>
      </c>
      <c r="BR556" s="601" t="s">
        <v>3639</v>
      </c>
      <c r="BS556" s="601">
        <v>10</v>
      </c>
      <c r="BT556" s="670" t="s">
        <v>3618</v>
      </c>
      <c r="BV556" s="603">
        <v>3280</v>
      </c>
      <c r="BW556" s="601" t="s">
        <v>3630</v>
      </c>
      <c r="BX556" s="601">
        <v>30</v>
      </c>
      <c r="BY556" s="601" t="s">
        <v>3618</v>
      </c>
      <c r="BZ556" s="670" t="s">
        <v>3631</v>
      </c>
      <c r="CB556" s="603">
        <v>1940</v>
      </c>
      <c r="CC556" s="601" t="s">
        <v>3630</v>
      </c>
      <c r="CD556" s="601">
        <v>10</v>
      </c>
      <c r="CE556" s="601" t="s">
        <v>3618</v>
      </c>
      <c r="CF556" s="670" t="s">
        <v>3631</v>
      </c>
      <c r="CH556" s="669"/>
    </row>
    <row r="557" spans="1:86">
      <c r="A557" s="1367"/>
      <c r="B557" s="584"/>
      <c r="C557" s="657" t="s">
        <v>3577</v>
      </c>
      <c r="D557" s="593" t="s">
        <v>3578</v>
      </c>
      <c r="F557" s="658">
        <v>93050</v>
      </c>
      <c r="G557" s="659">
        <v>158800</v>
      </c>
      <c r="H557" s="658">
        <v>89300</v>
      </c>
      <c r="I557" s="659">
        <v>155050</v>
      </c>
      <c r="J557" s="595" t="s">
        <v>12</v>
      </c>
      <c r="K557" s="660">
        <v>810</v>
      </c>
      <c r="L557" s="661">
        <v>1470</v>
      </c>
      <c r="M557" s="662" t="s">
        <v>3709</v>
      </c>
      <c r="N557" s="660">
        <v>780</v>
      </c>
      <c r="O557" s="661">
        <v>1440</v>
      </c>
      <c r="P557" s="662" t="s">
        <v>3709</v>
      </c>
      <c r="R557" s="598"/>
      <c r="S557" s="592"/>
      <c r="T557" s="593"/>
      <c r="V557" s="598"/>
      <c r="W557" s="601">
        <v>542100</v>
      </c>
      <c r="X557" s="592"/>
      <c r="Y557" s="601">
        <v>5420</v>
      </c>
      <c r="Z557" s="592" t="s">
        <v>3618</v>
      </c>
      <c r="AA557" s="592"/>
      <c r="AB557" s="593"/>
      <c r="AD557" s="698"/>
      <c r="AE557" s="698"/>
      <c r="AF557" s="592"/>
      <c r="AG557" s="592"/>
      <c r="AH557" s="593"/>
      <c r="AJ557" s="603">
        <v>2240</v>
      </c>
      <c r="AK557" s="601" t="s">
        <v>3632</v>
      </c>
      <c r="AL557" s="592"/>
      <c r="AM557" s="592"/>
      <c r="AN557" s="593"/>
      <c r="AP557" s="1351"/>
      <c r="AQ557" s="1354"/>
      <c r="AR557" s="1351"/>
      <c r="AS557" s="1354"/>
      <c r="AT557" s="1349"/>
      <c r="AU557" s="588" t="s">
        <v>3732</v>
      </c>
      <c r="AV557" s="665">
        <v>2600</v>
      </c>
      <c r="AW557" s="666">
        <v>2900</v>
      </c>
      <c r="AX557" s="684">
        <v>1800</v>
      </c>
      <c r="AY557" s="668">
        <v>1800</v>
      </c>
      <c r="BA557" s="651">
        <v>3160</v>
      </c>
      <c r="BC557" s="627"/>
      <c r="BE557" s="603"/>
      <c r="BF557" s="592"/>
      <c r="BG557" s="592"/>
      <c r="BH557" s="593"/>
      <c r="BJ557" s="669"/>
      <c r="BL557" s="609">
        <v>0.02</v>
      </c>
      <c r="BM557" s="610">
        <v>0.03</v>
      </c>
      <c r="BN557" s="610">
        <v>0.05</v>
      </c>
      <c r="BO557" s="611">
        <v>7.0000000000000007E-2</v>
      </c>
      <c r="BQ557" s="603"/>
      <c r="BR557" s="601"/>
      <c r="BS557" s="601"/>
      <c r="BT557" s="670"/>
      <c r="BV557" s="603"/>
      <c r="BW557" s="601"/>
      <c r="BX557" s="601"/>
      <c r="BY557" s="601"/>
      <c r="BZ557" s="670"/>
      <c r="CB557" s="603"/>
      <c r="CC557" s="601"/>
      <c r="CD557" s="601"/>
      <c r="CE557" s="601"/>
      <c r="CF557" s="670"/>
      <c r="CH557" s="669">
        <v>0.95</v>
      </c>
    </row>
    <row r="558" spans="1:86">
      <c r="A558" s="1367"/>
      <c r="B558" s="686"/>
      <c r="C558" s="687"/>
      <c r="D558" s="600" t="s">
        <v>3579</v>
      </c>
      <c r="F558" s="673">
        <v>158800</v>
      </c>
      <c r="G558" s="674"/>
      <c r="H558" s="673">
        <v>155050</v>
      </c>
      <c r="I558" s="674"/>
      <c r="J558" s="595" t="s">
        <v>12</v>
      </c>
      <c r="K558" s="675">
        <v>1470</v>
      </c>
      <c r="L558" s="676"/>
      <c r="M558" s="677" t="s">
        <v>3709</v>
      </c>
      <c r="N558" s="675">
        <v>1440</v>
      </c>
      <c r="O558" s="676"/>
      <c r="P558" s="677" t="s">
        <v>3709</v>
      </c>
      <c r="R558" s="599"/>
      <c r="S558" s="688"/>
      <c r="T558" s="600"/>
      <c r="V558" s="598"/>
      <c r="W558" s="601"/>
      <c r="X558" s="592"/>
      <c r="Y558" s="601"/>
      <c r="Z558" s="592"/>
      <c r="AA558" s="592"/>
      <c r="AB558" s="593"/>
      <c r="AD558" s="698"/>
      <c r="AE558" s="698"/>
      <c r="AF558" s="592"/>
      <c r="AG558" s="592"/>
      <c r="AH558" s="593"/>
      <c r="AJ558" s="603"/>
      <c r="AK558" s="601"/>
      <c r="AL558" s="592"/>
      <c r="AM558" s="592"/>
      <c r="AN558" s="593"/>
      <c r="AP558" s="1352"/>
      <c r="AQ558" s="1355"/>
      <c r="AR558" s="1352"/>
      <c r="AS558" s="1355"/>
      <c r="AT558" s="1349"/>
      <c r="AU558" s="679" t="s">
        <v>3733</v>
      </c>
      <c r="AV558" s="680">
        <v>2400</v>
      </c>
      <c r="AW558" s="681">
        <v>2600</v>
      </c>
      <c r="AX558" s="682">
        <v>1600</v>
      </c>
      <c r="AY558" s="683">
        <v>1600</v>
      </c>
      <c r="BA558" s="694"/>
      <c r="BC558" s="627"/>
      <c r="BE558" s="602"/>
      <c r="BF558" s="688"/>
      <c r="BG558" s="688"/>
      <c r="BH558" s="600"/>
      <c r="BJ558" s="669"/>
      <c r="BL558" s="689"/>
      <c r="BM558" s="690"/>
      <c r="BN558" s="690"/>
      <c r="BO558" s="691"/>
      <c r="BQ558" s="602"/>
      <c r="BR558" s="612"/>
      <c r="BS558" s="612"/>
      <c r="BT558" s="613"/>
      <c r="BV558" s="602"/>
      <c r="BW558" s="612"/>
      <c r="BX558" s="612"/>
      <c r="BY558" s="612"/>
      <c r="BZ558" s="613"/>
      <c r="CB558" s="602"/>
      <c r="CC558" s="612"/>
      <c r="CD558" s="612"/>
      <c r="CE558" s="612"/>
      <c r="CF558" s="613"/>
      <c r="CH558" s="614"/>
    </row>
    <row r="559" spans="1:86" ht="45">
      <c r="A559" s="1367"/>
      <c r="B559" s="584" t="s">
        <v>3595</v>
      </c>
      <c r="C559" s="657" t="s">
        <v>3573</v>
      </c>
      <c r="D559" s="593" t="s">
        <v>3574</v>
      </c>
      <c r="F559" s="634">
        <v>31100</v>
      </c>
      <c r="G559" s="635">
        <v>37670</v>
      </c>
      <c r="H559" s="634">
        <v>27640</v>
      </c>
      <c r="I559" s="635">
        <v>34210</v>
      </c>
      <c r="J559" s="595" t="s">
        <v>12</v>
      </c>
      <c r="K559" s="636">
        <v>290</v>
      </c>
      <c r="L559" s="637">
        <v>350</v>
      </c>
      <c r="M559" s="638" t="s">
        <v>3709</v>
      </c>
      <c r="N559" s="636">
        <v>250</v>
      </c>
      <c r="O559" s="637">
        <v>310</v>
      </c>
      <c r="P559" s="638" t="s">
        <v>3709</v>
      </c>
      <c r="Q559" s="576" t="s">
        <v>1</v>
      </c>
      <c r="R559" s="692">
        <v>6570</v>
      </c>
      <c r="S559" s="693">
        <v>60</v>
      </c>
      <c r="T559" s="663" t="s">
        <v>3618</v>
      </c>
      <c r="V559" s="697"/>
      <c r="W559" s="701" t="s">
        <v>3721</v>
      </c>
      <c r="X559" s="592"/>
      <c r="Y559" s="701" t="s">
        <v>3721</v>
      </c>
      <c r="Z559" s="701"/>
      <c r="AA559" s="592"/>
      <c r="AB559" s="593"/>
      <c r="AD559" s="698"/>
      <c r="AE559" s="698"/>
      <c r="AF559" s="592"/>
      <c r="AG559" s="592"/>
      <c r="AH559" s="593"/>
      <c r="AJ559" s="603" t="s">
        <v>3246</v>
      </c>
      <c r="AK559" s="601"/>
      <c r="AL559" s="592" t="s">
        <v>1</v>
      </c>
      <c r="AM559" s="592">
        <v>10</v>
      </c>
      <c r="AN559" s="593" t="s">
        <v>3633</v>
      </c>
      <c r="AO559" s="576" t="s">
        <v>1</v>
      </c>
      <c r="AP559" s="1350">
        <v>2400</v>
      </c>
      <c r="AQ559" s="1353">
        <v>2700</v>
      </c>
      <c r="AR559" s="1350">
        <v>1700</v>
      </c>
      <c r="AS559" s="1353">
        <v>1700</v>
      </c>
      <c r="AT559" s="1349" t="s">
        <v>12</v>
      </c>
      <c r="AU559" s="646" t="s">
        <v>3730</v>
      </c>
      <c r="AV559" s="647">
        <v>5100</v>
      </c>
      <c r="AW559" s="648">
        <v>5700</v>
      </c>
      <c r="AX559" s="684">
        <v>3500</v>
      </c>
      <c r="AY559" s="668">
        <v>3500</v>
      </c>
      <c r="BA559" s="651" t="s">
        <v>3695</v>
      </c>
      <c r="BB559" s="576" t="s">
        <v>1</v>
      </c>
      <c r="BC559" s="1344">
        <v>4500</v>
      </c>
      <c r="BD559" s="576" t="s">
        <v>1</v>
      </c>
      <c r="BE559" s="603">
        <v>1610</v>
      </c>
      <c r="BF559" s="592" t="s">
        <v>1</v>
      </c>
      <c r="BG559" s="592">
        <v>10</v>
      </c>
      <c r="BH559" s="593" t="s">
        <v>3618</v>
      </c>
      <c r="BJ559" s="669"/>
      <c r="BK559" s="576" t="s">
        <v>11</v>
      </c>
      <c r="BL559" s="609" t="s">
        <v>3307</v>
      </c>
      <c r="BM559" s="610" t="s">
        <v>3307</v>
      </c>
      <c r="BN559" s="610" t="s">
        <v>3307</v>
      </c>
      <c r="BO559" s="611" t="s">
        <v>3307</v>
      </c>
      <c r="BP559" s="576" t="s">
        <v>11</v>
      </c>
      <c r="BQ559" s="603"/>
      <c r="BR559" s="601"/>
      <c r="BS559" s="601"/>
      <c r="BT559" s="670"/>
      <c r="BU559" s="576" t="s">
        <v>11</v>
      </c>
      <c r="BV559" s="603"/>
      <c r="BW559" s="601"/>
      <c r="BX559" s="601"/>
      <c r="BY559" s="601"/>
      <c r="BZ559" s="670"/>
      <c r="CA559" s="576" t="s">
        <v>11</v>
      </c>
      <c r="CB559" s="603"/>
      <c r="CC559" s="601"/>
      <c r="CD559" s="601"/>
      <c r="CE559" s="601"/>
      <c r="CF559" s="670"/>
      <c r="CH559" s="669" t="s">
        <v>3257</v>
      </c>
    </row>
    <row r="560" spans="1:86">
      <c r="A560" s="1367"/>
      <c r="B560" s="584"/>
      <c r="C560" s="657"/>
      <c r="D560" s="593" t="s">
        <v>3576</v>
      </c>
      <c r="F560" s="658">
        <v>37670</v>
      </c>
      <c r="G560" s="659">
        <v>91770</v>
      </c>
      <c r="H560" s="658">
        <v>34210</v>
      </c>
      <c r="I560" s="659">
        <v>88310</v>
      </c>
      <c r="J560" s="595" t="s">
        <v>12</v>
      </c>
      <c r="K560" s="660">
        <v>350</v>
      </c>
      <c r="L560" s="661">
        <v>800</v>
      </c>
      <c r="M560" s="662" t="s">
        <v>3709</v>
      </c>
      <c r="N560" s="660">
        <v>310</v>
      </c>
      <c r="O560" s="661">
        <v>770</v>
      </c>
      <c r="P560" s="662" t="s">
        <v>3709</v>
      </c>
      <c r="Q560" s="576" t="s">
        <v>1</v>
      </c>
      <c r="R560" s="603">
        <v>6570</v>
      </c>
      <c r="S560" s="601">
        <v>60</v>
      </c>
      <c r="T560" s="663" t="s">
        <v>3618</v>
      </c>
      <c r="V560" s="598"/>
      <c r="W560" s="601">
        <v>574800</v>
      </c>
      <c r="X560" s="592"/>
      <c r="Y560" s="601">
        <v>5740</v>
      </c>
      <c r="Z560" s="592" t="s">
        <v>3618</v>
      </c>
      <c r="AA560" s="592"/>
      <c r="AB560" s="593"/>
      <c r="AD560" s="698"/>
      <c r="AE560" s="698"/>
      <c r="AF560" s="592"/>
      <c r="AG560" s="592"/>
      <c r="AH560" s="593"/>
      <c r="AJ560" s="603"/>
      <c r="AK560" s="601"/>
      <c r="AL560" s="592"/>
      <c r="AM560" s="592"/>
      <c r="AN560" s="593"/>
      <c r="AP560" s="1351"/>
      <c r="AQ560" s="1354"/>
      <c r="AR560" s="1351"/>
      <c r="AS560" s="1354"/>
      <c r="AT560" s="1349"/>
      <c r="AU560" s="588" t="s">
        <v>3731</v>
      </c>
      <c r="AV560" s="665">
        <v>2800</v>
      </c>
      <c r="AW560" s="666">
        <v>3100</v>
      </c>
      <c r="AX560" s="684">
        <v>1900</v>
      </c>
      <c r="AY560" s="668">
        <v>1900</v>
      </c>
      <c r="BA560" s="651">
        <v>2810</v>
      </c>
      <c r="BC560" s="1345"/>
      <c r="BE560" s="603"/>
      <c r="BF560" s="592"/>
      <c r="BG560" s="592"/>
      <c r="BH560" s="593"/>
      <c r="BJ560" s="669"/>
      <c r="BL560" s="609"/>
      <c r="BM560" s="610"/>
      <c r="BN560" s="610"/>
      <c r="BO560" s="611"/>
      <c r="BQ560" s="603">
        <v>970</v>
      </c>
      <c r="BR560" s="601" t="s">
        <v>3639</v>
      </c>
      <c r="BS560" s="601">
        <v>10</v>
      </c>
      <c r="BT560" s="670" t="s">
        <v>3618</v>
      </c>
      <c r="BV560" s="603">
        <v>3030</v>
      </c>
      <c r="BW560" s="601" t="s">
        <v>3630</v>
      </c>
      <c r="BX560" s="601">
        <v>30</v>
      </c>
      <c r="BY560" s="601" t="s">
        <v>3618</v>
      </c>
      <c r="BZ560" s="670" t="s">
        <v>3631</v>
      </c>
      <c r="CB560" s="603">
        <v>1790</v>
      </c>
      <c r="CC560" s="601" t="s">
        <v>3630</v>
      </c>
      <c r="CD560" s="601">
        <v>10</v>
      </c>
      <c r="CE560" s="601" t="s">
        <v>3618</v>
      </c>
      <c r="CF560" s="670" t="s">
        <v>3631</v>
      </c>
      <c r="CH560" s="669"/>
    </row>
    <row r="561" spans="1:86">
      <c r="A561" s="1367"/>
      <c r="B561" s="584"/>
      <c r="C561" s="657" t="s">
        <v>3577</v>
      </c>
      <c r="D561" s="593" t="s">
        <v>3578</v>
      </c>
      <c r="F561" s="658">
        <v>91770</v>
      </c>
      <c r="G561" s="659">
        <v>157520</v>
      </c>
      <c r="H561" s="658">
        <v>88310</v>
      </c>
      <c r="I561" s="659">
        <v>154060</v>
      </c>
      <c r="J561" s="595" t="s">
        <v>12</v>
      </c>
      <c r="K561" s="660">
        <v>800</v>
      </c>
      <c r="L561" s="661">
        <v>1460</v>
      </c>
      <c r="M561" s="662" t="s">
        <v>3709</v>
      </c>
      <c r="N561" s="660">
        <v>770</v>
      </c>
      <c r="O561" s="661">
        <v>1430</v>
      </c>
      <c r="P561" s="662" t="s">
        <v>3709</v>
      </c>
      <c r="R561" s="598"/>
      <c r="S561" s="592"/>
      <c r="T561" s="593"/>
      <c r="V561" s="598"/>
      <c r="W561" s="601"/>
      <c r="X561" s="592"/>
      <c r="Y561" s="601"/>
      <c r="Z561" s="592"/>
      <c r="AA561" s="592"/>
      <c r="AB561" s="593"/>
      <c r="AD561" s="698"/>
      <c r="AE561" s="698"/>
      <c r="AF561" s="592"/>
      <c r="AG561" s="592"/>
      <c r="AH561" s="593"/>
      <c r="AJ561" s="603">
        <v>1920</v>
      </c>
      <c r="AK561" s="601" t="s">
        <v>3632</v>
      </c>
      <c r="AL561" s="592"/>
      <c r="AM561" s="592"/>
      <c r="AN561" s="593"/>
      <c r="AP561" s="1351"/>
      <c r="AQ561" s="1354"/>
      <c r="AR561" s="1351"/>
      <c r="AS561" s="1354"/>
      <c r="AT561" s="1349"/>
      <c r="AU561" s="588" t="s">
        <v>3732</v>
      </c>
      <c r="AV561" s="665">
        <v>2400</v>
      </c>
      <c r="AW561" s="666">
        <v>2700</v>
      </c>
      <c r="AX561" s="684">
        <v>1700</v>
      </c>
      <c r="AY561" s="668">
        <v>1700</v>
      </c>
      <c r="BA561" s="694"/>
      <c r="BC561" s="672"/>
      <c r="BE561" s="603"/>
      <c r="BF561" s="592"/>
      <c r="BG561" s="592"/>
      <c r="BH561" s="593"/>
      <c r="BJ561" s="669"/>
      <c r="BL561" s="609">
        <v>0.02</v>
      </c>
      <c r="BM561" s="610">
        <v>0.03</v>
      </c>
      <c r="BN561" s="610">
        <v>0.05</v>
      </c>
      <c r="BO561" s="611">
        <v>7.0000000000000007E-2</v>
      </c>
      <c r="BQ561" s="603"/>
      <c r="BR561" s="601"/>
      <c r="BS561" s="601"/>
      <c r="BT561" s="670"/>
      <c r="BV561" s="603"/>
      <c r="BW561" s="601"/>
      <c r="BX561" s="601"/>
      <c r="BY561" s="601"/>
      <c r="BZ561" s="670"/>
      <c r="CB561" s="603"/>
      <c r="CC561" s="601"/>
      <c r="CD561" s="601"/>
      <c r="CE561" s="601"/>
      <c r="CF561" s="670"/>
      <c r="CH561" s="669">
        <v>0.97</v>
      </c>
    </row>
    <row r="562" spans="1:86">
      <c r="A562" s="1367"/>
      <c r="B562" s="584"/>
      <c r="C562" s="657"/>
      <c r="D562" s="593" t="s">
        <v>3579</v>
      </c>
      <c r="F562" s="673">
        <v>157520</v>
      </c>
      <c r="G562" s="674"/>
      <c r="H562" s="673">
        <v>154060</v>
      </c>
      <c r="I562" s="674"/>
      <c r="J562" s="595" t="s">
        <v>12</v>
      </c>
      <c r="K562" s="675">
        <v>1460</v>
      </c>
      <c r="L562" s="676"/>
      <c r="M562" s="677" t="s">
        <v>3709</v>
      </c>
      <c r="N562" s="675">
        <v>1430</v>
      </c>
      <c r="O562" s="676"/>
      <c r="P562" s="677" t="s">
        <v>3709</v>
      </c>
      <c r="R562" s="598"/>
      <c r="S562" s="592"/>
      <c r="T562" s="593"/>
      <c r="V562" s="697"/>
      <c r="W562" s="701" t="s">
        <v>3722</v>
      </c>
      <c r="X562" s="592"/>
      <c r="Y562" s="701" t="s">
        <v>3722</v>
      </c>
      <c r="Z562" s="701"/>
      <c r="AA562" s="592"/>
      <c r="AB562" s="593"/>
      <c r="AD562" s="698"/>
      <c r="AE562" s="698"/>
      <c r="AF562" s="592"/>
      <c r="AG562" s="592"/>
      <c r="AH562" s="593"/>
      <c r="AJ562" s="603"/>
      <c r="AK562" s="601"/>
      <c r="AL562" s="592"/>
      <c r="AM562" s="592"/>
      <c r="AN562" s="593"/>
      <c r="AP562" s="1352"/>
      <c r="AQ562" s="1355"/>
      <c r="AR562" s="1352"/>
      <c r="AS562" s="1355"/>
      <c r="AT562" s="1349"/>
      <c r="AU562" s="679" t="s">
        <v>3733</v>
      </c>
      <c r="AV562" s="680">
        <v>2200</v>
      </c>
      <c r="AW562" s="681">
        <v>2400</v>
      </c>
      <c r="AX562" s="682">
        <v>1500</v>
      </c>
      <c r="AY562" s="683">
        <v>1500</v>
      </c>
      <c r="BA562" s="651" t="s">
        <v>3696</v>
      </c>
      <c r="BC562" s="627"/>
      <c r="BE562" s="603"/>
      <c r="BF562" s="592"/>
      <c r="BG562" s="592"/>
      <c r="BH562" s="593"/>
      <c r="BJ562" s="669"/>
      <c r="BL562" s="609"/>
      <c r="BM562" s="610"/>
      <c r="BN562" s="610"/>
      <c r="BO562" s="611"/>
      <c r="BQ562" s="603"/>
      <c r="BR562" s="601"/>
      <c r="BS562" s="601"/>
      <c r="BT562" s="670"/>
      <c r="BV562" s="603"/>
      <c r="BW562" s="601"/>
      <c r="BX562" s="601"/>
      <c r="BY562" s="601"/>
      <c r="BZ562" s="670"/>
      <c r="CB562" s="603"/>
      <c r="CC562" s="601"/>
      <c r="CD562" s="601"/>
      <c r="CE562" s="601"/>
      <c r="CF562" s="670"/>
      <c r="CH562" s="669"/>
    </row>
    <row r="563" spans="1:86" ht="45">
      <c r="A563" s="1367"/>
      <c r="B563" s="631" t="s">
        <v>3596</v>
      </c>
      <c r="C563" s="632" t="s">
        <v>3573</v>
      </c>
      <c r="D563" s="633" t="s">
        <v>3574</v>
      </c>
      <c r="F563" s="634">
        <v>30030</v>
      </c>
      <c r="G563" s="635">
        <v>36600</v>
      </c>
      <c r="H563" s="634">
        <v>26810</v>
      </c>
      <c r="I563" s="635">
        <v>33380</v>
      </c>
      <c r="J563" s="595" t="s">
        <v>12</v>
      </c>
      <c r="K563" s="636">
        <v>280</v>
      </c>
      <c r="L563" s="637">
        <v>340</v>
      </c>
      <c r="M563" s="638" t="s">
        <v>3709</v>
      </c>
      <c r="N563" s="636">
        <v>240</v>
      </c>
      <c r="O563" s="637">
        <v>300</v>
      </c>
      <c r="P563" s="638" t="s">
        <v>3709</v>
      </c>
      <c r="Q563" s="576" t="s">
        <v>1</v>
      </c>
      <c r="R563" s="639">
        <v>6570</v>
      </c>
      <c r="S563" s="640">
        <v>60</v>
      </c>
      <c r="T563" s="641" t="s">
        <v>3618</v>
      </c>
      <c r="V563" s="598"/>
      <c r="W563" s="601">
        <v>607400</v>
      </c>
      <c r="X563" s="592"/>
      <c r="Y563" s="601">
        <v>6070</v>
      </c>
      <c r="Z563" s="592" t="s">
        <v>3618</v>
      </c>
      <c r="AA563" s="592"/>
      <c r="AB563" s="593"/>
      <c r="AD563" s="698"/>
      <c r="AE563" s="698"/>
      <c r="AF563" s="592"/>
      <c r="AG563" s="592"/>
      <c r="AH563" s="593"/>
      <c r="AJ563" s="603" t="s">
        <v>3247</v>
      </c>
      <c r="AK563" s="601"/>
      <c r="AL563" s="592" t="s">
        <v>1</v>
      </c>
      <c r="AM563" s="592">
        <v>10</v>
      </c>
      <c r="AN563" s="593" t="s">
        <v>3633</v>
      </c>
      <c r="AO563" s="576" t="s">
        <v>1</v>
      </c>
      <c r="AP563" s="1350">
        <v>2600</v>
      </c>
      <c r="AQ563" s="1353">
        <v>2900</v>
      </c>
      <c r="AR563" s="1350">
        <v>1800</v>
      </c>
      <c r="AS563" s="1353">
        <v>1800</v>
      </c>
      <c r="AT563" s="1349" t="s">
        <v>12</v>
      </c>
      <c r="AU563" s="646" t="s">
        <v>3730</v>
      </c>
      <c r="AV563" s="647">
        <v>5500</v>
      </c>
      <c r="AW563" s="648">
        <v>6200</v>
      </c>
      <c r="AX563" s="684">
        <v>3900</v>
      </c>
      <c r="AY563" s="668">
        <v>3900</v>
      </c>
      <c r="BA563" s="651">
        <v>2540</v>
      </c>
      <c r="BB563" s="576" t="s">
        <v>1</v>
      </c>
      <c r="BC563" s="1344">
        <v>4500</v>
      </c>
      <c r="BD563" s="576" t="s">
        <v>1</v>
      </c>
      <c r="BE563" s="644">
        <v>1500</v>
      </c>
      <c r="BF563" s="642" t="s">
        <v>1</v>
      </c>
      <c r="BG563" s="642">
        <v>10</v>
      </c>
      <c r="BH563" s="633" t="s">
        <v>3618</v>
      </c>
      <c r="BJ563" s="669"/>
      <c r="BK563" s="576" t="s">
        <v>11</v>
      </c>
      <c r="BL563" s="653" t="s">
        <v>3307</v>
      </c>
      <c r="BM563" s="654" t="s">
        <v>3307</v>
      </c>
      <c r="BN563" s="654" t="s">
        <v>3307</v>
      </c>
      <c r="BO563" s="655" t="s">
        <v>3307</v>
      </c>
      <c r="BP563" s="576" t="s">
        <v>11</v>
      </c>
      <c r="BQ563" s="644"/>
      <c r="BR563" s="645"/>
      <c r="BS563" s="645"/>
      <c r="BT563" s="656"/>
      <c r="BU563" s="576" t="s">
        <v>11</v>
      </c>
      <c r="BV563" s="644"/>
      <c r="BW563" s="645"/>
      <c r="BX563" s="645"/>
      <c r="BY563" s="645"/>
      <c r="BZ563" s="656"/>
      <c r="CA563" s="576" t="s">
        <v>11</v>
      </c>
      <c r="CB563" s="644"/>
      <c r="CC563" s="645"/>
      <c r="CD563" s="645"/>
      <c r="CE563" s="645"/>
      <c r="CF563" s="656"/>
      <c r="CH563" s="652" t="s">
        <v>3257</v>
      </c>
    </row>
    <row r="564" spans="1:86">
      <c r="A564" s="1367"/>
      <c r="B564" s="584"/>
      <c r="C564" s="657"/>
      <c r="D564" s="593" t="s">
        <v>3576</v>
      </c>
      <c r="F564" s="658">
        <v>36600</v>
      </c>
      <c r="G564" s="659">
        <v>90700</v>
      </c>
      <c r="H564" s="658">
        <v>33380</v>
      </c>
      <c r="I564" s="659">
        <v>87480</v>
      </c>
      <c r="J564" s="595" t="s">
        <v>12</v>
      </c>
      <c r="K564" s="660">
        <v>340</v>
      </c>
      <c r="L564" s="661">
        <v>790</v>
      </c>
      <c r="M564" s="662" t="s">
        <v>3709</v>
      </c>
      <c r="N564" s="660">
        <v>300</v>
      </c>
      <c r="O564" s="661">
        <v>760</v>
      </c>
      <c r="P564" s="662" t="s">
        <v>3709</v>
      </c>
      <c r="Q564" s="576" t="s">
        <v>1</v>
      </c>
      <c r="R564" s="603">
        <v>6570</v>
      </c>
      <c r="S564" s="601">
        <v>60</v>
      </c>
      <c r="T564" s="663" t="s">
        <v>3618</v>
      </c>
      <c r="V564" s="598"/>
      <c r="W564" s="601"/>
      <c r="X564" s="592"/>
      <c r="Y564" s="601"/>
      <c r="Z564" s="592"/>
      <c r="AA564" s="592"/>
      <c r="AB564" s="593"/>
      <c r="AD564" s="698"/>
      <c r="AE564" s="698"/>
      <c r="AF564" s="592"/>
      <c r="AG564" s="592"/>
      <c r="AH564" s="593"/>
      <c r="AJ564" s="603"/>
      <c r="AK564" s="601"/>
      <c r="AL564" s="592"/>
      <c r="AM564" s="592"/>
      <c r="AN564" s="593"/>
      <c r="AP564" s="1351"/>
      <c r="AQ564" s="1354"/>
      <c r="AR564" s="1351"/>
      <c r="AS564" s="1354"/>
      <c r="AT564" s="1349"/>
      <c r="AU564" s="588" t="s">
        <v>3731</v>
      </c>
      <c r="AV564" s="665">
        <v>3000</v>
      </c>
      <c r="AW564" s="666">
        <v>3400</v>
      </c>
      <c r="AX564" s="684">
        <v>2100</v>
      </c>
      <c r="AY564" s="668">
        <v>2100</v>
      </c>
      <c r="BA564" s="694"/>
      <c r="BC564" s="1345"/>
      <c r="BE564" s="603"/>
      <c r="BF564" s="592"/>
      <c r="BG564" s="592"/>
      <c r="BH564" s="593"/>
      <c r="BJ564" s="669"/>
      <c r="BL564" s="609"/>
      <c r="BM564" s="610"/>
      <c r="BN564" s="610"/>
      <c r="BO564" s="611"/>
      <c r="BQ564" s="603">
        <v>900</v>
      </c>
      <c r="BR564" s="601" t="s">
        <v>3639</v>
      </c>
      <c r="BS564" s="601">
        <v>9</v>
      </c>
      <c r="BT564" s="670" t="s">
        <v>3618</v>
      </c>
      <c r="BV564" s="603">
        <v>2810</v>
      </c>
      <c r="BW564" s="601" t="s">
        <v>3630</v>
      </c>
      <c r="BX564" s="601">
        <v>20</v>
      </c>
      <c r="BY564" s="601" t="s">
        <v>3618</v>
      </c>
      <c r="BZ564" s="670" t="s">
        <v>3631</v>
      </c>
      <c r="CB564" s="603">
        <v>1660</v>
      </c>
      <c r="CC564" s="601" t="s">
        <v>3630</v>
      </c>
      <c r="CD564" s="601">
        <v>10</v>
      </c>
      <c r="CE564" s="601" t="s">
        <v>3618</v>
      </c>
      <c r="CF564" s="670" t="s">
        <v>3631</v>
      </c>
      <c r="CH564" s="669"/>
    </row>
    <row r="565" spans="1:86">
      <c r="A565" s="1367"/>
      <c r="B565" s="584"/>
      <c r="C565" s="657" t="s">
        <v>3577</v>
      </c>
      <c r="D565" s="593" t="s">
        <v>3578</v>
      </c>
      <c r="F565" s="658">
        <v>90700</v>
      </c>
      <c r="G565" s="659">
        <v>156450</v>
      </c>
      <c r="H565" s="658">
        <v>87480</v>
      </c>
      <c r="I565" s="659">
        <v>153230</v>
      </c>
      <c r="J565" s="595" t="s">
        <v>12</v>
      </c>
      <c r="K565" s="660">
        <v>790</v>
      </c>
      <c r="L565" s="661">
        <v>1450</v>
      </c>
      <c r="M565" s="662" t="s">
        <v>3709</v>
      </c>
      <c r="N565" s="660">
        <v>760</v>
      </c>
      <c r="O565" s="661">
        <v>1420</v>
      </c>
      <c r="P565" s="662" t="s">
        <v>3709</v>
      </c>
      <c r="R565" s="598"/>
      <c r="S565" s="592"/>
      <c r="T565" s="593"/>
      <c r="V565" s="697"/>
      <c r="W565" s="701" t="s">
        <v>3723</v>
      </c>
      <c r="X565" s="592"/>
      <c r="Y565" s="701" t="s">
        <v>3723</v>
      </c>
      <c r="Z565" s="701"/>
      <c r="AA565" s="592"/>
      <c r="AB565" s="593"/>
      <c r="AD565" s="698"/>
      <c r="AE565" s="698"/>
      <c r="AF565" s="592"/>
      <c r="AG565" s="592"/>
      <c r="AH565" s="593"/>
      <c r="AJ565" s="603">
        <v>1680</v>
      </c>
      <c r="AK565" s="601" t="s">
        <v>3632</v>
      </c>
      <c r="AL565" s="592"/>
      <c r="AM565" s="592"/>
      <c r="AN565" s="593"/>
      <c r="AP565" s="1351"/>
      <c r="AQ565" s="1354"/>
      <c r="AR565" s="1351"/>
      <c r="AS565" s="1354"/>
      <c r="AT565" s="1349"/>
      <c r="AU565" s="588" t="s">
        <v>3732</v>
      </c>
      <c r="AV565" s="665">
        <v>2600</v>
      </c>
      <c r="AW565" s="666">
        <v>2900</v>
      </c>
      <c r="AX565" s="684">
        <v>1800</v>
      </c>
      <c r="AY565" s="668">
        <v>1800</v>
      </c>
      <c r="BA565" s="651" t="s">
        <v>3697</v>
      </c>
      <c r="BC565" s="627"/>
      <c r="BE565" s="603"/>
      <c r="BF565" s="592"/>
      <c r="BG565" s="592"/>
      <c r="BH565" s="593"/>
      <c r="BJ565" s="669"/>
      <c r="BL565" s="609">
        <v>0.02</v>
      </c>
      <c r="BM565" s="610">
        <v>0.03</v>
      </c>
      <c r="BN565" s="610">
        <v>0.05</v>
      </c>
      <c r="BO565" s="611">
        <v>7.0000000000000007E-2</v>
      </c>
      <c r="BQ565" s="603"/>
      <c r="BR565" s="601"/>
      <c r="BS565" s="601"/>
      <c r="BT565" s="670"/>
      <c r="BV565" s="603"/>
      <c r="BW565" s="601"/>
      <c r="BX565" s="601"/>
      <c r="BY565" s="601"/>
      <c r="BZ565" s="670"/>
      <c r="CB565" s="603"/>
      <c r="CC565" s="601"/>
      <c r="CD565" s="601"/>
      <c r="CE565" s="601"/>
      <c r="CF565" s="670"/>
      <c r="CH565" s="669">
        <v>0.98</v>
      </c>
    </row>
    <row r="566" spans="1:86">
      <c r="A566" s="1367"/>
      <c r="B566" s="686"/>
      <c r="C566" s="687"/>
      <c r="D566" s="600" t="s">
        <v>3579</v>
      </c>
      <c r="F566" s="673">
        <v>156450</v>
      </c>
      <c r="G566" s="674"/>
      <c r="H566" s="673">
        <v>153230</v>
      </c>
      <c r="I566" s="674"/>
      <c r="J566" s="595" t="s">
        <v>12</v>
      </c>
      <c r="K566" s="675">
        <v>1450</v>
      </c>
      <c r="L566" s="676"/>
      <c r="M566" s="677" t="s">
        <v>3709</v>
      </c>
      <c r="N566" s="675">
        <v>1420</v>
      </c>
      <c r="O566" s="676"/>
      <c r="P566" s="677" t="s">
        <v>3709</v>
      </c>
      <c r="R566" s="599"/>
      <c r="S566" s="688"/>
      <c r="T566" s="600"/>
      <c r="V566" s="598"/>
      <c r="W566" s="601">
        <v>640100</v>
      </c>
      <c r="X566" s="592"/>
      <c r="Y566" s="601">
        <v>6400</v>
      </c>
      <c r="Z566" s="592" t="s">
        <v>3618</v>
      </c>
      <c r="AA566" s="592"/>
      <c r="AB566" s="593"/>
      <c r="AD566" s="698"/>
      <c r="AE566" s="698"/>
      <c r="AF566" s="592"/>
      <c r="AG566" s="592"/>
      <c r="AH566" s="593"/>
      <c r="AJ566" s="603"/>
      <c r="AK566" s="601"/>
      <c r="AL566" s="592"/>
      <c r="AM566" s="592"/>
      <c r="AN566" s="593"/>
      <c r="AP566" s="1352"/>
      <c r="AQ566" s="1355"/>
      <c r="AR566" s="1352"/>
      <c r="AS566" s="1355"/>
      <c r="AT566" s="1349"/>
      <c r="AU566" s="679" t="s">
        <v>3733</v>
      </c>
      <c r="AV566" s="680">
        <v>2400</v>
      </c>
      <c r="AW566" s="681">
        <v>2600</v>
      </c>
      <c r="AX566" s="682">
        <v>1600</v>
      </c>
      <c r="AY566" s="683">
        <v>1600</v>
      </c>
      <c r="BA566" s="651">
        <v>2440</v>
      </c>
      <c r="BC566" s="627"/>
      <c r="BE566" s="602"/>
      <c r="BF566" s="688"/>
      <c r="BG566" s="688"/>
      <c r="BH566" s="600"/>
      <c r="BJ566" s="669"/>
      <c r="BL566" s="689"/>
      <c r="BM566" s="690"/>
      <c r="BN566" s="690"/>
      <c r="BO566" s="691"/>
      <c r="BQ566" s="602"/>
      <c r="BR566" s="612"/>
      <c r="BS566" s="612"/>
      <c r="BT566" s="613"/>
      <c r="BV566" s="602"/>
      <c r="BW566" s="612"/>
      <c r="BX566" s="612"/>
      <c r="BY566" s="612"/>
      <c r="BZ566" s="613"/>
      <c r="CB566" s="602"/>
      <c r="CC566" s="612"/>
      <c r="CD566" s="612"/>
      <c r="CE566" s="612"/>
      <c r="CF566" s="613"/>
      <c r="CH566" s="614"/>
    </row>
    <row r="567" spans="1:86" ht="45">
      <c r="A567" s="1367"/>
      <c r="B567" s="584" t="s">
        <v>3597</v>
      </c>
      <c r="C567" s="657" t="s">
        <v>3573</v>
      </c>
      <c r="D567" s="593" t="s">
        <v>3574</v>
      </c>
      <c r="F567" s="634">
        <v>29080</v>
      </c>
      <c r="G567" s="635">
        <v>35650</v>
      </c>
      <c r="H567" s="634">
        <v>26080</v>
      </c>
      <c r="I567" s="635">
        <v>32650</v>
      </c>
      <c r="J567" s="595" t="s">
        <v>12</v>
      </c>
      <c r="K567" s="636">
        <v>270</v>
      </c>
      <c r="L567" s="637">
        <v>330</v>
      </c>
      <c r="M567" s="638" t="s">
        <v>3709</v>
      </c>
      <c r="N567" s="636">
        <v>240</v>
      </c>
      <c r="O567" s="637">
        <v>300</v>
      </c>
      <c r="P567" s="638" t="s">
        <v>3709</v>
      </c>
      <c r="Q567" s="576" t="s">
        <v>1</v>
      </c>
      <c r="R567" s="692">
        <v>6570</v>
      </c>
      <c r="S567" s="693">
        <v>60</v>
      </c>
      <c r="T567" s="663" t="s">
        <v>3618</v>
      </c>
      <c r="V567" s="598"/>
      <c r="W567" s="601"/>
      <c r="X567" s="592"/>
      <c r="Y567" s="601"/>
      <c r="Z567" s="592"/>
      <c r="AA567" s="592"/>
      <c r="AB567" s="593"/>
      <c r="AD567" s="698"/>
      <c r="AE567" s="698"/>
      <c r="AF567" s="592"/>
      <c r="AG567" s="592"/>
      <c r="AH567" s="593"/>
      <c r="AJ567" s="603" t="s">
        <v>3248</v>
      </c>
      <c r="AK567" s="601"/>
      <c r="AL567" s="592" t="s">
        <v>1</v>
      </c>
      <c r="AM567" s="592">
        <v>10</v>
      </c>
      <c r="AN567" s="593" t="s">
        <v>3633</v>
      </c>
      <c r="AO567" s="576" t="s">
        <v>1</v>
      </c>
      <c r="AP567" s="1350">
        <v>2400</v>
      </c>
      <c r="AQ567" s="1353">
        <v>2700</v>
      </c>
      <c r="AR567" s="1350">
        <v>1700</v>
      </c>
      <c r="AS567" s="1353">
        <v>1700</v>
      </c>
      <c r="AT567" s="1349" t="s">
        <v>12</v>
      </c>
      <c r="AU567" s="646" t="s">
        <v>3730</v>
      </c>
      <c r="AV567" s="647">
        <v>5400</v>
      </c>
      <c r="AW567" s="648">
        <v>6000</v>
      </c>
      <c r="AX567" s="684">
        <v>3700</v>
      </c>
      <c r="AY567" s="668">
        <v>3700</v>
      </c>
      <c r="BA567" s="651"/>
      <c r="BB567" s="576" t="s">
        <v>1</v>
      </c>
      <c r="BC567" s="1344">
        <v>4500</v>
      </c>
      <c r="BD567" s="576" t="s">
        <v>1</v>
      </c>
      <c r="BE567" s="603">
        <v>1400</v>
      </c>
      <c r="BF567" s="592" t="s">
        <v>1</v>
      </c>
      <c r="BG567" s="592">
        <v>10</v>
      </c>
      <c r="BH567" s="593" t="s">
        <v>3618</v>
      </c>
      <c r="BJ567" s="669"/>
      <c r="BK567" s="576" t="s">
        <v>11</v>
      </c>
      <c r="BL567" s="609" t="s">
        <v>3307</v>
      </c>
      <c r="BM567" s="610" t="s">
        <v>3307</v>
      </c>
      <c r="BN567" s="610" t="s">
        <v>3307</v>
      </c>
      <c r="BO567" s="611" t="s">
        <v>3307</v>
      </c>
      <c r="BP567" s="576" t="s">
        <v>11</v>
      </c>
      <c r="BQ567" s="603"/>
      <c r="BR567" s="601"/>
      <c r="BS567" s="601"/>
      <c r="BT567" s="670"/>
      <c r="BU567" s="576" t="s">
        <v>11</v>
      </c>
      <c r="BV567" s="603"/>
      <c r="BW567" s="601"/>
      <c r="BX567" s="601"/>
      <c r="BY567" s="601"/>
      <c r="BZ567" s="670"/>
      <c r="CA567" s="576" t="s">
        <v>11</v>
      </c>
      <c r="CB567" s="603"/>
      <c r="CC567" s="601"/>
      <c r="CD567" s="601"/>
      <c r="CE567" s="601"/>
      <c r="CF567" s="670"/>
      <c r="CH567" s="669" t="s">
        <v>3257</v>
      </c>
    </row>
    <row r="568" spans="1:86">
      <c r="A568" s="1367"/>
      <c r="B568" s="584"/>
      <c r="C568" s="657"/>
      <c r="D568" s="593" t="s">
        <v>3576</v>
      </c>
      <c r="F568" s="658">
        <v>35650</v>
      </c>
      <c r="G568" s="659">
        <v>89750</v>
      </c>
      <c r="H568" s="658">
        <v>32650</v>
      </c>
      <c r="I568" s="659">
        <v>86750</v>
      </c>
      <c r="J568" s="595" t="s">
        <v>12</v>
      </c>
      <c r="K568" s="660">
        <v>330</v>
      </c>
      <c r="L568" s="661">
        <v>780</v>
      </c>
      <c r="M568" s="662" t="s">
        <v>3709</v>
      </c>
      <c r="N568" s="660">
        <v>300</v>
      </c>
      <c r="O568" s="661">
        <v>750</v>
      </c>
      <c r="P568" s="662" t="s">
        <v>3709</v>
      </c>
      <c r="Q568" s="576" t="s">
        <v>1</v>
      </c>
      <c r="R568" s="603">
        <v>6570</v>
      </c>
      <c r="S568" s="601">
        <v>60</v>
      </c>
      <c r="T568" s="663" t="s">
        <v>3618</v>
      </c>
      <c r="V568" s="598"/>
      <c r="W568" s="601"/>
      <c r="X568" s="592"/>
      <c r="Y568" s="601"/>
      <c r="Z568" s="592"/>
      <c r="AA568" s="592"/>
      <c r="AB568" s="593"/>
      <c r="AD568" s="698"/>
      <c r="AE568" s="698"/>
      <c r="AF568" s="592"/>
      <c r="AG568" s="592"/>
      <c r="AH568" s="593"/>
      <c r="AJ568" s="603"/>
      <c r="AK568" s="601"/>
      <c r="AL568" s="592"/>
      <c r="AM568" s="592"/>
      <c r="AN568" s="593"/>
      <c r="AP568" s="1351"/>
      <c r="AQ568" s="1354"/>
      <c r="AR568" s="1351"/>
      <c r="AS568" s="1354"/>
      <c r="AT568" s="1349"/>
      <c r="AU568" s="588" t="s">
        <v>3731</v>
      </c>
      <c r="AV568" s="665">
        <v>2900</v>
      </c>
      <c r="AW568" s="666">
        <v>3300</v>
      </c>
      <c r="AX568" s="684">
        <v>2000</v>
      </c>
      <c r="AY568" s="668">
        <v>2000</v>
      </c>
      <c r="BA568" s="651" t="s">
        <v>3698</v>
      </c>
      <c r="BC568" s="1345"/>
      <c r="BE568" s="603"/>
      <c r="BF568" s="592"/>
      <c r="BG568" s="592"/>
      <c r="BH568" s="593"/>
      <c r="BJ568" s="669"/>
      <c r="BL568" s="609"/>
      <c r="BM568" s="610"/>
      <c r="BN568" s="610"/>
      <c r="BO568" s="611"/>
      <c r="BQ568" s="603">
        <v>840</v>
      </c>
      <c r="BR568" s="601" t="s">
        <v>3639</v>
      </c>
      <c r="BS568" s="601">
        <v>8</v>
      </c>
      <c r="BT568" s="670" t="s">
        <v>3618</v>
      </c>
      <c r="BV568" s="603">
        <v>2630</v>
      </c>
      <c r="BW568" s="601" t="s">
        <v>3630</v>
      </c>
      <c r="BX568" s="601">
        <v>20</v>
      </c>
      <c r="BY568" s="601" t="s">
        <v>3618</v>
      </c>
      <c r="BZ568" s="670" t="s">
        <v>3631</v>
      </c>
      <c r="CB568" s="603">
        <v>1550</v>
      </c>
      <c r="CC568" s="601" t="s">
        <v>3630</v>
      </c>
      <c r="CD568" s="601">
        <v>10</v>
      </c>
      <c r="CE568" s="601" t="s">
        <v>3618</v>
      </c>
      <c r="CF568" s="670" t="s">
        <v>3631</v>
      </c>
      <c r="CH568" s="669"/>
    </row>
    <row r="569" spans="1:86">
      <c r="A569" s="1367"/>
      <c r="B569" s="584"/>
      <c r="C569" s="657" t="s">
        <v>3577</v>
      </c>
      <c r="D569" s="593" t="s">
        <v>3578</v>
      </c>
      <c r="F569" s="658">
        <v>89750</v>
      </c>
      <c r="G569" s="659">
        <v>155500</v>
      </c>
      <c r="H569" s="658">
        <v>86750</v>
      </c>
      <c r="I569" s="659">
        <v>152500</v>
      </c>
      <c r="J569" s="595" t="s">
        <v>12</v>
      </c>
      <c r="K569" s="660">
        <v>780</v>
      </c>
      <c r="L569" s="661">
        <v>1440</v>
      </c>
      <c r="M569" s="662" t="s">
        <v>3709</v>
      </c>
      <c r="N569" s="660">
        <v>750</v>
      </c>
      <c r="O569" s="661">
        <v>1410</v>
      </c>
      <c r="P569" s="662" t="s">
        <v>3709</v>
      </c>
      <c r="R569" s="598"/>
      <c r="S569" s="592"/>
      <c r="T569" s="593"/>
      <c r="V569" s="598"/>
      <c r="W569" s="601"/>
      <c r="X569" s="592"/>
      <c r="Y569" s="601"/>
      <c r="Z569" s="592"/>
      <c r="AA569" s="592"/>
      <c r="AB569" s="593"/>
      <c r="AD569" s="698"/>
      <c r="AE569" s="698"/>
      <c r="AF569" s="592"/>
      <c r="AG569" s="592"/>
      <c r="AH569" s="593"/>
      <c r="AJ569" s="603">
        <v>1490</v>
      </c>
      <c r="AK569" s="601" t="s">
        <v>3632</v>
      </c>
      <c r="AL569" s="592"/>
      <c r="AM569" s="592"/>
      <c r="AN569" s="593"/>
      <c r="AP569" s="1351"/>
      <c r="AQ569" s="1354"/>
      <c r="AR569" s="1351"/>
      <c r="AS569" s="1354"/>
      <c r="AT569" s="1349"/>
      <c r="AU569" s="588" t="s">
        <v>3732</v>
      </c>
      <c r="AV569" s="665">
        <v>2500</v>
      </c>
      <c r="AW569" s="666">
        <v>2800</v>
      </c>
      <c r="AX569" s="684">
        <v>1800</v>
      </c>
      <c r="AY569" s="668">
        <v>1800</v>
      </c>
      <c r="BA569" s="651">
        <v>2360</v>
      </c>
      <c r="BC569" s="627"/>
      <c r="BE569" s="603"/>
      <c r="BF569" s="592"/>
      <c r="BG569" s="592"/>
      <c r="BH569" s="593"/>
      <c r="BJ569" s="669"/>
      <c r="BL569" s="609">
        <v>0.02</v>
      </c>
      <c r="BM569" s="610">
        <v>0.03</v>
      </c>
      <c r="BN569" s="610">
        <v>0.05</v>
      </c>
      <c r="BO569" s="611">
        <v>7.0000000000000007E-2</v>
      </c>
      <c r="BQ569" s="603"/>
      <c r="BR569" s="601"/>
      <c r="BS569" s="601"/>
      <c r="BT569" s="670"/>
      <c r="BV569" s="603"/>
      <c r="BW569" s="601"/>
      <c r="BX569" s="601"/>
      <c r="BY569" s="601"/>
      <c r="BZ569" s="670"/>
      <c r="CB569" s="603"/>
      <c r="CC569" s="601"/>
      <c r="CD569" s="601"/>
      <c r="CE569" s="601"/>
      <c r="CF569" s="670"/>
      <c r="CH569" s="669">
        <v>0.98</v>
      </c>
    </row>
    <row r="570" spans="1:86">
      <c r="A570" s="1367"/>
      <c r="B570" s="584"/>
      <c r="C570" s="657"/>
      <c r="D570" s="593" t="s">
        <v>3579</v>
      </c>
      <c r="F570" s="673">
        <v>155500</v>
      </c>
      <c r="G570" s="674"/>
      <c r="H570" s="673">
        <v>152500</v>
      </c>
      <c r="I570" s="674"/>
      <c r="J570" s="595" t="s">
        <v>12</v>
      </c>
      <c r="K570" s="675">
        <v>1440</v>
      </c>
      <c r="L570" s="676"/>
      <c r="M570" s="677" t="s">
        <v>3709</v>
      </c>
      <c r="N570" s="675">
        <v>1410</v>
      </c>
      <c r="O570" s="676"/>
      <c r="P570" s="677" t="s">
        <v>3709</v>
      </c>
      <c r="R570" s="598"/>
      <c r="S570" s="592"/>
      <c r="T570" s="593"/>
      <c r="V570" s="598"/>
      <c r="W570" s="601"/>
      <c r="X570" s="592"/>
      <c r="Y570" s="601"/>
      <c r="Z570" s="592"/>
      <c r="AA570" s="592"/>
      <c r="AB570" s="593"/>
      <c r="AD570" s="698"/>
      <c r="AE570" s="698"/>
      <c r="AF570" s="592"/>
      <c r="AG570" s="592"/>
      <c r="AH570" s="593"/>
      <c r="AJ570" s="603"/>
      <c r="AK570" s="601"/>
      <c r="AL570" s="592"/>
      <c r="AM570" s="592"/>
      <c r="AN570" s="593"/>
      <c r="AP570" s="1352"/>
      <c r="AQ570" s="1355"/>
      <c r="AR570" s="1352"/>
      <c r="AS570" s="1355"/>
      <c r="AT570" s="1349"/>
      <c r="AU570" s="679" t="s">
        <v>3733</v>
      </c>
      <c r="AV570" s="680">
        <v>2300</v>
      </c>
      <c r="AW570" s="681">
        <v>2500</v>
      </c>
      <c r="AX570" s="682">
        <v>1600</v>
      </c>
      <c r="AY570" s="683">
        <v>1600</v>
      </c>
      <c r="BA570" s="651"/>
      <c r="BC570" s="627"/>
      <c r="BE570" s="603"/>
      <c r="BF570" s="592"/>
      <c r="BG570" s="592"/>
      <c r="BH570" s="593"/>
      <c r="BJ570" s="669"/>
      <c r="BL570" s="609"/>
      <c r="BM570" s="610"/>
      <c r="BN570" s="610"/>
      <c r="BO570" s="611"/>
      <c r="BQ570" s="603"/>
      <c r="BR570" s="601"/>
      <c r="BS570" s="601"/>
      <c r="BT570" s="670"/>
      <c r="BV570" s="603"/>
      <c r="BW570" s="601"/>
      <c r="BX570" s="601"/>
      <c r="BY570" s="601"/>
      <c r="BZ570" s="670"/>
      <c r="CB570" s="603"/>
      <c r="CC570" s="601"/>
      <c r="CD570" s="601"/>
      <c r="CE570" s="601"/>
      <c r="CF570" s="670"/>
      <c r="CH570" s="669"/>
    </row>
    <row r="571" spans="1:86" ht="45">
      <c r="A571" s="1367"/>
      <c r="B571" s="631" t="s">
        <v>3598</v>
      </c>
      <c r="C571" s="632" t="s">
        <v>3573</v>
      </c>
      <c r="D571" s="633" t="s">
        <v>3574</v>
      </c>
      <c r="F571" s="634">
        <v>29110</v>
      </c>
      <c r="G571" s="635">
        <v>35680</v>
      </c>
      <c r="H571" s="634">
        <v>26300</v>
      </c>
      <c r="I571" s="635">
        <v>32870</v>
      </c>
      <c r="J571" s="595" t="s">
        <v>12</v>
      </c>
      <c r="K571" s="636">
        <v>270</v>
      </c>
      <c r="L571" s="637">
        <v>330</v>
      </c>
      <c r="M571" s="638" t="s">
        <v>3709</v>
      </c>
      <c r="N571" s="636">
        <v>240</v>
      </c>
      <c r="O571" s="637">
        <v>300</v>
      </c>
      <c r="P571" s="638" t="s">
        <v>3709</v>
      </c>
      <c r="Q571" s="576" t="s">
        <v>1</v>
      </c>
      <c r="R571" s="639">
        <v>6570</v>
      </c>
      <c r="S571" s="640">
        <v>60</v>
      </c>
      <c r="T571" s="641" t="s">
        <v>3618</v>
      </c>
      <c r="V571" s="598"/>
      <c r="W571" s="601"/>
      <c r="X571" s="592"/>
      <c r="Y571" s="601"/>
      <c r="Z571" s="592"/>
      <c r="AA571" s="592"/>
      <c r="AB571" s="593"/>
      <c r="AD571" s="698"/>
      <c r="AE571" s="698"/>
      <c r="AF571" s="592"/>
      <c r="AG571" s="592"/>
      <c r="AH571" s="593"/>
      <c r="AJ571" s="603" t="s">
        <v>3249</v>
      </c>
      <c r="AK571" s="601"/>
      <c r="AL571" s="592" t="s">
        <v>1</v>
      </c>
      <c r="AM571" s="592">
        <v>10</v>
      </c>
      <c r="AN571" s="593" t="s">
        <v>3633</v>
      </c>
      <c r="AO571" s="576" t="s">
        <v>1</v>
      </c>
      <c r="AP571" s="1350">
        <v>2300</v>
      </c>
      <c r="AQ571" s="1353">
        <v>2500</v>
      </c>
      <c r="AR571" s="1350">
        <v>1600</v>
      </c>
      <c r="AS571" s="1353">
        <v>1600</v>
      </c>
      <c r="AT571" s="1349" t="s">
        <v>12</v>
      </c>
      <c r="AU571" s="646" t="s">
        <v>3730</v>
      </c>
      <c r="AV571" s="647">
        <v>4800</v>
      </c>
      <c r="AW571" s="648">
        <v>5400</v>
      </c>
      <c r="AX571" s="684">
        <v>3400</v>
      </c>
      <c r="AY571" s="668">
        <v>3400</v>
      </c>
      <c r="BA571" s="651" t="s">
        <v>3699</v>
      </c>
      <c r="BB571" s="576" t="s">
        <v>1</v>
      </c>
      <c r="BC571" s="1344">
        <v>4500</v>
      </c>
      <c r="BD571" s="576" t="s">
        <v>1</v>
      </c>
      <c r="BE571" s="644">
        <v>1310</v>
      </c>
      <c r="BF571" s="642" t="s">
        <v>1</v>
      </c>
      <c r="BG571" s="642">
        <v>10</v>
      </c>
      <c r="BH571" s="633" t="s">
        <v>3618</v>
      </c>
      <c r="BJ571" s="669"/>
      <c r="BK571" s="576" t="s">
        <v>11</v>
      </c>
      <c r="BL571" s="653" t="s">
        <v>3307</v>
      </c>
      <c r="BM571" s="654" t="s">
        <v>3307</v>
      </c>
      <c r="BN571" s="654" t="s">
        <v>3307</v>
      </c>
      <c r="BO571" s="655" t="s">
        <v>3307</v>
      </c>
      <c r="BP571" s="576" t="s">
        <v>11</v>
      </c>
      <c r="BQ571" s="644"/>
      <c r="BR571" s="645"/>
      <c r="BS571" s="645"/>
      <c r="BT571" s="656"/>
      <c r="BU571" s="576" t="s">
        <v>11</v>
      </c>
      <c r="BV571" s="644"/>
      <c r="BW571" s="645"/>
      <c r="BX571" s="645"/>
      <c r="BY571" s="645"/>
      <c r="BZ571" s="656"/>
      <c r="CA571" s="576" t="s">
        <v>11</v>
      </c>
      <c r="CB571" s="644"/>
      <c r="CC571" s="645"/>
      <c r="CD571" s="645"/>
      <c r="CE571" s="645"/>
      <c r="CF571" s="656"/>
      <c r="CH571" s="652" t="s">
        <v>3257</v>
      </c>
    </row>
    <row r="572" spans="1:86">
      <c r="A572" s="1367"/>
      <c r="B572" s="584"/>
      <c r="C572" s="657"/>
      <c r="D572" s="593" t="s">
        <v>3576</v>
      </c>
      <c r="F572" s="658">
        <v>35680</v>
      </c>
      <c r="G572" s="659">
        <v>89780</v>
      </c>
      <c r="H572" s="658">
        <v>32870</v>
      </c>
      <c r="I572" s="659">
        <v>86970</v>
      </c>
      <c r="J572" s="595" t="s">
        <v>12</v>
      </c>
      <c r="K572" s="660">
        <v>330</v>
      </c>
      <c r="L572" s="661">
        <v>780</v>
      </c>
      <c r="M572" s="662" t="s">
        <v>3709</v>
      </c>
      <c r="N572" s="660">
        <v>300</v>
      </c>
      <c r="O572" s="661">
        <v>750</v>
      </c>
      <c r="P572" s="662" t="s">
        <v>3709</v>
      </c>
      <c r="Q572" s="576" t="s">
        <v>1</v>
      </c>
      <c r="R572" s="603">
        <v>6570</v>
      </c>
      <c r="S572" s="601">
        <v>60</v>
      </c>
      <c r="T572" s="663" t="s">
        <v>3618</v>
      </c>
      <c r="V572" s="598"/>
      <c r="W572" s="601"/>
      <c r="X572" s="592"/>
      <c r="Y572" s="601"/>
      <c r="Z572" s="592"/>
      <c r="AA572" s="592"/>
      <c r="AB572" s="593"/>
      <c r="AD572" s="698"/>
      <c r="AE572" s="698"/>
      <c r="AF572" s="592"/>
      <c r="AG572" s="592"/>
      <c r="AH572" s="593"/>
      <c r="AJ572" s="603"/>
      <c r="AK572" s="601"/>
      <c r="AL572" s="592"/>
      <c r="AM572" s="592"/>
      <c r="AN572" s="593"/>
      <c r="AP572" s="1351"/>
      <c r="AQ572" s="1354"/>
      <c r="AR572" s="1351"/>
      <c r="AS572" s="1354"/>
      <c r="AT572" s="1349"/>
      <c r="AU572" s="588" t="s">
        <v>3731</v>
      </c>
      <c r="AV572" s="665">
        <v>2600</v>
      </c>
      <c r="AW572" s="666">
        <v>2900</v>
      </c>
      <c r="AX572" s="684">
        <v>1800</v>
      </c>
      <c r="AY572" s="668">
        <v>1800</v>
      </c>
      <c r="BA572" s="651">
        <v>2150</v>
      </c>
      <c r="BC572" s="1345"/>
      <c r="BE572" s="603"/>
      <c r="BF572" s="592"/>
      <c r="BG572" s="592"/>
      <c r="BH572" s="593"/>
      <c r="BJ572" s="669"/>
      <c r="BL572" s="609"/>
      <c r="BM572" s="610"/>
      <c r="BN572" s="610"/>
      <c r="BO572" s="611"/>
      <c r="BQ572" s="603">
        <v>790</v>
      </c>
      <c r="BR572" s="601" t="s">
        <v>3639</v>
      </c>
      <c r="BS572" s="601">
        <v>8</v>
      </c>
      <c r="BT572" s="670" t="s">
        <v>3618</v>
      </c>
      <c r="BV572" s="603">
        <v>2460</v>
      </c>
      <c r="BW572" s="601" t="s">
        <v>3630</v>
      </c>
      <c r="BX572" s="601">
        <v>20</v>
      </c>
      <c r="BY572" s="601" t="s">
        <v>3618</v>
      </c>
      <c r="BZ572" s="670" t="s">
        <v>3631</v>
      </c>
      <c r="CB572" s="603">
        <v>1450</v>
      </c>
      <c r="CC572" s="601" t="s">
        <v>3630</v>
      </c>
      <c r="CD572" s="601">
        <v>10</v>
      </c>
      <c r="CE572" s="601" t="s">
        <v>3618</v>
      </c>
      <c r="CF572" s="670" t="s">
        <v>3631</v>
      </c>
      <c r="CH572" s="669"/>
    </row>
    <row r="573" spans="1:86">
      <c r="A573" s="1367"/>
      <c r="B573" s="584"/>
      <c r="C573" s="657" t="s">
        <v>3577</v>
      </c>
      <c r="D573" s="593" t="s">
        <v>3578</v>
      </c>
      <c r="F573" s="658">
        <v>89780</v>
      </c>
      <c r="G573" s="659">
        <v>155530</v>
      </c>
      <c r="H573" s="658">
        <v>86970</v>
      </c>
      <c r="I573" s="659">
        <v>152720</v>
      </c>
      <c r="J573" s="595" t="s">
        <v>12</v>
      </c>
      <c r="K573" s="660">
        <v>780</v>
      </c>
      <c r="L573" s="661">
        <v>1440</v>
      </c>
      <c r="M573" s="662" t="s">
        <v>3709</v>
      </c>
      <c r="N573" s="660">
        <v>750</v>
      </c>
      <c r="O573" s="661">
        <v>1410</v>
      </c>
      <c r="P573" s="662" t="s">
        <v>3709</v>
      </c>
      <c r="R573" s="598"/>
      <c r="S573" s="592"/>
      <c r="T573" s="593"/>
      <c r="V573" s="598"/>
      <c r="W573" s="601"/>
      <c r="X573" s="592"/>
      <c r="Y573" s="601"/>
      <c r="Z573" s="592"/>
      <c r="AA573" s="592"/>
      <c r="AB573" s="593"/>
      <c r="AD573" s="698"/>
      <c r="AE573" s="698"/>
      <c r="AF573" s="592"/>
      <c r="AG573" s="592"/>
      <c r="AH573" s="593"/>
      <c r="AJ573" s="603">
        <v>1340</v>
      </c>
      <c r="AK573" s="601" t="s">
        <v>3632</v>
      </c>
      <c r="AL573" s="592"/>
      <c r="AM573" s="592"/>
      <c r="AN573" s="593"/>
      <c r="AP573" s="1351"/>
      <c r="AQ573" s="1354"/>
      <c r="AR573" s="1351"/>
      <c r="AS573" s="1354"/>
      <c r="AT573" s="1349"/>
      <c r="AU573" s="588" t="s">
        <v>3732</v>
      </c>
      <c r="AV573" s="665">
        <v>2300</v>
      </c>
      <c r="AW573" s="666">
        <v>2500</v>
      </c>
      <c r="AX573" s="684">
        <v>1600</v>
      </c>
      <c r="AY573" s="668">
        <v>1600</v>
      </c>
      <c r="BA573" s="651"/>
      <c r="BC573" s="627"/>
      <c r="BE573" s="603"/>
      <c r="BF573" s="592"/>
      <c r="BG573" s="592"/>
      <c r="BH573" s="593"/>
      <c r="BJ573" s="669"/>
      <c r="BL573" s="609">
        <v>0.02</v>
      </c>
      <c r="BM573" s="610">
        <v>0.03</v>
      </c>
      <c r="BN573" s="610">
        <v>0.05</v>
      </c>
      <c r="BO573" s="611">
        <v>7.0000000000000007E-2</v>
      </c>
      <c r="BQ573" s="603"/>
      <c r="BR573" s="601"/>
      <c r="BS573" s="601"/>
      <c r="BT573" s="670"/>
      <c r="BV573" s="603"/>
      <c r="BW573" s="601"/>
      <c r="BX573" s="601"/>
      <c r="BY573" s="601"/>
      <c r="BZ573" s="670"/>
      <c r="CB573" s="603"/>
      <c r="CC573" s="601"/>
      <c r="CD573" s="601"/>
      <c r="CE573" s="601"/>
      <c r="CF573" s="670"/>
      <c r="CH573" s="669">
        <v>0.98</v>
      </c>
    </row>
    <row r="574" spans="1:86">
      <c r="A574" s="1367"/>
      <c r="B574" s="686"/>
      <c r="C574" s="687"/>
      <c r="D574" s="600" t="s">
        <v>3579</v>
      </c>
      <c r="F574" s="673">
        <v>155530</v>
      </c>
      <c r="G574" s="674"/>
      <c r="H574" s="673">
        <v>152720</v>
      </c>
      <c r="I574" s="674"/>
      <c r="J574" s="595" t="s">
        <v>12</v>
      </c>
      <c r="K574" s="675">
        <v>1440</v>
      </c>
      <c r="L574" s="676"/>
      <c r="M574" s="677" t="s">
        <v>3709</v>
      </c>
      <c r="N574" s="675">
        <v>1410</v>
      </c>
      <c r="O574" s="676"/>
      <c r="P574" s="677" t="s">
        <v>3709</v>
      </c>
      <c r="R574" s="599"/>
      <c r="S574" s="688"/>
      <c r="T574" s="600"/>
      <c r="V574" s="598"/>
      <c r="W574" s="601"/>
      <c r="X574" s="592"/>
      <c r="Y574" s="601"/>
      <c r="Z574" s="592"/>
      <c r="AA574" s="592"/>
      <c r="AB574" s="593"/>
      <c r="AD574" s="698"/>
      <c r="AE574" s="698"/>
      <c r="AF574" s="592"/>
      <c r="AG574" s="592"/>
      <c r="AH574" s="593"/>
      <c r="AJ574" s="603"/>
      <c r="AK574" s="601"/>
      <c r="AL574" s="592"/>
      <c r="AM574" s="592"/>
      <c r="AN574" s="593"/>
      <c r="AP574" s="1352"/>
      <c r="AQ574" s="1355"/>
      <c r="AR574" s="1352"/>
      <c r="AS574" s="1355"/>
      <c r="AT574" s="1349"/>
      <c r="AU574" s="679" t="s">
        <v>3733</v>
      </c>
      <c r="AV574" s="680">
        <v>2000</v>
      </c>
      <c r="AW574" s="681">
        <v>2300</v>
      </c>
      <c r="AX574" s="682">
        <v>1400</v>
      </c>
      <c r="AY574" s="683">
        <v>1400</v>
      </c>
      <c r="BA574" s="651"/>
      <c r="BC574" s="627"/>
      <c r="BE574" s="602"/>
      <c r="BF574" s="688"/>
      <c r="BG574" s="688"/>
      <c r="BH574" s="600"/>
      <c r="BJ574" s="669"/>
      <c r="BL574" s="689"/>
      <c r="BM574" s="690"/>
      <c r="BN574" s="690"/>
      <c r="BO574" s="691"/>
      <c r="BQ574" s="602"/>
      <c r="BR574" s="612"/>
      <c r="BS574" s="612"/>
      <c r="BT574" s="613"/>
      <c r="BV574" s="602"/>
      <c r="BW574" s="612"/>
      <c r="BX574" s="612"/>
      <c r="BY574" s="612"/>
      <c r="BZ574" s="613"/>
      <c r="CB574" s="602"/>
      <c r="CC574" s="612"/>
      <c r="CD574" s="612"/>
      <c r="CE574" s="612"/>
      <c r="CF574" s="613"/>
      <c r="CH574" s="614"/>
    </row>
    <row r="575" spans="1:86" ht="45">
      <c r="A575" s="1367"/>
      <c r="B575" s="584" t="s">
        <v>3599</v>
      </c>
      <c r="C575" s="657" t="s">
        <v>3573</v>
      </c>
      <c r="D575" s="593" t="s">
        <v>3574</v>
      </c>
      <c r="F575" s="634">
        <v>28350</v>
      </c>
      <c r="G575" s="635">
        <v>34920</v>
      </c>
      <c r="H575" s="634">
        <v>25700</v>
      </c>
      <c r="I575" s="635">
        <v>32270</v>
      </c>
      <c r="J575" s="595" t="s">
        <v>12</v>
      </c>
      <c r="K575" s="636">
        <v>260</v>
      </c>
      <c r="L575" s="637">
        <v>320</v>
      </c>
      <c r="M575" s="638" t="s">
        <v>3709</v>
      </c>
      <c r="N575" s="636">
        <v>230</v>
      </c>
      <c r="O575" s="637">
        <v>290</v>
      </c>
      <c r="P575" s="638" t="s">
        <v>3709</v>
      </c>
      <c r="Q575" s="576" t="s">
        <v>1</v>
      </c>
      <c r="R575" s="692">
        <v>6570</v>
      </c>
      <c r="S575" s="693">
        <v>60</v>
      </c>
      <c r="T575" s="663" t="s">
        <v>3618</v>
      </c>
      <c r="V575" s="598"/>
      <c r="W575" s="601"/>
      <c r="X575" s="592"/>
      <c r="Y575" s="601"/>
      <c r="Z575" s="592"/>
      <c r="AA575" s="592"/>
      <c r="AB575" s="593"/>
      <c r="AD575" s="698"/>
      <c r="AE575" s="698"/>
      <c r="AF575" s="592"/>
      <c r="AG575" s="592"/>
      <c r="AH575" s="593"/>
      <c r="AJ575" s="603" t="s">
        <v>3250</v>
      </c>
      <c r="AK575" s="601"/>
      <c r="AL575" s="592" t="s">
        <v>1</v>
      </c>
      <c r="AM575" s="592">
        <v>10</v>
      </c>
      <c r="AN575" s="593" t="s">
        <v>3633</v>
      </c>
      <c r="AO575" s="576" t="s">
        <v>1</v>
      </c>
      <c r="AP575" s="1350">
        <v>2400</v>
      </c>
      <c r="AQ575" s="1353">
        <v>2700</v>
      </c>
      <c r="AR575" s="1350">
        <v>1700</v>
      </c>
      <c r="AS575" s="1353">
        <v>1700</v>
      </c>
      <c r="AT575" s="1349" t="s">
        <v>12</v>
      </c>
      <c r="AU575" s="646" t="s">
        <v>3730</v>
      </c>
      <c r="AV575" s="647">
        <v>5400</v>
      </c>
      <c r="AW575" s="648">
        <v>6000</v>
      </c>
      <c r="AX575" s="684">
        <v>3700</v>
      </c>
      <c r="AY575" s="668">
        <v>3700</v>
      </c>
      <c r="BA575" s="1346" t="s">
        <v>3736</v>
      </c>
      <c r="BB575" s="576" t="s">
        <v>1</v>
      </c>
      <c r="BC575" s="1344">
        <v>4500</v>
      </c>
      <c r="BD575" s="576" t="s">
        <v>1</v>
      </c>
      <c r="BE575" s="603">
        <v>1230</v>
      </c>
      <c r="BF575" s="592" t="s">
        <v>1</v>
      </c>
      <c r="BG575" s="592">
        <v>10</v>
      </c>
      <c r="BH575" s="593" t="s">
        <v>3618</v>
      </c>
      <c r="BJ575" s="669"/>
      <c r="BK575" s="576" t="s">
        <v>11</v>
      </c>
      <c r="BL575" s="609" t="s">
        <v>3307</v>
      </c>
      <c r="BM575" s="610" t="s">
        <v>3307</v>
      </c>
      <c r="BN575" s="610" t="s">
        <v>3307</v>
      </c>
      <c r="BO575" s="611" t="s">
        <v>3307</v>
      </c>
      <c r="BP575" s="576" t="s">
        <v>11</v>
      </c>
      <c r="BQ575" s="603"/>
      <c r="BR575" s="601"/>
      <c r="BS575" s="601"/>
      <c r="BT575" s="670"/>
      <c r="BU575" s="576" t="s">
        <v>11</v>
      </c>
      <c r="BV575" s="603"/>
      <c r="BW575" s="601"/>
      <c r="BX575" s="601"/>
      <c r="BY575" s="601"/>
      <c r="BZ575" s="670"/>
      <c r="CA575" s="576" t="s">
        <v>11</v>
      </c>
      <c r="CB575" s="603"/>
      <c r="CC575" s="601"/>
      <c r="CD575" s="601"/>
      <c r="CE575" s="601"/>
      <c r="CF575" s="670"/>
      <c r="CH575" s="669" t="s">
        <v>3257</v>
      </c>
    </row>
    <row r="576" spans="1:86">
      <c r="A576" s="1367"/>
      <c r="B576" s="584"/>
      <c r="C576" s="657"/>
      <c r="D576" s="593" t="s">
        <v>3576</v>
      </c>
      <c r="F576" s="658">
        <v>34920</v>
      </c>
      <c r="G576" s="659">
        <v>89020</v>
      </c>
      <c r="H576" s="658">
        <v>32270</v>
      </c>
      <c r="I576" s="659">
        <v>86370</v>
      </c>
      <c r="J576" s="595" t="s">
        <v>12</v>
      </c>
      <c r="K576" s="660">
        <v>320</v>
      </c>
      <c r="L576" s="661">
        <v>770</v>
      </c>
      <c r="M576" s="662" t="s">
        <v>3709</v>
      </c>
      <c r="N576" s="660">
        <v>290</v>
      </c>
      <c r="O576" s="661">
        <v>750</v>
      </c>
      <c r="P576" s="662" t="s">
        <v>3709</v>
      </c>
      <c r="Q576" s="576" t="s">
        <v>1</v>
      </c>
      <c r="R576" s="603">
        <v>6570</v>
      </c>
      <c r="S576" s="601">
        <v>60</v>
      </c>
      <c r="T576" s="663" t="s">
        <v>3618</v>
      </c>
      <c r="V576" s="598"/>
      <c r="W576" s="601"/>
      <c r="X576" s="592"/>
      <c r="Y576" s="601"/>
      <c r="Z576" s="592"/>
      <c r="AA576" s="592"/>
      <c r="AB576" s="593"/>
      <c r="AD576" s="698"/>
      <c r="AE576" s="698"/>
      <c r="AF576" s="592"/>
      <c r="AG576" s="592"/>
      <c r="AH576" s="593"/>
      <c r="AJ576" s="603"/>
      <c r="AK576" s="601"/>
      <c r="AL576" s="592"/>
      <c r="AM576" s="592"/>
      <c r="AN576" s="593"/>
      <c r="AP576" s="1351"/>
      <c r="AQ576" s="1354"/>
      <c r="AR576" s="1351"/>
      <c r="AS576" s="1354"/>
      <c r="AT576" s="1349"/>
      <c r="AU576" s="588" t="s">
        <v>3731</v>
      </c>
      <c r="AV576" s="665">
        <v>2900</v>
      </c>
      <c r="AW576" s="666">
        <v>3300</v>
      </c>
      <c r="AX576" s="684">
        <v>2000</v>
      </c>
      <c r="AY576" s="668">
        <v>2000</v>
      </c>
      <c r="BA576" s="1346"/>
      <c r="BC576" s="1345"/>
      <c r="BE576" s="603"/>
      <c r="BF576" s="592"/>
      <c r="BG576" s="592"/>
      <c r="BH576" s="593"/>
      <c r="BJ576" s="669"/>
      <c r="BL576" s="609"/>
      <c r="BM576" s="610"/>
      <c r="BN576" s="610"/>
      <c r="BO576" s="611"/>
      <c r="BQ576" s="603">
        <v>740</v>
      </c>
      <c r="BR576" s="601" t="s">
        <v>3639</v>
      </c>
      <c r="BS576" s="601">
        <v>7</v>
      </c>
      <c r="BT576" s="670" t="s">
        <v>3618</v>
      </c>
      <c r="BV576" s="603">
        <v>2320</v>
      </c>
      <c r="BW576" s="601" t="s">
        <v>3630</v>
      </c>
      <c r="BX576" s="601">
        <v>20</v>
      </c>
      <c r="BY576" s="601" t="s">
        <v>3618</v>
      </c>
      <c r="BZ576" s="670" t="s">
        <v>3631</v>
      </c>
      <c r="CB576" s="603">
        <v>1370</v>
      </c>
      <c r="CC576" s="601" t="s">
        <v>3630</v>
      </c>
      <c r="CD576" s="601">
        <v>10</v>
      </c>
      <c r="CE576" s="601" t="s">
        <v>3618</v>
      </c>
      <c r="CF576" s="670" t="s">
        <v>3631</v>
      </c>
      <c r="CH576" s="669"/>
    </row>
    <row r="577" spans="1:86">
      <c r="A577" s="1367"/>
      <c r="B577" s="584"/>
      <c r="C577" s="657" t="s">
        <v>3577</v>
      </c>
      <c r="D577" s="593" t="s">
        <v>3578</v>
      </c>
      <c r="F577" s="658">
        <v>89020</v>
      </c>
      <c r="G577" s="659">
        <v>154770</v>
      </c>
      <c r="H577" s="658">
        <v>86370</v>
      </c>
      <c r="I577" s="659">
        <v>152120</v>
      </c>
      <c r="J577" s="595" t="s">
        <v>12</v>
      </c>
      <c r="K577" s="660">
        <v>770</v>
      </c>
      <c r="L577" s="661">
        <v>1430</v>
      </c>
      <c r="M577" s="662" t="s">
        <v>3709</v>
      </c>
      <c r="N577" s="660">
        <v>750</v>
      </c>
      <c r="O577" s="661">
        <v>1410</v>
      </c>
      <c r="P577" s="662" t="s">
        <v>3709</v>
      </c>
      <c r="R577" s="598"/>
      <c r="S577" s="592"/>
      <c r="T577" s="593"/>
      <c r="V577" s="598"/>
      <c r="W577" s="601"/>
      <c r="X577" s="592"/>
      <c r="Y577" s="601"/>
      <c r="Z577" s="592"/>
      <c r="AA577" s="592"/>
      <c r="AB577" s="593"/>
      <c r="AD577" s="698"/>
      <c r="AE577" s="698"/>
      <c r="AF577" s="592"/>
      <c r="AG577" s="592"/>
      <c r="AH577" s="593"/>
      <c r="AJ577" s="603">
        <v>1220</v>
      </c>
      <c r="AK577" s="601" t="s">
        <v>3632</v>
      </c>
      <c r="AL577" s="592"/>
      <c r="AM577" s="592"/>
      <c r="AN577" s="593"/>
      <c r="AP577" s="1351"/>
      <c r="AQ577" s="1354"/>
      <c r="AR577" s="1351"/>
      <c r="AS577" s="1354"/>
      <c r="AT577" s="1349"/>
      <c r="AU577" s="588" t="s">
        <v>3732</v>
      </c>
      <c r="AV577" s="665">
        <v>2500</v>
      </c>
      <c r="AW577" s="666">
        <v>2800</v>
      </c>
      <c r="AX577" s="684">
        <v>1800</v>
      </c>
      <c r="AY577" s="668">
        <v>1800</v>
      </c>
      <c r="BA577" s="651"/>
      <c r="BC577" s="627"/>
      <c r="BE577" s="603"/>
      <c r="BF577" s="592"/>
      <c r="BG577" s="592"/>
      <c r="BH577" s="593"/>
      <c r="BJ577" s="669"/>
      <c r="BL577" s="609">
        <v>0.02</v>
      </c>
      <c r="BM577" s="610">
        <v>0.03</v>
      </c>
      <c r="BN577" s="610">
        <v>0.05</v>
      </c>
      <c r="BO577" s="611">
        <v>7.0000000000000007E-2</v>
      </c>
      <c r="BQ577" s="603"/>
      <c r="BR577" s="601"/>
      <c r="BS577" s="601"/>
      <c r="BT577" s="670"/>
      <c r="BV577" s="603"/>
      <c r="BW577" s="601"/>
      <c r="BX577" s="601"/>
      <c r="BY577" s="601"/>
      <c r="BZ577" s="670"/>
      <c r="CB577" s="603"/>
      <c r="CC577" s="601"/>
      <c r="CD577" s="601"/>
      <c r="CE577" s="601"/>
      <c r="CF577" s="670"/>
      <c r="CH577" s="669">
        <v>0.99</v>
      </c>
    </row>
    <row r="578" spans="1:86">
      <c r="A578" s="1367"/>
      <c r="B578" s="584"/>
      <c r="C578" s="657"/>
      <c r="D578" s="593" t="s">
        <v>3579</v>
      </c>
      <c r="F578" s="673">
        <v>154770</v>
      </c>
      <c r="G578" s="674"/>
      <c r="H578" s="673">
        <v>152120</v>
      </c>
      <c r="I578" s="674"/>
      <c r="J578" s="595" t="s">
        <v>12</v>
      </c>
      <c r="K578" s="675">
        <v>1430</v>
      </c>
      <c r="L578" s="676"/>
      <c r="M578" s="677" t="s">
        <v>3709</v>
      </c>
      <c r="N578" s="675">
        <v>1410</v>
      </c>
      <c r="O578" s="676"/>
      <c r="P578" s="677" t="s">
        <v>3709</v>
      </c>
      <c r="R578" s="598"/>
      <c r="S578" s="592"/>
      <c r="T578" s="593"/>
      <c r="V578" s="598"/>
      <c r="W578" s="601"/>
      <c r="X578" s="592"/>
      <c r="Y578" s="601"/>
      <c r="Z578" s="592"/>
      <c r="AA578" s="592"/>
      <c r="AB578" s="593"/>
      <c r="AD578" s="698"/>
      <c r="AE578" s="698"/>
      <c r="AF578" s="592"/>
      <c r="AG578" s="592"/>
      <c r="AH578" s="593"/>
      <c r="AJ578" s="603"/>
      <c r="AK578" s="601"/>
      <c r="AL578" s="592"/>
      <c r="AM578" s="592"/>
      <c r="AN578" s="593"/>
      <c r="AP578" s="1352"/>
      <c r="AQ578" s="1355"/>
      <c r="AR578" s="1352"/>
      <c r="AS578" s="1355"/>
      <c r="AT578" s="1349"/>
      <c r="AU578" s="679" t="s">
        <v>3733</v>
      </c>
      <c r="AV578" s="680">
        <v>2300</v>
      </c>
      <c r="AW578" s="681">
        <v>2500</v>
      </c>
      <c r="AX578" s="682">
        <v>1600</v>
      </c>
      <c r="AY578" s="683">
        <v>1600</v>
      </c>
      <c r="BA578" s="651"/>
      <c r="BC578" s="627"/>
      <c r="BE578" s="603"/>
      <c r="BF578" s="592"/>
      <c r="BG578" s="592"/>
      <c r="BH578" s="593"/>
      <c r="BJ578" s="669"/>
      <c r="BL578" s="609"/>
      <c r="BM578" s="610"/>
      <c r="BN578" s="610"/>
      <c r="BO578" s="611"/>
      <c r="BQ578" s="603"/>
      <c r="BR578" s="601"/>
      <c r="BS578" s="601"/>
      <c r="BT578" s="670"/>
      <c r="BV578" s="603"/>
      <c r="BW578" s="601"/>
      <c r="BX578" s="601"/>
      <c r="BY578" s="601"/>
      <c r="BZ578" s="670"/>
      <c r="CB578" s="603"/>
      <c r="CC578" s="601"/>
      <c r="CD578" s="601"/>
      <c r="CE578" s="601"/>
      <c r="CF578" s="670"/>
      <c r="CH578" s="669"/>
    </row>
    <row r="579" spans="1:86" ht="22.5">
      <c r="A579" s="1367"/>
      <c r="B579" s="631" t="s">
        <v>3600</v>
      </c>
      <c r="C579" s="632" t="s">
        <v>3573</v>
      </c>
      <c r="D579" s="633" t="s">
        <v>3574</v>
      </c>
      <c r="F579" s="634">
        <v>27650</v>
      </c>
      <c r="G579" s="635">
        <v>34220</v>
      </c>
      <c r="H579" s="634">
        <v>25150</v>
      </c>
      <c r="I579" s="635">
        <v>31720</v>
      </c>
      <c r="J579" s="595" t="s">
        <v>12</v>
      </c>
      <c r="K579" s="636">
        <v>250</v>
      </c>
      <c r="L579" s="637">
        <v>310</v>
      </c>
      <c r="M579" s="638" t="s">
        <v>3709</v>
      </c>
      <c r="N579" s="636">
        <v>230</v>
      </c>
      <c r="O579" s="637">
        <v>290</v>
      </c>
      <c r="P579" s="638" t="s">
        <v>3709</v>
      </c>
      <c r="Q579" s="576" t="s">
        <v>1</v>
      </c>
      <c r="R579" s="639">
        <v>6570</v>
      </c>
      <c r="S579" s="640">
        <v>60</v>
      </c>
      <c r="T579" s="641" t="s">
        <v>3618</v>
      </c>
      <c r="V579" s="598"/>
      <c r="W579" s="601"/>
      <c r="X579" s="592"/>
      <c r="Y579" s="601"/>
      <c r="Z579" s="592"/>
      <c r="AA579" s="592"/>
      <c r="AB579" s="593"/>
      <c r="AD579" s="698"/>
      <c r="AE579" s="698"/>
      <c r="AF579" s="592"/>
      <c r="AG579" s="592"/>
      <c r="AH579" s="593"/>
      <c r="AJ579" s="603"/>
      <c r="AK579" s="601"/>
      <c r="AL579" s="592"/>
      <c r="AM579" s="592"/>
      <c r="AN579" s="593"/>
      <c r="AO579" s="576" t="s">
        <v>1</v>
      </c>
      <c r="AP579" s="1350">
        <v>2300</v>
      </c>
      <c r="AQ579" s="1353">
        <v>2500</v>
      </c>
      <c r="AR579" s="1350">
        <v>1600</v>
      </c>
      <c r="AS579" s="1353">
        <v>1600</v>
      </c>
      <c r="AT579" s="1349" t="s">
        <v>12</v>
      </c>
      <c r="AU579" s="646" t="s">
        <v>3730</v>
      </c>
      <c r="AV579" s="647">
        <v>4800</v>
      </c>
      <c r="AW579" s="648">
        <v>5400</v>
      </c>
      <c r="AX579" s="684">
        <v>3400</v>
      </c>
      <c r="AY579" s="668">
        <v>3400</v>
      </c>
      <c r="BA579" s="651"/>
      <c r="BB579" s="576" t="s">
        <v>1</v>
      </c>
      <c r="BC579" s="1344">
        <v>4500</v>
      </c>
      <c r="BD579" s="576" t="s">
        <v>1</v>
      </c>
      <c r="BE579" s="644">
        <v>1160</v>
      </c>
      <c r="BF579" s="642" t="s">
        <v>1</v>
      </c>
      <c r="BG579" s="642">
        <v>10</v>
      </c>
      <c r="BH579" s="633" t="s">
        <v>3618</v>
      </c>
      <c r="BJ579" s="669"/>
      <c r="BK579" s="576" t="s">
        <v>11</v>
      </c>
      <c r="BL579" s="653" t="s">
        <v>3307</v>
      </c>
      <c r="BM579" s="654" t="s">
        <v>3307</v>
      </c>
      <c r="BN579" s="654" t="s">
        <v>3307</v>
      </c>
      <c r="BO579" s="655" t="s">
        <v>3307</v>
      </c>
      <c r="BP579" s="576" t="s">
        <v>11</v>
      </c>
      <c r="BQ579" s="644"/>
      <c r="BR579" s="645"/>
      <c r="BS579" s="645"/>
      <c r="BT579" s="656"/>
      <c r="BU579" s="576" t="s">
        <v>11</v>
      </c>
      <c r="BV579" s="644"/>
      <c r="BW579" s="645"/>
      <c r="BX579" s="645"/>
      <c r="BY579" s="645"/>
      <c r="BZ579" s="656"/>
      <c r="CA579" s="576" t="s">
        <v>11</v>
      </c>
      <c r="CB579" s="644"/>
      <c r="CC579" s="645"/>
      <c r="CD579" s="645"/>
      <c r="CE579" s="645"/>
      <c r="CF579" s="656"/>
      <c r="CH579" s="652" t="s">
        <v>3257</v>
      </c>
    </row>
    <row r="580" spans="1:86">
      <c r="A580" s="1367"/>
      <c r="B580" s="584"/>
      <c r="C580" s="657"/>
      <c r="D580" s="593" t="s">
        <v>3576</v>
      </c>
      <c r="F580" s="658">
        <v>34220</v>
      </c>
      <c r="G580" s="659">
        <v>88320</v>
      </c>
      <c r="H580" s="658">
        <v>31720</v>
      </c>
      <c r="I580" s="659">
        <v>85820</v>
      </c>
      <c r="J580" s="595" t="s">
        <v>12</v>
      </c>
      <c r="K580" s="660">
        <v>310</v>
      </c>
      <c r="L580" s="661">
        <v>770</v>
      </c>
      <c r="M580" s="662" t="s">
        <v>3709</v>
      </c>
      <c r="N580" s="660">
        <v>290</v>
      </c>
      <c r="O580" s="661">
        <v>740</v>
      </c>
      <c r="P580" s="662" t="s">
        <v>3709</v>
      </c>
      <c r="Q580" s="576" t="s">
        <v>1</v>
      </c>
      <c r="R580" s="603">
        <v>6570</v>
      </c>
      <c r="S580" s="601">
        <v>60</v>
      </c>
      <c r="T580" s="663" t="s">
        <v>3618</v>
      </c>
      <c r="V580" s="598"/>
      <c r="W580" s="601"/>
      <c r="X580" s="592"/>
      <c r="Y580" s="601"/>
      <c r="Z580" s="592"/>
      <c r="AA580" s="592"/>
      <c r="AB580" s="593"/>
      <c r="AD580" s="698"/>
      <c r="AE580" s="698"/>
      <c r="AF580" s="592"/>
      <c r="AG580" s="592"/>
      <c r="AH580" s="593"/>
      <c r="AJ580" s="603"/>
      <c r="AK580" s="601"/>
      <c r="AL580" s="592"/>
      <c r="AM580" s="592"/>
      <c r="AN580" s="593"/>
      <c r="AP580" s="1351"/>
      <c r="AQ580" s="1354"/>
      <c r="AR580" s="1351"/>
      <c r="AS580" s="1354"/>
      <c r="AT580" s="1349"/>
      <c r="AU580" s="588" t="s">
        <v>3731</v>
      </c>
      <c r="AV580" s="665">
        <v>2600</v>
      </c>
      <c r="AW580" s="666">
        <v>2900</v>
      </c>
      <c r="AX580" s="684">
        <v>1800</v>
      </c>
      <c r="AY580" s="668">
        <v>1800</v>
      </c>
      <c r="BA580" s="651"/>
      <c r="BC580" s="1345"/>
      <c r="BE580" s="603"/>
      <c r="BF580" s="592"/>
      <c r="BG580" s="592"/>
      <c r="BH580" s="593"/>
      <c r="BJ580" s="669"/>
      <c r="BL580" s="609"/>
      <c r="BM580" s="610"/>
      <c r="BN580" s="610"/>
      <c r="BO580" s="611"/>
      <c r="BQ580" s="603">
        <v>700</v>
      </c>
      <c r="BR580" s="601" t="s">
        <v>3639</v>
      </c>
      <c r="BS580" s="601">
        <v>7</v>
      </c>
      <c r="BT580" s="670" t="s">
        <v>3618</v>
      </c>
      <c r="BV580" s="603">
        <v>2190</v>
      </c>
      <c r="BW580" s="601" t="s">
        <v>3630</v>
      </c>
      <c r="BX580" s="601">
        <v>20</v>
      </c>
      <c r="BY580" s="601" t="s">
        <v>3618</v>
      </c>
      <c r="BZ580" s="670" t="s">
        <v>3631</v>
      </c>
      <c r="CB580" s="603">
        <v>1290</v>
      </c>
      <c r="CC580" s="601" t="s">
        <v>3630</v>
      </c>
      <c r="CD580" s="601">
        <v>10</v>
      </c>
      <c r="CE580" s="601" t="s">
        <v>3618</v>
      </c>
      <c r="CF580" s="670" t="s">
        <v>3631</v>
      </c>
      <c r="CH580" s="669"/>
    </row>
    <row r="581" spans="1:86">
      <c r="A581" s="1367"/>
      <c r="B581" s="584"/>
      <c r="C581" s="657" t="s">
        <v>3577</v>
      </c>
      <c r="D581" s="593" t="s">
        <v>3578</v>
      </c>
      <c r="F581" s="658">
        <v>88320</v>
      </c>
      <c r="G581" s="659">
        <v>154070</v>
      </c>
      <c r="H581" s="658">
        <v>85820</v>
      </c>
      <c r="I581" s="659">
        <v>151570</v>
      </c>
      <c r="J581" s="595" t="s">
        <v>12</v>
      </c>
      <c r="K581" s="660">
        <v>770</v>
      </c>
      <c r="L581" s="661">
        <v>1430</v>
      </c>
      <c r="M581" s="662" t="s">
        <v>3709</v>
      </c>
      <c r="N581" s="660">
        <v>740</v>
      </c>
      <c r="O581" s="661">
        <v>1400</v>
      </c>
      <c r="P581" s="662" t="s">
        <v>3709</v>
      </c>
      <c r="R581" s="598"/>
      <c r="S581" s="592"/>
      <c r="T581" s="593"/>
      <c r="V581" s="598"/>
      <c r="W581" s="601"/>
      <c r="X581" s="592"/>
      <c r="Y581" s="601"/>
      <c r="Z581" s="592"/>
      <c r="AA581" s="592"/>
      <c r="AB581" s="593"/>
      <c r="AD581" s="698"/>
      <c r="AE581" s="698"/>
      <c r="AF581" s="592"/>
      <c r="AG581" s="592"/>
      <c r="AH581" s="593"/>
      <c r="AJ581" s="603"/>
      <c r="AK581" s="601"/>
      <c r="AL581" s="592"/>
      <c r="AM581" s="592"/>
      <c r="AN581" s="593"/>
      <c r="AP581" s="1351"/>
      <c r="AQ581" s="1354"/>
      <c r="AR581" s="1351"/>
      <c r="AS581" s="1354"/>
      <c r="AT581" s="1349"/>
      <c r="AU581" s="588" t="s">
        <v>3732</v>
      </c>
      <c r="AV581" s="665">
        <v>2300</v>
      </c>
      <c r="AW581" s="666">
        <v>2500</v>
      </c>
      <c r="AX581" s="684">
        <v>1600</v>
      </c>
      <c r="AY581" s="668">
        <v>1600</v>
      </c>
      <c r="BA581" s="651"/>
      <c r="BC581" s="627"/>
      <c r="BE581" s="603"/>
      <c r="BF581" s="592"/>
      <c r="BG581" s="592"/>
      <c r="BH581" s="593"/>
      <c r="BJ581" s="669"/>
      <c r="BL581" s="609">
        <v>0.02</v>
      </c>
      <c r="BM581" s="610">
        <v>0.03</v>
      </c>
      <c r="BN581" s="610">
        <v>0.05</v>
      </c>
      <c r="BO581" s="611">
        <v>7.0000000000000007E-2</v>
      </c>
      <c r="BQ581" s="603"/>
      <c r="BR581" s="601"/>
      <c r="BS581" s="601"/>
      <c r="BT581" s="670"/>
      <c r="BV581" s="603"/>
      <c r="BW581" s="601"/>
      <c r="BX581" s="601"/>
      <c r="BY581" s="601"/>
      <c r="BZ581" s="670"/>
      <c r="CB581" s="603"/>
      <c r="CC581" s="601"/>
      <c r="CD581" s="601"/>
      <c r="CE581" s="601"/>
      <c r="CF581" s="670"/>
      <c r="CH581" s="669">
        <v>0.99</v>
      </c>
    </row>
    <row r="582" spans="1:86">
      <c r="A582" s="1367"/>
      <c r="B582" s="686"/>
      <c r="C582" s="687"/>
      <c r="D582" s="600" t="s">
        <v>3579</v>
      </c>
      <c r="F582" s="673">
        <v>154070</v>
      </c>
      <c r="G582" s="674"/>
      <c r="H582" s="673">
        <v>151570</v>
      </c>
      <c r="I582" s="674"/>
      <c r="J582" s="595" t="s">
        <v>12</v>
      </c>
      <c r="K582" s="675">
        <v>1430</v>
      </c>
      <c r="L582" s="676"/>
      <c r="M582" s="677" t="s">
        <v>3709</v>
      </c>
      <c r="N582" s="675">
        <v>1400</v>
      </c>
      <c r="O582" s="676"/>
      <c r="P582" s="677" t="s">
        <v>3709</v>
      </c>
      <c r="R582" s="599"/>
      <c r="S582" s="688"/>
      <c r="T582" s="600"/>
      <c r="V582" s="599"/>
      <c r="W582" s="612"/>
      <c r="X582" s="688"/>
      <c r="Y582" s="612"/>
      <c r="Z582" s="688"/>
      <c r="AA582" s="688"/>
      <c r="AB582" s="600"/>
      <c r="AD582" s="698"/>
      <c r="AE582" s="698"/>
      <c r="AF582" s="688"/>
      <c r="AG582" s="688"/>
      <c r="AH582" s="600"/>
      <c r="AJ582" s="602"/>
      <c r="AK582" s="612"/>
      <c r="AL582" s="688"/>
      <c r="AM582" s="688"/>
      <c r="AN582" s="600"/>
      <c r="AP582" s="1352"/>
      <c r="AQ582" s="1355"/>
      <c r="AR582" s="1352"/>
      <c r="AS582" s="1355"/>
      <c r="AT582" s="1349"/>
      <c r="AU582" s="679" t="s">
        <v>3733</v>
      </c>
      <c r="AV582" s="680">
        <v>2000</v>
      </c>
      <c r="AW582" s="681">
        <v>2300</v>
      </c>
      <c r="AX582" s="682">
        <v>1400</v>
      </c>
      <c r="AY582" s="683">
        <v>1400</v>
      </c>
      <c r="BA582" s="699"/>
      <c r="BC582" s="627"/>
      <c r="BE582" s="602"/>
      <c r="BF582" s="688"/>
      <c r="BG582" s="688"/>
      <c r="BH582" s="600"/>
      <c r="BJ582" s="614"/>
      <c r="BL582" s="689"/>
      <c r="BM582" s="690"/>
      <c r="BN582" s="690"/>
      <c r="BO582" s="691"/>
      <c r="BQ582" s="602"/>
      <c r="BR582" s="612"/>
      <c r="BS582" s="612"/>
      <c r="BT582" s="613"/>
      <c r="BV582" s="602"/>
      <c r="BW582" s="612"/>
      <c r="BX582" s="612"/>
      <c r="BY582" s="612"/>
      <c r="BZ582" s="613"/>
      <c r="CB582" s="602"/>
      <c r="CC582" s="612"/>
      <c r="CD582" s="612"/>
      <c r="CE582" s="612"/>
      <c r="CF582" s="613"/>
      <c r="CH582" s="614"/>
    </row>
    <row r="583" spans="1:86">
      <c r="AD583" s="698"/>
      <c r="AE583" s="698"/>
      <c r="BC583" s="694"/>
    </row>
    <row r="584" spans="1:86">
      <c r="BC584" s="591"/>
    </row>
    <row r="585" spans="1:86">
      <c r="BC585" s="591"/>
    </row>
    <row r="586" spans="1:86" ht="13.5" customHeight="1">
      <c r="BC586" s="1346" t="s">
        <v>3738</v>
      </c>
    </row>
    <row r="587" spans="1:86">
      <c r="BC587" s="1346"/>
    </row>
    <row r="588" spans="1:86">
      <c r="F588" s="634">
        <v>9090</v>
      </c>
      <c r="G588" s="635">
        <v>9440</v>
      </c>
      <c r="H588" s="634">
        <v>7010</v>
      </c>
      <c r="I588" s="635">
        <v>7360</v>
      </c>
      <c r="J588" s="595" t="s">
        <v>12</v>
      </c>
      <c r="K588" s="636">
        <v>90</v>
      </c>
      <c r="L588" s="637">
        <v>90</v>
      </c>
      <c r="M588" s="638" t="s">
        <v>3709</v>
      </c>
      <c r="N588" s="636">
        <v>70</v>
      </c>
      <c r="O588" s="637">
        <v>70</v>
      </c>
      <c r="P588" s="638" t="s">
        <v>3709</v>
      </c>
      <c r="AD588" s="1361">
        <v>0</v>
      </c>
      <c r="AE588" s="643"/>
      <c r="AP588" s="647">
        <v>0</v>
      </c>
      <c r="AQ588" s="648">
        <v>0</v>
      </c>
      <c r="AR588" s="706">
        <v>0</v>
      </c>
      <c r="AS588" s="648">
        <v>0</v>
      </c>
      <c r="AT588" s="1349" t="s">
        <v>12</v>
      </c>
      <c r="AU588" s="646" t="s">
        <v>3730</v>
      </c>
      <c r="AV588" s="647">
        <v>0</v>
      </c>
      <c r="AW588" s="648">
        <v>0</v>
      </c>
      <c r="AX588" s="649">
        <v>0</v>
      </c>
      <c r="AY588" s="650">
        <v>0</v>
      </c>
      <c r="BA588" s="651"/>
      <c r="BC588" s="707">
        <v>0</v>
      </c>
    </row>
    <row r="589" spans="1:86">
      <c r="F589" s="658">
        <v>9440</v>
      </c>
      <c r="G589" s="659">
        <v>11870</v>
      </c>
      <c r="H589" s="658">
        <v>7360</v>
      </c>
      <c r="I589" s="659">
        <v>9790</v>
      </c>
      <c r="J589" s="595" t="s">
        <v>12</v>
      </c>
      <c r="K589" s="660">
        <v>90</v>
      </c>
      <c r="L589" s="661">
        <v>130</v>
      </c>
      <c r="M589" s="662" t="s">
        <v>3709</v>
      </c>
      <c r="N589" s="660">
        <v>70</v>
      </c>
      <c r="O589" s="661">
        <v>100</v>
      </c>
      <c r="P589" s="662" t="s">
        <v>3709</v>
      </c>
      <c r="AD589" s="1362">
        <v>0</v>
      </c>
      <c r="AE589" s="664">
        <v>0</v>
      </c>
      <c r="AP589" s="665">
        <v>0</v>
      </c>
      <c r="AQ589" s="666">
        <v>0</v>
      </c>
      <c r="AR589" s="708">
        <v>0</v>
      </c>
      <c r="AS589" s="666">
        <v>0</v>
      </c>
      <c r="AT589" s="1349"/>
      <c r="AU589" s="588" t="s">
        <v>3731</v>
      </c>
      <c r="AV589" s="665">
        <v>0</v>
      </c>
      <c r="AW589" s="666">
        <v>0</v>
      </c>
      <c r="AX589" s="667">
        <v>0</v>
      </c>
      <c r="AY589" s="668">
        <v>0</v>
      </c>
      <c r="BA589" s="651"/>
      <c r="BC589" s="707">
        <v>0</v>
      </c>
    </row>
    <row r="590" spans="1:86">
      <c r="F590" s="658">
        <v>11870</v>
      </c>
      <c r="G590" s="659">
        <v>15350</v>
      </c>
      <c r="H590" s="658">
        <v>9790</v>
      </c>
      <c r="I590" s="659">
        <v>13270</v>
      </c>
      <c r="J590" s="595" t="s">
        <v>12</v>
      </c>
      <c r="K590" s="660">
        <v>130</v>
      </c>
      <c r="L590" s="661">
        <v>160</v>
      </c>
      <c r="M590" s="662" t="s">
        <v>3709</v>
      </c>
      <c r="N590" s="660">
        <v>100</v>
      </c>
      <c r="O590" s="661">
        <v>130</v>
      </c>
      <c r="P590" s="662" t="s">
        <v>3709</v>
      </c>
      <c r="AD590" s="1359">
        <v>0</v>
      </c>
      <c r="AE590" s="671"/>
      <c r="AP590" s="665">
        <v>0</v>
      </c>
      <c r="AQ590" s="666">
        <v>0</v>
      </c>
      <c r="AR590" s="708">
        <v>0</v>
      </c>
      <c r="AS590" s="666">
        <v>0</v>
      </c>
      <c r="AT590" s="1349"/>
      <c r="AU590" s="588" t="s">
        <v>3732</v>
      </c>
      <c r="AV590" s="665">
        <v>0</v>
      </c>
      <c r="AW590" s="666">
        <v>0</v>
      </c>
      <c r="AX590" s="667">
        <v>0</v>
      </c>
      <c r="AY590" s="668">
        <v>0</v>
      </c>
      <c r="BA590" s="651"/>
      <c r="BC590" s="591"/>
    </row>
    <row r="591" spans="1:86">
      <c r="F591" s="673">
        <v>15350</v>
      </c>
      <c r="G591" s="674">
        <v>0</v>
      </c>
      <c r="H591" s="673">
        <v>13270</v>
      </c>
      <c r="I591" s="674">
        <v>0</v>
      </c>
      <c r="J591" s="595" t="s">
        <v>12</v>
      </c>
      <c r="K591" s="675">
        <v>160</v>
      </c>
      <c r="L591" s="676">
        <v>0</v>
      </c>
      <c r="M591" s="677" t="s">
        <v>3709</v>
      </c>
      <c r="N591" s="675">
        <v>130</v>
      </c>
      <c r="O591" s="676">
        <v>0</v>
      </c>
      <c r="P591" s="677" t="s">
        <v>3709</v>
      </c>
      <c r="AD591" s="1360">
        <v>0</v>
      </c>
      <c r="AE591" s="678"/>
      <c r="AP591" s="680">
        <v>0</v>
      </c>
      <c r="AQ591" s="681">
        <v>0</v>
      </c>
      <c r="AR591" s="709">
        <v>0</v>
      </c>
      <c r="AS591" s="681">
        <v>0</v>
      </c>
      <c r="AT591" s="1349"/>
      <c r="AU591" s="679" t="s">
        <v>3733</v>
      </c>
      <c r="AV591" s="680">
        <v>0</v>
      </c>
      <c r="AW591" s="681">
        <v>0</v>
      </c>
      <c r="AX591" s="682">
        <v>0</v>
      </c>
      <c r="AY591" s="683">
        <v>0</v>
      </c>
      <c r="BA591" s="651"/>
      <c r="BC591" s="591"/>
    </row>
    <row r="592" spans="1:86">
      <c r="F592" s="634">
        <v>4960</v>
      </c>
      <c r="G592" s="635">
        <v>5310</v>
      </c>
      <c r="H592" s="634">
        <v>3910</v>
      </c>
      <c r="I592" s="635">
        <v>4260</v>
      </c>
      <c r="J592" s="595" t="s">
        <v>12</v>
      </c>
      <c r="K592" s="636">
        <v>50</v>
      </c>
      <c r="L592" s="637">
        <v>50</v>
      </c>
      <c r="M592" s="638" t="s">
        <v>3709</v>
      </c>
      <c r="N592" s="636">
        <v>40</v>
      </c>
      <c r="O592" s="637">
        <v>40</v>
      </c>
      <c r="P592" s="638" t="s">
        <v>3709</v>
      </c>
      <c r="AD592" s="1361">
        <v>0</v>
      </c>
      <c r="AE592" s="643"/>
      <c r="AP592" s="647">
        <v>0</v>
      </c>
      <c r="AQ592" s="648">
        <v>0</v>
      </c>
      <c r="AR592" s="710">
        <v>0</v>
      </c>
      <c r="AS592" s="666">
        <v>0</v>
      </c>
      <c r="AT592" s="1349" t="s">
        <v>12</v>
      </c>
      <c r="AU592" s="646" t="s">
        <v>3730</v>
      </c>
      <c r="AV592" s="647">
        <v>0</v>
      </c>
      <c r="AW592" s="648">
        <v>0</v>
      </c>
      <c r="AX592" s="684">
        <v>0</v>
      </c>
      <c r="AY592" s="668">
        <v>0</v>
      </c>
      <c r="BA592" s="651"/>
      <c r="BC592" s="591"/>
    </row>
    <row r="593" spans="6:55">
      <c r="F593" s="658">
        <v>5310</v>
      </c>
      <c r="G593" s="659">
        <v>7740</v>
      </c>
      <c r="H593" s="658">
        <v>4260</v>
      </c>
      <c r="I593" s="659">
        <v>6690</v>
      </c>
      <c r="J593" s="595" t="s">
        <v>12</v>
      </c>
      <c r="K593" s="660">
        <v>50</v>
      </c>
      <c r="L593" s="661">
        <v>80</v>
      </c>
      <c r="M593" s="662" t="s">
        <v>3709</v>
      </c>
      <c r="N593" s="660">
        <v>40</v>
      </c>
      <c r="O593" s="661">
        <v>70</v>
      </c>
      <c r="P593" s="662" t="s">
        <v>3709</v>
      </c>
      <c r="AD593" s="1362">
        <v>0</v>
      </c>
      <c r="AE593" s="664">
        <v>0</v>
      </c>
      <c r="AP593" s="665">
        <v>0</v>
      </c>
      <c r="AQ593" s="666">
        <v>0</v>
      </c>
      <c r="AR593" s="710">
        <v>0</v>
      </c>
      <c r="AS593" s="666">
        <v>0</v>
      </c>
      <c r="AT593" s="1349"/>
      <c r="AU593" s="588" t="s">
        <v>3731</v>
      </c>
      <c r="AV593" s="665">
        <v>0</v>
      </c>
      <c r="AW593" s="666">
        <v>0</v>
      </c>
      <c r="AX593" s="684">
        <v>0</v>
      </c>
      <c r="AY593" s="668">
        <v>0</v>
      </c>
      <c r="BA593" s="651"/>
      <c r="BC593" s="591"/>
    </row>
    <row r="594" spans="6:55">
      <c r="F594" s="658">
        <v>7740</v>
      </c>
      <c r="G594" s="659">
        <v>11220</v>
      </c>
      <c r="H594" s="658">
        <v>6690</v>
      </c>
      <c r="I594" s="659">
        <v>10170</v>
      </c>
      <c r="J594" s="595" t="s">
        <v>12</v>
      </c>
      <c r="K594" s="660">
        <v>80</v>
      </c>
      <c r="L594" s="661">
        <v>110</v>
      </c>
      <c r="M594" s="662" t="s">
        <v>3709</v>
      </c>
      <c r="N594" s="660">
        <v>70</v>
      </c>
      <c r="O594" s="661">
        <v>100</v>
      </c>
      <c r="P594" s="662" t="s">
        <v>3709</v>
      </c>
      <c r="AD594" s="1359">
        <v>0</v>
      </c>
      <c r="AE594" s="671"/>
      <c r="AP594" s="665">
        <v>0</v>
      </c>
      <c r="AQ594" s="666">
        <v>0</v>
      </c>
      <c r="AR594" s="710">
        <v>0</v>
      </c>
      <c r="AS594" s="666">
        <v>0</v>
      </c>
      <c r="AT594" s="1349"/>
      <c r="AU594" s="588" t="s">
        <v>3732</v>
      </c>
      <c r="AV594" s="665">
        <v>0</v>
      </c>
      <c r="AW594" s="666">
        <v>0</v>
      </c>
      <c r="AX594" s="684">
        <v>0</v>
      </c>
      <c r="AY594" s="668">
        <v>0</v>
      </c>
      <c r="BA594" s="685"/>
      <c r="BC594" s="591"/>
    </row>
    <row r="595" spans="6:55">
      <c r="F595" s="673">
        <v>11220</v>
      </c>
      <c r="G595" s="674">
        <v>0</v>
      </c>
      <c r="H595" s="673">
        <v>10170</v>
      </c>
      <c r="I595" s="674">
        <v>0</v>
      </c>
      <c r="J595" s="595" t="s">
        <v>12</v>
      </c>
      <c r="K595" s="675">
        <v>110</v>
      </c>
      <c r="L595" s="676">
        <v>0</v>
      </c>
      <c r="M595" s="677" t="s">
        <v>3709</v>
      </c>
      <c r="N595" s="675">
        <v>100</v>
      </c>
      <c r="O595" s="676">
        <v>0</v>
      </c>
      <c r="P595" s="677" t="s">
        <v>3709</v>
      </c>
      <c r="AD595" s="1360">
        <v>0</v>
      </c>
      <c r="AE595" s="678"/>
      <c r="AP595" s="680">
        <v>0</v>
      </c>
      <c r="AQ595" s="681">
        <v>0</v>
      </c>
      <c r="AR595" s="709">
        <v>0</v>
      </c>
      <c r="AS595" s="681">
        <v>0</v>
      </c>
      <c r="AT595" s="1349"/>
      <c r="AU595" s="679" t="s">
        <v>3733</v>
      </c>
      <c r="AV595" s="680">
        <v>0</v>
      </c>
      <c r="AW595" s="681">
        <v>0</v>
      </c>
      <c r="AX595" s="682">
        <v>0</v>
      </c>
      <c r="AY595" s="683">
        <v>0</v>
      </c>
      <c r="BA595" s="685"/>
      <c r="BC595" s="591"/>
    </row>
    <row r="596" spans="6:55">
      <c r="F596" s="634">
        <v>3570</v>
      </c>
      <c r="G596" s="635">
        <v>3920</v>
      </c>
      <c r="H596" s="634">
        <v>2880</v>
      </c>
      <c r="I596" s="635">
        <v>3230</v>
      </c>
      <c r="J596" s="595" t="s">
        <v>12</v>
      </c>
      <c r="K596" s="636">
        <v>30</v>
      </c>
      <c r="L596" s="637">
        <v>30</v>
      </c>
      <c r="M596" s="638" t="s">
        <v>3709</v>
      </c>
      <c r="N596" s="636">
        <v>30</v>
      </c>
      <c r="O596" s="637">
        <v>30</v>
      </c>
      <c r="P596" s="638" t="s">
        <v>3709</v>
      </c>
      <c r="AD596" s="1361">
        <v>0</v>
      </c>
      <c r="AE596" s="643"/>
      <c r="AP596" s="647">
        <v>0</v>
      </c>
      <c r="AQ596" s="648">
        <v>0</v>
      </c>
      <c r="AR596" s="710">
        <v>0</v>
      </c>
      <c r="AS596" s="666">
        <v>0</v>
      </c>
      <c r="AT596" s="1349" t="s">
        <v>12</v>
      </c>
      <c r="AU596" s="646" t="s">
        <v>3730</v>
      </c>
      <c r="AV596" s="647">
        <v>0</v>
      </c>
      <c r="AW596" s="648">
        <v>0</v>
      </c>
      <c r="AX596" s="684">
        <v>0</v>
      </c>
      <c r="AY596" s="668">
        <v>0</v>
      </c>
      <c r="BA596" s="685"/>
      <c r="BC596" s="591"/>
    </row>
    <row r="597" spans="6:55">
      <c r="F597" s="658">
        <v>3920</v>
      </c>
      <c r="G597" s="659">
        <v>6350</v>
      </c>
      <c r="H597" s="658">
        <v>3230</v>
      </c>
      <c r="I597" s="659">
        <v>5660</v>
      </c>
      <c r="J597" s="595" t="s">
        <v>12</v>
      </c>
      <c r="K597" s="660">
        <v>30</v>
      </c>
      <c r="L597" s="661">
        <v>70</v>
      </c>
      <c r="M597" s="662" t="s">
        <v>3709</v>
      </c>
      <c r="N597" s="660">
        <v>30</v>
      </c>
      <c r="O597" s="661">
        <v>60</v>
      </c>
      <c r="P597" s="662" t="s">
        <v>3709</v>
      </c>
      <c r="AD597" s="1362">
        <v>0</v>
      </c>
      <c r="AE597" s="664">
        <v>0</v>
      </c>
      <c r="AP597" s="665">
        <v>0</v>
      </c>
      <c r="AQ597" s="666">
        <v>0</v>
      </c>
      <c r="AR597" s="710">
        <v>0</v>
      </c>
      <c r="AS597" s="666">
        <v>0</v>
      </c>
      <c r="AT597" s="1349"/>
      <c r="AU597" s="588" t="s">
        <v>3731</v>
      </c>
      <c r="AV597" s="665">
        <v>0</v>
      </c>
      <c r="AW597" s="666">
        <v>0</v>
      </c>
      <c r="AX597" s="684">
        <v>0</v>
      </c>
      <c r="AY597" s="668">
        <v>0</v>
      </c>
      <c r="BA597" s="1346" t="s">
        <v>3735</v>
      </c>
      <c r="BC597" s="591"/>
    </row>
    <row r="598" spans="6:55">
      <c r="F598" s="658">
        <v>6350</v>
      </c>
      <c r="G598" s="659">
        <v>9830</v>
      </c>
      <c r="H598" s="658">
        <v>5660</v>
      </c>
      <c r="I598" s="659">
        <v>9140</v>
      </c>
      <c r="J598" s="595" t="s">
        <v>12</v>
      </c>
      <c r="K598" s="660">
        <v>70</v>
      </c>
      <c r="L598" s="661">
        <v>100</v>
      </c>
      <c r="M598" s="662" t="s">
        <v>3709</v>
      </c>
      <c r="N598" s="660">
        <v>60</v>
      </c>
      <c r="O598" s="661">
        <v>90</v>
      </c>
      <c r="P598" s="662" t="s">
        <v>3709</v>
      </c>
      <c r="AD598" s="1359">
        <v>0</v>
      </c>
      <c r="AE598" s="671"/>
      <c r="AP598" s="665">
        <v>0</v>
      </c>
      <c r="AQ598" s="666">
        <v>0</v>
      </c>
      <c r="AR598" s="710">
        <v>0</v>
      </c>
      <c r="AS598" s="666">
        <v>0</v>
      </c>
      <c r="AT598" s="1349"/>
      <c r="AU598" s="588" t="s">
        <v>3732</v>
      </c>
      <c r="AV598" s="665">
        <v>0</v>
      </c>
      <c r="AW598" s="666">
        <v>0</v>
      </c>
      <c r="AX598" s="684">
        <v>0</v>
      </c>
      <c r="AY598" s="668">
        <v>0</v>
      </c>
      <c r="BA598" s="1346"/>
      <c r="BC598" s="591"/>
    </row>
    <row r="599" spans="6:55">
      <c r="F599" s="673">
        <v>9830</v>
      </c>
      <c r="G599" s="674">
        <v>0</v>
      </c>
      <c r="H599" s="673">
        <v>9140</v>
      </c>
      <c r="I599" s="674">
        <v>0</v>
      </c>
      <c r="J599" s="595" t="s">
        <v>12</v>
      </c>
      <c r="K599" s="675">
        <v>100</v>
      </c>
      <c r="L599" s="676">
        <v>0</v>
      </c>
      <c r="M599" s="677" t="s">
        <v>3709</v>
      </c>
      <c r="N599" s="675">
        <v>90</v>
      </c>
      <c r="O599" s="676">
        <v>0</v>
      </c>
      <c r="P599" s="677" t="s">
        <v>3709</v>
      </c>
      <c r="AD599" s="1360">
        <v>0</v>
      </c>
      <c r="AE599" s="678"/>
      <c r="AP599" s="680">
        <v>0</v>
      </c>
      <c r="AQ599" s="681">
        <v>0</v>
      </c>
      <c r="AR599" s="709">
        <v>0</v>
      </c>
      <c r="AS599" s="681">
        <v>0</v>
      </c>
      <c r="AT599" s="1349"/>
      <c r="AU599" s="679" t="s">
        <v>3733</v>
      </c>
      <c r="AV599" s="680">
        <v>0</v>
      </c>
      <c r="AW599" s="681">
        <v>0</v>
      </c>
      <c r="AX599" s="682">
        <v>0</v>
      </c>
      <c r="AY599" s="683">
        <v>0</v>
      </c>
      <c r="BA599" s="1346"/>
      <c r="BC599" s="591"/>
    </row>
    <row r="600" spans="6:55">
      <c r="F600" s="634">
        <v>2950</v>
      </c>
      <c r="G600" s="635">
        <v>3300</v>
      </c>
      <c r="H600" s="634">
        <v>2420</v>
      </c>
      <c r="I600" s="635">
        <v>2770</v>
      </c>
      <c r="J600" s="595" t="s">
        <v>12</v>
      </c>
      <c r="K600" s="636">
        <v>30</v>
      </c>
      <c r="L600" s="637">
        <v>30</v>
      </c>
      <c r="M600" s="638" t="s">
        <v>3709</v>
      </c>
      <c r="N600" s="636">
        <v>30</v>
      </c>
      <c r="O600" s="637">
        <v>30</v>
      </c>
      <c r="P600" s="638" t="s">
        <v>3709</v>
      </c>
      <c r="AD600" s="1361">
        <v>0</v>
      </c>
      <c r="AE600" s="643"/>
      <c r="AP600" s="647">
        <v>0</v>
      </c>
      <c r="AQ600" s="648">
        <v>0</v>
      </c>
      <c r="AR600" s="710">
        <v>0</v>
      </c>
      <c r="AS600" s="666">
        <v>0</v>
      </c>
      <c r="AT600" s="1349" t="s">
        <v>12</v>
      </c>
      <c r="AU600" s="646" t="s">
        <v>3730</v>
      </c>
      <c r="AV600" s="647">
        <v>0</v>
      </c>
      <c r="AW600" s="648">
        <v>0</v>
      </c>
      <c r="AX600" s="684">
        <v>0</v>
      </c>
      <c r="AY600" s="668">
        <v>0</v>
      </c>
      <c r="BA600" s="651" t="s">
        <v>3683</v>
      </c>
      <c r="BC600" s="591"/>
    </row>
    <row r="601" spans="6:55">
      <c r="F601" s="658">
        <v>3300</v>
      </c>
      <c r="G601" s="659">
        <v>5730</v>
      </c>
      <c r="H601" s="658">
        <v>2770</v>
      </c>
      <c r="I601" s="659">
        <v>5200</v>
      </c>
      <c r="J601" s="595" t="s">
        <v>12</v>
      </c>
      <c r="K601" s="660">
        <v>30</v>
      </c>
      <c r="L601" s="661">
        <v>60</v>
      </c>
      <c r="M601" s="662" t="s">
        <v>3709</v>
      </c>
      <c r="N601" s="660">
        <v>30</v>
      </c>
      <c r="O601" s="661">
        <v>50</v>
      </c>
      <c r="P601" s="662" t="s">
        <v>3709</v>
      </c>
      <c r="AD601" s="1362">
        <v>0</v>
      </c>
      <c r="AE601" s="664">
        <v>0</v>
      </c>
      <c r="AP601" s="665">
        <v>0</v>
      </c>
      <c r="AQ601" s="666">
        <v>0</v>
      </c>
      <c r="AR601" s="710">
        <v>0</v>
      </c>
      <c r="AS601" s="666">
        <v>0</v>
      </c>
      <c r="AT601" s="1349"/>
      <c r="AU601" s="588" t="s">
        <v>3731</v>
      </c>
      <c r="AV601" s="665">
        <v>0</v>
      </c>
      <c r="AW601" s="666">
        <v>0</v>
      </c>
      <c r="AX601" s="684">
        <v>0</v>
      </c>
      <c r="AY601" s="668">
        <v>0</v>
      </c>
      <c r="BA601" s="651">
        <v>0</v>
      </c>
      <c r="BC601" s="591"/>
    </row>
    <row r="602" spans="6:55">
      <c r="F602" s="658">
        <v>5730</v>
      </c>
      <c r="G602" s="659">
        <v>9210</v>
      </c>
      <c r="H602" s="658">
        <v>5200</v>
      </c>
      <c r="I602" s="659">
        <v>8680</v>
      </c>
      <c r="J602" s="595" t="s">
        <v>12</v>
      </c>
      <c r="K602" s="660">
        <v>60</v>
      </c>
      <c r="L602" s="661">
        <v>90</v>
      </c>
      <c r="M602" s="662" t="s">
        <v>3709</v>
      </c>
      <c r="N602" s="660">
        <v>50</v>
      </c>
      <c r="O602" s="661">
        <v>80</v>
      </c>
      <c r="P602" s="662" t="s">
        <v>3709</v>
      </c>
      <c r="AD602" s="1359">
        <v>0</v>
      </c>
      <c r="AE602" s="671"/>
      <c r="AP602" s="665">
        <v>0</v>
      </c>
      <c r="AQ602" s="666">
        <v>0</v>
      </c>
      <c r="AR602" s="710">
        <v>0</v>
      </c>
      <c r="AS602" s="666">
        <v>0</v>
      </c>
      <c r="AT602" s="1349"/>
      <c r="AU602" s="588" t="s">
        <v>3732</v>
      </c>
      <c r="AV602" s="665">
        <v>0</v>
      </c>
      <c r="AW602" s="666">
        <v>0</v>
      </c>
      <c r="AX602" s="684">
        <v>0</v>
      </c>
      <c r="AY602" s="668">
        <v>0</v>
      </c>
      <c r="BA602" s="694"/>
      <c r="BC602" s="591"/>
    </row>
    <row r="603" spans="6:55">
      <c r="F603" s="673">
        <v>9210</v>
      </c>
      <c r="G603" s="674">
        <v>0</v>
      </c>
      <c r="H603" s="673">
        <v>8680</v>
      </c>
      <c r="I603" s="674">
        <v>0</v>
      </c>
      <c r="J603" s="595" t="s">
        <v>12</v>
      </c>
      <c r="K603" s="675">
        <v>90</v>
      </c>
      <c r="L603" s="676">
        <v>0</v>
      </c>
      <c r="M603" s="677" t="s">
        <v>3709</v>
      </c>
      <c r="N603" s="675">
        <v>80</v>
      </c>
      <c r="O603" s="676">
        <v>0</v>
      </c>
      <c r="P603" s="677" t="s">
        <v>3709</v>
      </c>
      <c r="AD603" s="1360">
        <v>0</v>
      </c>
      <c r="AE603" s="678"/>
      <c r="AP603" s="680">
        <v>0</v>
      </c>
      <c r="AQ603" s="681">
        <v>0</v>
      </c>
      <c r="AR603" s="709">
        <v>0</v>
      </c>
      <c r="AS603" s="681">
        <v>0</v>
      </c>
      <c r="AT603" s="1349"/>
      <c r="AU603" s="679" t="s">
        <v>3733</v>
      </c>
      <c r="AV603" s="680">
        <v>0</v>
      </c>
      <c r="AW603" s="681">
        <v>0</v>
      </c>
      <c r="AX603" s="682">
        <v>0</v>
      </c>
      <c r="AY603" s="683">
        <v>0</v>
      </c>
      <c r="BA603" s="651" t="s">
        <v>3684</v>
      </c>
      <c r="BC603" s="591"/>
    </row>
    <row r="604" spans="6:55">
      <c r="F604" s="634">
        <v>2770</v>
      </c>
      <c r="G604" s="635">
        <v>3120</v>
      </c>
      <c r="H604" s="634">
        <v>2350</v>
      </c>
      <c r="I604" s="635">
        <v>2700</v>
      </c>
      <c r="J604" s="595" t="s">
        <v>12</v>
      </c>
      <c r="K604" s="636">
        <v>30</v>
      </c>
      <c r="L604" s="637">
        <v>30</v>
      </c>
      <c r="M604" s="638" t="s">
        <v>3709</v>
      </c>
      <c r="N604" s="636">
        <v>20</v>
      </c>
      <c r="O604" s="637">
        <v>20</v>
      </c>
      <c r="P604" s="638" t="s">
        <v>3709</v>
      </c>
      <c r="AD604" s="1361">
        <v>0</v>
      </c>
      <c r="AE604" s="643"/>
      <c r="AP604" s="647">
        <v>0</v>
      </c>
      <c r="AQ604" s="648">
        <v>0</v>
      </c>
      <c r="AR604" s="710">
        <v>0</v>
      </c>
      <c r="AS604" s="666">
        <v>0</v>
      </c>
      <c r="AT604" s="1349" t="s">
        <v>12</v>
      </c>
      <c r="AU604" s="646" t="s">
        <v>3730</v>
      </c>
      <c r="AV604" s="647">
        <v>0</v>
      </c>
      <c r="AW604" s="648">
        <v>0</v>
      </c>
      <c r="AX604" s="684">
        <v>0</v>
      </c>
      <c r="AY604" s="668">
        <v>0</v>
      </c>
      <c r="BA604" s="651">
        <v>0</v>
      </c>
      <c r="BC604" s="591"/>
    </row>
    <row r="605" spans="6:55">
      <c r="F605" s="658">
        <v>3120</v>
      </c>
      <c r="G605" s="659">
        <v>5550</v>
      </c>
      <c r="H605" s="658">
        <v>2700</v>
      </c>
      <c r="I605" s="659">
        <v>5130</v>
      </c>
      <c r="J605" s="595" t="s">
        <v>12</v>
      </c>
      <c r="K605" s="660">
        <v>30</v>
      </c>
      <c r="L605" s="661">
        <v>60</v>
      </c>
      <c r="M605" s="662" t="s">
        <v>3709</v>
      </c>
      <c r="N605" s="660">
        <v>20</v>
      </c>
      <c r="O605" s="661">
        <v>60</v>
      </c>
      <c r="P605" s="662" t="s">
        <v>3709</v>
      </c>
      <c r="AD605" s="1362">
        <v>0</v>
      </c>
      <c r="AE605" s="664">
        <v>0</v>
      </c>
      <c r="AP605" s="665">
        <v>0</v>
      </c>
      <c r="AQ605" s="666">
        <v>0</v>
      </c>
      <c r="AR605" s="710">
        <v>0</v>
      </c>
      <c r="AS605" s="666">
        <v>0</v>
      </c>
      <c r="AT605" s="1349"/>
      <c r="AU605" s="588" t="s">
        <v>3731</v>
      </c>
      <c r="AV605" s="665">
        <v>0</v>
      </c>
      <c r="AW605" s="666">
        <v>0</v>
      </c>
      <c r="AX605" s="684">
        <v>0</v>
      </c>
      <c r="AY605" s="668">
        <v>0</v>
      </c>
      <c r="BA605" s="694"/>
      <c r="BC605" s="591"/>
    </row>
    <row r="606" spans="6:55">
      <c r="F606" s="658">
        <v>5550</v>
      </c>
      <c r="G606" s="659">
        <v>9030</v>
      </c>
      <c r="H606" s="658">
        <v>5130</v>
      </c>
      <c r="I606" s="659">
        <v>8610</v>
      </c>
      <c r="J606" s="595" t="s">
        <v>12</v>
      </c>
      <c r="K606" s="660">
        <v>60</v>
      </c>
      <c r="L606" s="661">
        <v>90</v>
      </c>
      <c r="M606" s="662" t="s">
        <v>3709</v>
      </c>
      <c r="N606" s="660">
        <v>60</v>
      </c>
      <c r="O606" s="661">
        <v>90</v>
      </c>
      <c r="P606" s="662" t="s">
        <v>3709</v>
      </c>
      <c r="AD606" s="1359">
        <v>0</v>
      </c>
      <c r="AE606" s="671"/>
      <c r="AP606" s="665">
        <v>0</v>
      </c>
      <c r="AQ606" s="666">
        <v>0</v>
      </c>
      <c r="AR606" s="710">
        <v>0</v>
      </c>
      <c r="AS606" s="666">
        <v>0</v>
      </c>
      <c r="AT606" s="1349"/>
      <c r="AU606" s="588" t="s">
        <v>3732</v>
      </c>
      <c r="AV606" s="665">
        <v>0</v>
      </c>
      <c r="AW606" s="666">
        <v>0</v>
      </c>
      <c r="AX606" s="684">
        <v>0</v>
      </c>
      <c r="AY606" s="668">
        <v>0</v>
      </c>
      <c r="BA606" s="651" t="s">
        <v>3685</v>
      </c>
      <c r="BC606" s="591"/>
    </row>
    <row r="607" spans="6:55">
      <c r="F607" s="673">
        <v>9030</v>
      </c>
      <c r="G607" s="674">
        <v>0</v>
      </c>
      <c r="H607" s="673">
        <v>8610</v>
      </c>
      <c r="I607" s="674">
        <v>0</v>
      </c>
      <c r="J607" s="595" t="s">
        <v>12</v>
      </c>
      <c r="K607" s="675">
        <v>90</v>
      </c>
      <c r="L607" s="676">
        <v>0</v>
      </c>
      <c r="M607" s="677" t="s">
        <v>3709</v>
      </c>
      <c r="N607" s="675">
        <v>90</v>
      </c>
      <c r="O607" s="676">
        <v>0</v>
      </c>
      <c r="P607" s="677" t="s">
        <v>3709</v>
      </c>
      <c r="AD607" s="1360">
        <v>0</v>
      </c>
      <c r="AE607" s="678"/>
      <c r="AP607" s="680">
        <v>0</v>
      </c>
      <c r="AQ607" s="681">
        <v>0</v>
      </c>
      <c r="AR607" s="709">
        <v>0</v>
      </c>
      <c r="AS607" s="681">
        <v>0</v>
      </c>
      <c r="AT607" s="1349"/>
      <c r="AU607" s="679" t="s">
        <v>3733</v>
      </c>
      <c r="AV607" s="680">
        <v>0</v>
      </c>
      <c r="AW607" s="681">
        <v>0</v>
      </c>
      <c r="AX607" s="682">
        <v>0</v>
      </c>
      <c r="AY607" s="683">
        <v>0</v>
      </c>
      <c r="BA607" s="651">
        <v>0</v>
      </c>
      <c r="BC607" s="591"/>
    </row>
    <row r="608" spans="6:55">
      <c r="F608" s="634">
        <v>2420</v>
      </c>
      <c r="G608" s="635">
        <v>2770</v>
      </c>
      <c r="H608" s="634">
        <v>2070</v>
      </c>
      <c r="I608" s="635">
        <v>2420</v>
      </c>
      <c r="J608" s="595" t="s">
        <v>12</v>
      </c>
      <c r="K608" s="636">
        <v>30</v>
      </c>
      <c r="L608" s="637">
        <v>30</v>
      </c>
      <c r="M608" s="638" t="s">
        <v>3709</v>
      </c>
      <c r="N608" s="636">
        <v>20</v>
      </c>
      <c r="O608" s="637">
        <v>20</v>
      </c>
      <c r="P608" s="638" t="s">
        <v>3709</v>
      </c>
      <c r="AD608" s="1361">
        <v>0</v>
      </c>
      <c r="AE608" s="643"/>
      <c r="AP608" s="647">
        <v>0</v>
      </c>
      <c r="AQ608" s="648">
        <v>0</v>
      </c>
      <c r="AR608" s="710">
        <v>0</v>
      </c>
      <c r="AS608" s="666">
        <v>0</v>
      </c>
      <c r="AT608" s="1349" t="s">
        <v>12</v>
      </c>
      <c r="AU608" s="646" t="s">
        <v>3730</v>
      </c>
      <c r="AV608" s="647">
        <v>0</v>
      </c>
      <c r="AW608" s="648">
        <v>0</v>
      </c>
      <c r="AX608" s="684">
        <v>0</v>
      </c>
      <c r="AY608" s="668">
        <v>0</v>
      </c>
      <c r="BA608" s="694"/>
      <c r="BC608" s="591"/>
    </row>
    <row r="609" spans="6:55">
      <c r="F609" s="658">
        <v>2770</v>
      </c>
      <c r="G609" s="659">
        <v>5200</v>
      </c>
      <c r="H609" s="658">
        <v>2420</v>
      </c>
      <c r="I609" s="659">
        <v>4850</v>
      </c>
      <c r="J609" s="595" t="s">
        <v>12</v>
      </c>
      <c r="K609" s="660">
        <v>30</v>
      </c>
      <c r="L609" s="661">
        <v>50</v>
      </c>
      <c r="M609" s="662" t="s">
        <v>3709</v>
      </c>
      <c r="N609" s="660">
        <v>20</v>
      </c>
      <c r="O609" s="661">
        <v>50</v>
      </c>
      <c r="P609" s="662" t="s">
        <v>3709</v>
      </c>
      <c r="AD609" s="1362">
        <v>0</v>
      </c>
      <c r="AE609" s="664">
        <v>0</v>
      </c>
      <c r="AP609" s="665">
        <v>0</v>
      </c>
      <c r="AQ609" s="666">
        <v>0</v>
      </c>
      <c r="AR609" s="710">
        <v>0</v>
      </c>
      <c r="AS609" s="666">
        <v>0</v>
      </c>
      <c r="AT609" s="1349"/>
      <c r="AU609" s="588" t="s">
        <v>3731</v>
      </c>
      <c r="AV609" s="665">
        <v>0</v>
      </c>
      <c r="AW609" s="666">
        <v>0</v>
      </c>
      <c r="AX609" s="684">
        <v>0</v>
      </c>
      <c r="AY609" s="668">
        <v>0</v>
      </c>
      <c r="BA609" s="651" t="s">
        <v>3686</v>
      </c>
      <c r="BC609" s="591"/>
    </row>
    <row r="610" spans="6:55">
      <c r="F610" s="658">
        <v>5200</v>
      </c>
      <c r="G610" s="659">
        <v>8680</v>
      </c>
      <c r="H610" s="658">
        <v>4850</v>
      </c>
      <c r="I610" s="659">
        <v>8330</v>
      </c>
      <c r="J610" s="595" t="s">
        <v>12</v>
      </c>
      <c r="K610" s="660">
        <v>50</v>
      </c>
      <c r="L610" s="661">
        <v>80</v>
      </c>
      <c r="M610" s="662" t="s">
        <v>3709</v>
      </c>
      <c r="N610" s="660">
        <v>50</v>
      </c>
      <c r="O610" s="661">
        <v>80</v>
      </c>
      <c r="P610" s="662" t="s">
        <v>3709</v>
      </c>
      <c r="AD610" s="1359">
        <v>0</v>
      </c>
      <c r="AE610" s="671"/>
      <c r="AP610" s="665">
        <v>0</v>
      </c>
      <c r="AQ610" s="666">
        <v>0</v>
      </c>
      <c r="AR610" s="710">
        <v>0</v>
      </c>
      <c r="AS610" s="666">
        <v>0</v>
      </c>
      <c r="AT610" s="1349"/>
      <c r="AU610" s="588" t="s">
        <v>3732</v>
      </c>
      <c r="AV610" s="665">
        <v>0</v>
      </c>
      <c r="AW610" s="666">
        <v>0</v>
      </c>
      <c r="AX610" s="684">
        <v>0</v>
      </c>
      <c r="AY610" s="668">
        <v>0</v>
      </c>
      <c r="BA610" s="651">
        <v>0</v>
      </c>
      <c r="BC610" s="591"/>
    </row>
    <row r="611" spans="6:55">
      <c r="F611" s="673">
        <v>8680</v>
      </c>
      <c r="G611" s="674">
        <v>0</v>
      </c>
      <c r="H611" s="673">
        <v>8330</v>
      </c>
      <c r="I611" s="674">
        <v>0</v>
      </c>
      <c r="J611" s="595" t="s">
        <v>12</v>
      </c>
      <c r="K611" s="675">
        <v>80</v>
      </c>
      <c r="L611" s="676">
        <v>0</v>
      </c>
      <c r="M611" s="677" t="s">
        <v>3709</v>
      </c>
      <c r="N611" s="675">
        <v>80</v>
      </c>
      <c r="O611" s="676">
        <v>0</v>
      </c>
      <c r="P611" s="677" t="s">
        <v>3709</v>
      </c>
      <c r="AD611" s="1360">
        <v>0</v>
      </c>
      <c r="AE611" s="678"/>
      <c r="AP611" s="680">
        <v>0</v>
      </c>
      <c r="AQ611" s="681">
        <v>0</v>
      </c>
      <c r="AR611" s="709">
        <v>0</v>
      </c>
      <c r="AS611" s="681">
        <v>0</v>
      </c>
      <c r="AT611" s="1349"/>
      <c r="AU611" s="679" t="s">
        <v>3733</v>
      </c>
      <c r="AV611" s="680">
        <v>0</v>
      </c>
      <c r="AW611" s="681">
        <v>0</v>
      </c>
      <c r="AX611" s="682">
        <v>0</v>
      </c>
      <c r="AY611" s="683">
        <v>0</v>
      </c>
      <c r="BA611" s="694"/>
      <c r="BC611" s="591"/>
    </row>
    <row r="612" spans="6:55">
      <c r="F612" s="634">
        <v>2170</v>
      </c>
      <c r="G612" s="635">
        <v>2520</v>
      </c>
      <c r="H612" s="634">
        <v>1880</v>
      </c>
      <c r="I612" s="635">
        <v>2230</v>
      </c>
      <c r="J612" s="595" t="s">
        <v>12</v>
      </c>
      <c r="K612" s="636">
        <v>20</v>
      </c>
      <c r="L612" s="637">
        <v>20</v>
      </c>
      <c r="M612" s="638" t="s">
        <v>3709</v>
      </c>
      <c r="N612" s="636">
        <v>20</v>
      </c>
      <c r="O612" s="637">
        <v>20</v>
      </c>
      <c r="P612" s="638" t="s">
        <v>3709</v>
      </c>
      <c r="AD612" s="1361">
        <v>0</v>
      </c>
      <c r="AE612" s="643"/>
      <c r="AP612" s="647">
        <v>0</v>
      </c>
      <c r="AQ612" s="648">
        <v>0</v>
      </c>
      <c r="AR612" s="710">
        <v>0</v>
      </c>
      <c r="AS612" s="666">
        <v>0</v>
      </c>
      <c r="AT612" s="1349" t="s">
        <v>12</v>
      </c>
      <c r="AU612" s="646" t="s">
        <v>3730</v>
      </c>
      <c r="AV612" s="647">
        <v>0</v>
      </c>
      <c r="AW612" s="648">
        <v>0</v>
      </c>
      <c r="AX612" s="684">
        <v>0</v>
      </c>
      <c r="AY612" s="668">
        <v>0</v>
      </c>
      <c r="BA612" s="651" t="s">
        <v>3687</v>
      </c>
      <c r="BC612" s="591"/>
    </row>
    <row r="613" spans="6:55">
      <c r="F613" s="658">
        <v>2520</v>
      </c>
      <c r="G613" s="659">
        <v>4950</v>
      </c>
      <c r="H613" s="658">
        <v>2230</v>
      </c>
      <c r="I613" s="659">
        <v>4660</v>
      </c>
      <c r="J613" s="595" t="s">
        <v>12</v>
      </c>
      <c r="K613" s="660">
        <v>20</v>
      </c>
      <c r="L613" s="661">
        <v>50</v>
      </c>
      <c r="M613" s="662" t="s">
        <v>3709</v>
      </c>
      <c r="N613" s="660">
        <v>20</v>
      </c>
      <c r="O613" s="661">
        <v>50</v>
      </c>
      <c r="P613" s="662" t="s">
        <v>3709</v>
      </c>
      <c r="AD613" s="1362">
        <v>0</v>
      </c>
      <c r="AE613" s="664">
        <v>0</v>
      </c>
      <c r="AP613" s="665">
        <v>0</v>
      </c>
      <c r="AQ613" s="666">
        <v>0</v>
      </c>
      <c r="AR613" s="710">
        <v>0</v>
      </c>
      <c r="AS613" s="666">
        <v>0</v>
      </c>
      <c r="AT613" s="1349"/>
      <c r="AU613" s="588" t="s">
        <v>3731</v>
      </c>
      <c r="AV613" s="665">
        <v>0</v>
      </c>
      <c r="AW613" s="666">
        <v>0</v>
      </c>
      <c r="AX613" s="684">
        <v>0</v>
      </c>
      <c r="AY613" s="668">
        <v>0</v>
      </c>
      <c r="BA613" s="651">
        <v>0</v>
      </c>
      <c r="BC613" s="591"/>
    </row>
    <row r="614" spans="6:55">
      <c r="F614" s="658">
        <v>4950</v>
      </c>
      <c r="G614" s="659">
        <v>8430</v>
      </c>
      <c r="H614" s="658">
        <v>4660</v>
      </c>
      <c r="I614" s="659">
        <v>8140</v>
      </c>
      <c r="J614" s="595" t="s">
        <v>12</v>
      </c>
      <c r="K614" s="660">
        <v>50</v>
      </c>
      <c r="L614" s="661">
        <v>80</v>
      </c>
      <c r="M614" s="662" t="s">
        <v>3709</v>
      </c>
      <c r="N614" s="660">
        <v>50</v>
      </c>
      <c r="O614" s="661">
        <v>80</v>
      </c>
      <c r="P614" s="662" t="s">
        <v>3709</v>
      </c>
      <c r="AD614" s="1359">
        <v>0</v>
      </c>
      <c r="AE614" s="671"/>
      <c r="AP614" s="665">
        <v>0</v>
      </c>
      <c r="AQ614" s="666">
        <v>0</v>
      </c>
      <c r="AR614" s="710">
        <v>0</v>
      </c>
      <c r="AS614" s="666">
        <v>0</v>
      </c>
      <c r="AT614" s="1349"/>
      <c r="AU614" s="588" t="s">
        <v>3732</v>
      </c>
      <c r="AV614" s="665">
        <v>0</v>
      </c>
      <c r="AW614" s="666">
        <v>0</v>
      </c>
      <c r="AX614" s="684">
        <v>0</v>
      </c>
      <c r="AY614" s="668">
        <v>0</v>
      </c>
      <c r="BA614" s="694"/>
      <c r="BC614" s="591"/>
    </row>
    <row r="615" spans="6:55">
      <c r="F615" s="673">
        <v>8430</v>
      </c>
      <c r="G615" s="674">
        <v>0</v>
      </c>
      <c r="H615" s="673">
        <v>8140</v>
      </c>
      <c r="I615" s="674">
        <v>0</v>
      </c>
      <c r="J615" s="595" t="s">
        <v>12</v>
      </c>
      <c r="K615" s="675">
        <v>80</v>
      </c>
      <c r="L615" s="676">
        <v>0</v>
      </c>
      <c r="M615" s="677" t="s">
        <v>3709</v>
      </c>
      <c r="N615" s="675">
        <v>80</v>
      </c>
      <c r="O615" s="676">
        <v>0</v>
      </c>
      <c r="P615" s="677" t="s">
        <v>3709</v>
      </c>
      <c r="AD615" s="1360">
        <v>0</v>
      </c>
      <c r="AE615" s="678"/>
      <c r="AP615" s="680">
        <v>0</v>
      </c>
      <c r="AQ615" s="681">
        <v>0</v>
      </c>
      <c r="AR615" s="709">
        <v>0</v>
      </c>
      <c r="AS615" s="681">
        <v>0</v>
      </c>
      <c r="AT615" s="1349"/>
      <c r="AU615" s="679" t="s">
        <v>3733</v>
      </c>
      <c r="AV615" s="680">
        <v>0</v>
      </c>
      <c r="AW615" s="681">
        <v>0</v>
      </c>
      <c r="AX615" s="682">
        <v>0</v>
      </c>
      <c r="AY615" s="683">
        <v>0</v>
      </c>
      <c r="BA615" s="651" t="s">
        <v>3688</v>
      </c>
      <c r="BC615" s="591"/>
    </row>
    <row r="616" spans="6:55">
      <c r="F616" s="634">
        <v>1990</v>
      </c>
      <c r="G616" s="635">
        <v>2340</v>
      </c>
      <c r="H616" s="634">
        <v>1740</v>
      </c>
      <c r="I616" s="635">
        <v>2090</v>
      </c>
      <c r="J616" s="595" t="s">
        <v>12</v>
      </c>
      <c r="K616" s="636">
        <v>20</v>
      </c>
      <c r="L616" s="637">
        <v>20</v>
      </c>
      <c r="M616" s="638" t="s">
        <v>3709</v>
      </c>
      <c r="N616" s="636">
        <v>20</v>
      </c>
      <c r="O616" s="637">
        <v>20</v>
      </c>
      <c r="P616" s="638" t="s">
        <v>3709</v>
      </c>
      <c r="AD616" s="1361">
        <v>0</v>
      </c>
      <c r="AE616" s="643"/>
      <c r="AP616" s="647">
        <v>0</v>
      </c>
      <c r="AQ616" s="648">
        <v>0</v>
      </c>
      <c r="AR616" s="710">
        <v>0</v>
      </c>
      <c r="AS616" s="666">
        <v>0</v>
      </c>
      <c r="AT616" s="1349" t="s">
        <v>12</v>
      </c>
      <c r="AU616" s="646" t="s">
        <v>3730</v>
      </c>
      <c r="AV616" s="647">
        <v>0</v>
      </c>
      <c r="AW616" s="648">
        <v>0</v>
      </c>
      <c r="AX616" s="684">
        <v>0</v>
      </c>
      <c r="AY616" s="668">
        <v>0</v>
      </c>
      <c r="BA616" s="651">
        <v>0</v>
      </c>
      <c r="BC616" s="591"/>
    </row>
    <row r="617" spans="6:55">
      <c r="F617" s="658">
        <v>2340</v>
      </c>
      <c r="G617" s="659">
        <v>4770</v>
      </c>
      <c r="H617" s="658">
        <v>2090</v>
      </c>
      <c r="I617" s="659">
        <v>4520</v>
      </c>
      <c r="J617" s="595" t="s">
        <v>12</v>
      </c>
      <c r="K617" s="660">
        <v>20</v>
      </c>
      <c r="L617" s="661">
        <v>50</v>
      </c>
      <c r="M617" s="662" t="s">
        <v>3709</v>
      </c>
      <c r="N617" s="660">
        <v>20</v>
      </c>
      <c r="O617" s="661">
        <v>40</v>
      </c>
      <c r="P617" s="662" t="s">
        <v>3709</v>
      </c>
      <c r="AD617" s="1362">
        <v>0</v>
      </c>
      <c r="AE617" s="664">
        <v>0</v>
      </c>
      <c r="AP617" s="665">
        <v>0</v>
      </c>
      <c r="AQ617" s="666">
        <v>0</v>
      </c>
      <c r="AR617" s="710">
        <v>0</v>
      </c>
      <c r="AS617" s="666">
        <v>0</v>
      </c>
      <c r="AT617" s="1349"/>
      <c r="AU617" s="588" t="s">
        <v>3731</v>
      </c>
      <c r="AV617" s="665">
        <v>0</v>
      </c>
      <c r="AW617" s="666">
        <v>0</v>
      </c>
      <c r="AX617" s="684">
        <v>0</v>
      </c>
      <c r="AY617" s="668">
        <v>0</v>
      </c>
      <c r="BA617" s="694"/>
      <c r="BC617" s="591"/>
    </row>
    <row r="618" spans="6:55">
      <c r="F618" s="658">
        <v>4770</v>
      </c>
      <c r="G618" s="659">
        <v>8250</v>
      </c>
      <c r="H618" s="658">
        <v>4520</v>
      </c>
      <c r="I618" s="659">
        <v>8000</v>
      </c>
      <c r="J618" s="595" t="s">
        <v>12</v>
      </c>
      <c r="K618" s="660">
        <v>50</v>
      </c>
      <c r="L618" s="661">
        <v>80</v>
      </c>
      <c r="M618" s="662" t="s">
        <v>3709</v>
      </c>
      <c r="N618" s="660">
        <v>40</v>
      </c>
      <c r="O618" s="661">
        <v>70</v>
      </c>
      <c r="P618" s="662" t="s">
        <v>3709</v>
      </c>
      <c r="AD618" s="1359">
        <v>0</v>
      </c>
      <c r="AE618" s="671"/>
      <c r="AP618" s="665">
        <v>0</v>
      </c>
      <c r="AQ618" s="666">
        <v>0</v>
      </c>
      <c r="AR618" s="710">
        <v>0</v>
      </c>
      <c r="AS618" s="666">
        <v>0</v>
      </c>
      <c r="AT618" s="1349"/>
      <c r="AU618" s="588" t="s">
        <v>3732</v>
      </c>
      <c r="AV618" s="665">
        <v>0</v>
      </c>
      <c r="AW618" s="666">
        <v>0</v>
      </c>
      <c r="AX618" s="684">
        <v>0</v>
      </c>
      <c r="AY618" s="668">
        <v>0</v>
      </c>
      <c r="BA618" s="651" t="s">
        <v>3689</v>
      </c>
      <c r="BC618" s="591"/>
    </row>
    <row r="619" spans="6:55">
      <c r="F619" s="673">
        <v>8250</v>
      </c>
      <c r="G619" s="674">
        <v>0</v>
      </c>
      <c r="H619" s="673">
        <v>8000</v>
      </c>
      <c r="I619" s="674">
        <v>0</v>
      </c>
      <c r="J619" s="595" t="s">
        <v>12</v>
      </c>
      <c r="K619" s="675">
        <v>80</v>
      </c>
      <c r="L619" s="676">
        <v>0</v>
      </c>
      <c r="M619" s="677" t="s">
        <v>3709</v>
      </c>
      <c r="N619" s="675">
        <v>70</v>
      </c>
      <c r="O619" s="676">
        <v>0</v>
      </c>
      <c r="P619" s="677" t="s">
        <v>3709</v>
      </c>
      <c r="AD619" s="1360">
        <v>0</v>
      </c>
      <c r="AE619" s="678"/>
      <c r="AP619" s="680">
        <v>0</v>
      </c>
      <c r="AQ619" s="681">
        <v>0</v>
      </c>
      <c r="AR619" s="709">
        <v>0</v>
      </c>
      <c r="AS619" s="681">
        <v>0</v>
      </c>
      <c r="AT619" s="1349"/>
      <c r="AU619" s="679" t="s">
        <v>3733</v>
      </c>
      <c r="AV619" s="680">
        <v>0</v>
      </c>
      <c r="AW619" s="681">
        <v>0</v>
      </c>
      <c r="AX619" s="682">
        <v>0</v>
      </c>
      <c r="AY619" s="683">
        <v>0</v>
      </c>
      <c r="BA619" s="651">
        <v>0</v>
      </c>
      <c r="BC619" s="591"/>
    </row>
    <row r="620" spans="6:55">
      <c r="F620" s="634">
        <v>1850</v>
      </c>
      <c r="G620" s="635">
        <v>2200</v>
      </c>
      <c r="H620" s="634">
        <v>1610</v>
      </c>
      <c r="I620" s="635">
        <v>1960</v>
      </c>
      <c r="J620" s="595" t="s">
        <v>12</v>
      </c>
      <c r="K620" s="636">
        <v>20</v>
      </c>
      <c r="L620" s="637">
        <v>20</v>
      </c>
      <c r="M620" s="638" t="s">
        <v>3709</v>
      </c>
      <c r="N620" s="636">
        <v>10</v>
      </c>
      <c r="O620" s="637">
        <v>10</v>
      </c>
      <c r="P620" s="638" t="s">
        <v>3709</v>
      </c>
      <c r="AD620" s="1361">
        <v>0</v>
      </c>
      <c r="AE620" s="643"/>
      <c r="AP620" s="647">
        <v>0</v>
      </c>
      <c r="AQ620" s="648">
        <v>0</v>
      </c>
      <c r="AR620" s="710">
        <v>0</v>
      </c>
      <c r="AS620" s="666">
        <v>0</v>
      </c>
      <c r="AT620" s="1349" t="s">
        <v>12</v>
      </c>
      <c r="AU620" s="646" t="s">
        <v>3730</v>
      </c>
      <c r="AV620" s="647">
        <v>0</v>
      </c>
      <c r="AW620" s="648">
        <v>0</v>
      </c>
      <c r="AX620" s="684">
        <v>0</v>
      </c>
      <c r="AY620" s="668">
        <v>0</v>
      </c>
      <c r="BA620" s="694"/>
      <c r="BC620" s="591"/>
    </row>
    <row r="621" spans="6:55">
      <c r="F621" s="658">
        <v>2200</v>
      </c>
      <c r="G621" s="659">
        <v>4630</v>
      </c>
      <c r="H621" s="658">
        <v>1960</v>
      </c>
      <c r="I621" s="659">
        <v>4390</v>
      </c>
      <c r="J621" s="595" t="s">
        <v>12</v>
      </c>
      <c r="K621" s="660">
        <v>20</v>
      </c>
      <c r="L621" s="661">
        <v>50</v>
      </c>
      <c r="M621" s="662" t="s">
        <v>3709</v>
      </c>
      <c r="N621" s="660">
        <v>10</v>
      </c>
      <c r="O621" s="661">
        <v>50</v>
      </c>
      <c r="P621" s="662" t="s">
        <v>3709</v>
      </c>
      <c r="AD621" s="1362">
        <v>0</v>
      </c>
      <c r="AE621" s="664">
        <v>0</v>
      </c>
      <c r="AP621" s="665">
        <v>0</v>
      </c>
      <c r="AQ621" s="666">
        <v>0</v>
      </c>
      <c r="AR621" s="710">
        <v>0</v>
      </c>
      <c r="AS621" s="666">
        <v>0</v>
      </c>
      <c r="AT621" s="1349"/>
      <c r="AU621" s="588" t="s">
        <v>3731</v>
      </c>
      <c r="AV621" s="665">
        <v>0</v>
      </c>
      <c r="AW621" s="666">
        <v>0</v>
      </c>
      <c r="AX621" s="684">
        <v>0</v>
      </c>
      <c r="AY621" s="668">
        <v>0</v>
      </c>
      <c r="BA621" s="651" t="s">
        <v>3690</v>
      </c>
      <c r="BC621" s="617"/>
    </row>
    <row r="622" spans="6:55">
      <c r="F622" s="658">
        <v>4630</v>
      </c>
      <c r="G622" s="659">
        <v>8110</v>
      </c>
      <c r="H622" s="658">
        <v>4390</v>
      </c>
      <c r="I622" s="659">
        <v>7870</v>
      </c>
      <c r="J622" s="595" t="s">
        <v>12</v>
      </c>
      <c r="K622" s="660">
        <v>50</v>
      </c>
      <c r="L622" s="661">
        <v>80</v>
      </c>
      <c r="M622" s="662" t="s">
        <v>3709</v>
      </c>
      <c r="N622" s="660">
        <v>50</v>
      </c>
      <c r="O622" s="661">
        <v>80</v>
      </c>
      <c r="P622" s="662" t="s">
        <v>3709</v>
      </c>
      <c r="AD622" s="1359">
        <v>0</v>
      </c>
      <c r="AE622" s="671"/>
      <c r="AP622" s="665">
        <v>0</v>
      </c>
      <c r="AQ622" s="666">
        <v>0</v>
      </c>
      <c r="AR622" s="710">
        <v>0</v>
      </c>
      <c r="AS622" s="666">
        <v>0</v>
      </c>
      <c r="AT622" s="1349"/>
      <c r="AU622" s="588" t="s">
        <v>3732</v>
      </c>
      <c r="AV622" s="665">
        <v>0</v>
      </c>
      <c r="AW622" s="666">
        <v>0</v>
      </c>
      <c r="AX622" s="684">
        <v>0</v>
      </c>
      <c r="AY622" s="668">
        <v>0</v>
      </c>
      <c r="BA622" s="651">
        <v>0</v>
      </c>
    </row>
    <row r="623" spans="6:55">
      <c r="F623" s="673">
        <v>8110</v>
      </c>
      <c r="G623" s="674">
        <v>0</v>
      </c>
      <c r="H623" s="673">
        <v>7870</v>
      </c>
      <c r="I623" s="674">
        <v>0</v>
      </c>
      <c r="J623" s="595" t="s">
        <v>12</v>
      </c>
      <c r="K623" s="675">
        <v>80</v>
      </c>
      <c r="L623" s="676">
        <v>0</v>
      </c>
      <c r="M623" s="677" t="s">
        <v>3709</v>
      </c>
      <c r="N623" s="675">
        <v>80</v>
      </c>
      <c r="O623" s="676">
        <v>0</v>
      </c>
      <c r="P623" s="677" t="s">
        <v>3709</v>
      </c>
      <c r="AD623" s="1360">
        <v>0</v>
      </c>
      <c r="AE623" s="678"/>
      <c r="AP623" s="680">
        <v>0</v>
      </c>
      <c r="AQ623" s="681">
        <v>0</v>
      </c>
      <c r="AR623" s="709">
        <v>0</v>
      </c>
      <c r="AS623" s="681">
        <v>0</v>
      </c>
      <c r="AT623" s="1349"/>
      <c r="AU623" s="679" t="s">
        <v>3733</v>
      </c>
      <c r="AV623" s="680">
        <v>0</v>
      </c>
      <c r="AW623" s="681">
        <v>0</v>
      </c>
      <c r="AX623" s="682">
        <v>0</v>
      </c>
      <c r="AY623" s="683">
        <v>0</v>
      </c>
      <c r="BA623" s="694"/>
    </row>
    <row r="624" spans="6:55">
      <c r="F624" s="634">
        <v>1530</v>
      </c>
      <c r="G624" s="635">
        <v>1880</v>
      </c>
      <c r="H624" s="634">
        <v>1320</v>
      </c>
      <c r="I624" s="635">
        <v>1670</v>
      </c>
      <c r="J624" s="595" t="s">
        <v>12</v>
      </c>
      <c r="K624" s="636">
        <v>20</v>
      </c>
      <c r="L624" s="637">
        <v>20</v>
      </c>
      <c r="M624" s="638" t="s">
        <v>3709</v>
      </c>
      <c r="N624" s="636">
        <v>10</v>
      </c>
      <c r="O624" s="637">
        <v>10</v>
      </c>
      <c r="P624" s="638" t="s">
        <v>3709</v>
      </c>
      <c r="AD624" s="698"/>
      <c r="AE624" s="698"/>
      <c r="AP624" s="647">
        <v>0</v>
      </c>
      <c r="AQ624" s="648">
        <v>0</v>
      </c>
      <c r="AR624" s="710">
        <v>0</v>
      </c>
      <c r="AS624" s="666">
        <v>0</v>
      </c>
      <c r="AT624" s="1349" t="s">
        <v>12</v>
      </c>
      <c r="AU624" s="646" t="s">
        <v>3730</v>
      </c>
      <c r="AV624" s="647">
        <v>0</v>
      </c>
      <c r="AW624" s="648">
        <v>0</v>
      </c>
      <c r="AX624" s="684">
        <v>0</v>
      </c>
      <c r="AY624" s="668">
        <v>0</v>
      </c>
      <c r="BA624" s="651" t="s">
        <v>3691</v>
      </c>
    </row>
    <row r="625" spans="6:53">
      <c r="F625" s="658">
        <v>1880</v>
      </c>
      <c r="G625" s="659">
        <v>4310</v>
      </c>
      <c r="H625" s="658">
        <v>1670</v>
      </c>
      <c r="I625" s="659">
        <v>4100</v>
      </c>
      <c r="J625" s="595" t="s">
        <v>12</v>
      </c>
      <c r="K625" s="660">
        <v>20</v>
      </c>
      <c r="L625" s="661">
        <v>40</v>
      </c>
      <c r="M625" s="662" t="s">
        <v>3709</v>
      </c>
      <c r="N625" s="660">
        <v>10</v>
      </c>
      <c r="O625" s="661">
        <v>40</v>
      </c>
      <c r="P625" s="662" t="s">
        <v>3709</v>
      </c>
      <c r="AD625" s="698"/>
      <c r="AE625" s="698"/>
      <c r="AP625" s="665">
        <v>0</v>
      </c>
      <c r="AQ625" s="666">
        <v>0</v>
      </c>
      <c r="AR625" s="710">
        <v>0</v>
      </c>
      <c r="AS625" s="666">
        <v>0</v>
      </c>
      <c r="AT625" s="1349"/>
      <c r="AU625" s="588" t="s">
        <v>3731</v>
      </c>
      <c r="AV625" s="665">
        <v>0</v>
      </c>
      <c r="AW625" s="666">
        <v>0</v>
      </c>
      <c r="AX625" s="684">
        <v>0</v>
      </c>
      <c r="AY625" s="668">
        <v>0</v>
      </c>
      <c r="BA625" s="651">
        <v>0</v>
      </c>
    </row>
    <row r="626" spans="6:53">
      <c r="F626" s="658">
        <v>4310</v>
      </c>
      <c r="G626" s="659">
        <v>7790</v>
      </c>
      <c r="H626" s="658">
        <v>4100</v>
      </c>
      <c r="I626" s="659">
        <v>7580</v>
      </c>
      <c r="J626" s="595" t="s">
        <v>12</v>
      </c>
      <c r="K626" s="660">
        <v>40</v>
      </c>
      <c r="L626" s="661">
        <v>70</v>
      </c>
      <c r="M626" s="662" t="s">
        <v>3709</v>
      </c>
      <c r="N626" s="660">
        <v>40</v>
      </c>
      <c r="O626" s="661">
        <v>70</v>
      </c>
      <c r="P626" s="662" t="s">
        <v>3709</v>
      </c>
      <c r="AD626" s="698"/>
      <c r="AE626" s="698"/>
      <c r="AP626" s="665">
        <v>0</v>
      </c>
      <c r="AQ626" s="666">
        <v>0</v>
      </c>
      <c r="AR626" s="710">
        <v>0</v>
      </c>
      <c r="AS626" s="666">
        <v>0</v>
      </c>
      <c r="AT626" s="1349"/>
      <c r="AU626" s="588" t="s">
        <v>3732</v>
      </c>
      <c r="AV626" s="665">
        <v>0</v>
      </c>
      <c r="AW626" s="666">
        <v>0</v>
      </c>
      <c r="AX626" s="684">
        <v>0</v>
      </c>
      <c r="AY626" s="668">
        <v>0</v>
      </c>
      <c r="BA626" s="694"/>
    </row>
    <row r="627" spans="6:53">
      <c r="F627" s="673">
        <v>7790</v>
      </c>
      <c r="G627" s="674">
        <v>0</v>
      </c>
      <c r="H627" s="673">
        <v>7580</v>
      </c>
      <c r="I627" s="674">
        <v>0</v>
      </c>
      <c r="J627" s="595" t="s">
        <v>12</v>
      </c>
      <c r="K627" s="675">
        <v>70</v>
      </c>
      <c r="L627" s="676">
        <v>0</v>
      </c>
      <c r="M627" s="677" t="s">
        <v>3709</v>
      </c>
      <c r="N627" s="675">
        <v>70</v>
      </c>
      <c r="O627" s="676">
        <v>0</v>
      </c>
      <c r="P627" s="677" t="s">
        <v>3709</v>
      </c>
      <c r="AD627" s="698"/>
      <c r="AE627" s="698"/>
      <c r="AP627" s="680">
        <v>0</v>
      </c>
      <c r="AQ627" s="681">
        <v>0</v>
      </c>
      <c r="AR627" s="709">
        <v>0</v>
      </c>
      <c r="AS627" s="681">
        <v>0</v>
      </c>
      <c r="AT627" s="1349"/>
      <c r="AU627" s="679" t="s">
        <v>3733</v>
      </c>
      <c r="AV627" s="680">
        <v>0</v>
      </c>
      <c r="AW627" s="681">
        <v>0</v>
      </c>
      <c r="AX627" s="682">
        <v>0</v>
      </c>
      <c r="AY627" s="683">
        <v>0</v>
      </c>
      <c r="BA627" s="651" t="s">
        <v>3692</v>
      </c>
    </row>
    <row r="628" spans="6:53">
      <c r="F628" s="634">
        <v>1450</v>
      </c>
      <c r="G628" s="635">
        <v>1800</v>
      </c>
      <c r="H628" s="634">
        <v>1260</v>
      </c>
      <c r="I628" s="635">
        <v>1610</v>
      </c>
      <c r="J628" s="595" t="s">
        <v>12</v>
      </c>
      <c r="K628" s="636">
        <v>10</v>
      </c>
      <c r="L628" s="637">
        <v>10</v>
      </c>
      <c r="M628" s="638" t="s">
        <v>3709</v>
      </c>
      <c r="N628" s="636">
        <v>20</v>
      </c>
      <c r="O628" s="637">
        <v>20</v>
      </c>
      <c r="P628" s="638" t="s">
        <v>3709</v>
      </c>
      <c r="AD628" s="698"/>
      <c r="AE628" s="698"/>
      <c r="AP628" s="647">
        <v>0</v>
      </c>
      <c r="AQ628" s="648">
        <v>0</v>
      </c>
      <c r="AR628" s="710">
        <v>0</v>
      </c>
      <c r="AS628" s="666">
        <v>0</v>
      </c>
      <c r="AT628" s="1349" t="s">
        <v>12</v>
      </c>
      <c r="AU628" s="646" t="s">
        <v>3730</v>
      </c>
      <c r="AV628" s="647">
        <v>0</v>
      </c>
      <c r="AW628" s="648">
        <v>0</v>
      </c>
      <c r="AX628" s="684">
        <v>0</v>
      </c>
      <c r="AY628" s="668">
        <v>0</v>
      </c>
      <c r="BA628" s="651">
        <v>0</v>
      </c>
    </row>
    <row r="629" spans="6:53">
      <c r="F629" s="658">
        <v>1800</v>
      </c>
      <c r="G629" s="659">
        <v>4230</v>
      </c>
      <c r="H629" s="658">
        <v>1610</v>
      </c>
      <c r="I629" s="659">
        <v>4040</v>
      </c>
      <c r="J629" s="595" t="s">
        <v>12</v>
      </c>
      <c r="K629" s="660">
        <v>10</v>
      </c>
      <c r="L629" s="661">
        <v>40</v>
      </c>
      <c r="M629" s="662" t="s">
        <v>3709</v>
      </c>
      <c r="N629" s="660">
        <v>20</v>
      </c>
      <c r="O629" s="661">
        <v>40</v>
      </c>
      <c r="P629" s="662" t="s">
        <v>3709</v>
      </c>
      <c r="AD629" s="698"/>
      <c r="AE629" s="698"/>
      <c r="AP629" s="665">
        <v>0</v>
      </c>
      <c r="AQ629" s="666">
        <v>0</v>
      </c>
      <c r="AR629" s="710">
        <v>0</v>
      </c>
      <c r="AS629" s="666">
        <v>0</v>
      </c>
      <c r="AT629" s="1349"/>
      <c r="AU629" s="588" t="s">
        <v>3731</v>
      </c>
      <c r="AV629" s="665">
        <v>0</v>
      </c>
      <c r="AW629" s="666">
        <v>0</v>
      </c>
      <c r="AX629" s="684">
        <v>0</v>
      </c>
      <c r="AY629" s="668">
        <v>0</v>
      </c>
      <c r="BA629" s="694"/>
    </row>
    <row r="630" spans="6:53">
      <c r="F630" s="658">
        <v>4230</v>
      </c>
      <c r="G630" s="659">
        <v>7710</v>
      </c>
      <c r="H630" s="658">
        <v>4040</v>
      </c>
      <c r="I630" s="659">
        <v>7520</v>
      </c>
      <c r="J630" s="595" t="s">
        <v>12</v>
      </c>
      <c r="K630" s="660">
        <v>40</v>
      </c>
      <c r="L630" s="661">
        <v>70</v>
      </c>
      <c r="M630" s="662" t="s">
        <v>3709</v>
      </c>
      <c r="N630" s="660">
        <v>40</v>
      </c>
      <c r="O630" s="661">
        <v>70</v>
      </c>
      <c r="P630" s="662" t="s">
        <v>3709</v>
      </c>
      <c r="AD630" s="698"/>
      <c r="AE630" s="698"/>
      <c r="AP630" s="665">
        <v>0</v>
      </c>
      <c r="AQ630" s="666">
        <v>0</v>
      </c>
      <c r="AR630" s="710">
        <v>0</v>
      </c>
      <c r="AS630" s="666">
        <v>0</v>
      </c>
      <c r="AT630" s="1349"/>
      <c r="AU630" s="588" t="s">
        <v>3732</v>
      </c>
      <c r="AV630" s="665">
        <v>0</v>
      </c>
      <c r="AW630" s="666">
        <v>0</v>
      </c>
      <c r="AX630" s="684">
        <v>0</v>
      </c>
      <c r="AY630" s="668">
        <v>0</v>
      </c>
      <c r="BA630" s="651" t="s">
        <v>3737</v>
      </c>
    </row>
    <row r="631" spans="6:53">
      <c r="F631" s="673">
        <v>7710</v>
      </c>
      <c r="G631" s="674">
        <v>0</v>
      </c>
      <c r="H631" s="673">
        <v>7520</v>
      </c>
      <c r="I631" s="674">
        <v>0</v>
      </c>
      <c r="J631" s="595" t="s">
        <v>12</v>
      </c>
      <c r="K631" s="675">
        <v>70</v>
      </c>
      <c r="L631" s="676">
        <v>0</v>
      </c>
      <c r="M631" s="677" t="s">
        <v>3709</v>
      </c>
      <c r="N631" s="675">
        <v>70</v>
      </c>
      <c r="O631" s="676">
        <v>0</v>
      </c>
      <c r="P631" s="677" t="s">
        <v>3709</v>
      </c>
      <c r="AD631" s="698"/>
      <c r="AE631" s="698"/>
      <c r="AP631" s="680">
        <v>0</v>
      </c>
      <c r="AQ631" s="681">
        <v>0</v>
      </c>
      <c r="AR631" s="709">
        <v>0</v>
      </c>
      <c r="AS631" s="681">
        <v>0</v>
      </c>
      <c r="AT631" s="1349"/>
      <c r="AU631" s="679" t="s">
        <v>3733</v>
      </c>
      <c r="AV631" s="680">
        <v>0</v>
      </c>
      <c r="AW631" s="681">
        <v>0</v>
      </c>
      <c r="AX631" s="682">
        <v>0</v>
      </c>
      <c r="AY631" s="683">
        <v>0</v>
      </c>
      <c r="BA631" s="651">
        <v>0</v>
      </c>
    </row>
    <row r="632" spans="6:53">
      <c r="F632" s="634">
        <v>1390</v>
      </c>
      <c r="G632" s="635">
        <v>1740</v>
      </c>
      <c r="H632" s="634">
        <v>1220</v>
      </c>
      <c r="I632" s="635">
        <v>1570</v>
      </c>
      <c r="J632" s="595" t="s">
        <v>12</v>
      </c>
      <c r="K632" s="636">
        <v>10</v>
      </c>
      <c r="L632" s="637">
        <v>10</v>
      </c>
      <c r="M632" s="638" t="s">
        <v>3709</v>
      </c>
      <c r="N632" s="636">
        <v>20</v>
      </c>
      <c r="O632" s="637">
        <v>20</v>
      </c>
      <c r="P632" s="638" t="s">
        <v>3709</v>
      </c>
      <c r="AD632" s="698"/>
      <c r="AE632" s="698"/>
      <c r="AP632" s="647">
        <v>0</v>
      </c>
      <c r="AQ632" s="648">
        <v>0</v>
      </c>
      <c r="AR632" s="710">
        <v>0</v>
      </c>
      <c r="AS632" s="666">
        <v>0</v>
      </c>
      <c r="AT632" s="1349" t="s">
        <v>12</v>
      </c>
      <c r="AU632" s="646" t="s">
        <v>3730</v>
      </c>
      <c r="AV632" s="647">
        <v>0</v>
      </c>
      <c r="AW632" s="648">
        <v>0</v>
      </c>
      <c r="AX632" s="684">
        <v>0</v>
      </c>
      <c r="AY632" s="668">
        <v>0</v>
      </c>
      <c r="BA632" s="694"/>
    </row>
    <row r="633" spans="6:53">
      <c r="F633" s="658">
        <v>1740</v>
      </c>
      <c r="G633" s="659">
        <v>4170</v>
      </c>
      <c r="H633" s="658">
        <v>1570</v>
      </c>
      <c r="I633" s="659">
        <v>4000</v>
      </c>
      <c r="J633" s="595" t="s">
        <v>12</v>
      </c>
      <c r="K633" s="660">
        <v>10</v>
      </c>
      <c r="L633" s="661">
        <v>50</v>
      </c>
      <c r="M633" s="662" t="s">
        <v>3709</v>
      </c>
      <c r="N633" s="660">
        <v>20</v>
      </c>
      <c r="O633" s="661">
        <v>40</v>
      </c>
      <c r="P633" s="662" t="s">
        <v>3709</v>
      </c>
      <c r="AD633" s="698"/>
      <c r="AE633" s="698"/>
      <c r="AP633" s="665">
        <v>0</v>
      </c>
      <c r="AQ633" s="666">
        <v>0</v>
      </c>
      <c r="AR633" s="710">
        <v>0</v>
      </c>
      <c r="AS633" s="666">
        <v>0</v>
      </c>
      <c r="AT633" s="1349"/>
      <c r="AU633" s="588" t="s">
        <v>3731</v>
      </c>
      <c r="AV633" s="665">
        <v>0</v>
      </c>
      <c r="AW633" s="666">
        <v>0</v>
      </c>
      <c r="AX633" s="684">
        <v>0</v>
      </c>
      <c r="AY633" s="668">
        <v>0</v>
      </c>
      <c r="BA633" s="651" t="s">
        <v>3694</v>
      </c>
    </row>
    <row r="634" spans="6:53">
      <c r="F634" s="658">
        <v>4170</v>
      </c>
      <c r="G634" s="659">
        <v>7650</v>
      </c>
      <c r="H634" s="658">
        <v>4000</v>
      </c>
      <c r="I634" s="659">
        <v>7480</v>
      </c>
      <c r="J634" s="595" t="s">
        <v>12</v>
      </c>
      <c r="K634" s="660">
        <v>50</v>
      </c>
      <c r="L634" s="661">
        <v>80</v>
      </c>
      <c r="M634" s="662" t="s">
        <v>3709</v>
      </c>
      <c r="N634" s="660">
        <v>40</v>
      </c>
      <c r="O634" s="661">
        <v>70</v>
      </c>
      <c r="P634" s="662" t="s">
        <v>3709</v>
      </c>
      <c r="AD634" s="698"/>
      <c r="AE634" s="698"/>
      <c r="AP634" s="665">
        <v>0</v>
      </c>
      <c r="AQ634" s="666">
        <v>0</v>
      </c>
      <c r="AR634" s="710">
        <v>0</v>
      </c>
      <c r="AS634" s="666">
        <v>0</v>
      </c>
      <c r="AT634" s="1349"/>
      <c r="AU634" s="588" t="s">
        <v>3732</v>
      </c>
      <c r="AV634" s="665">
        <v>0</v>
      </c>
      <c r="AW634" s="666">
        <v>0</v>
      </c>
      <c r="AX634" s="684">
        <v>0</v>
      </c>
      <c r="AY634" s="668">
        <v>0</v>
      </c>
      <c r="BA634" s="651">
        <v>0</v>
      </c>
    </row>
    <row r="635" spans="6:53">
      <c r="F635" s="673">
        <v>7650</v>
      </c>
      <c r="G635" s="674">
        <v>0</v>
      </c>
      <c r="H635" s="673">
        <v>7480</v>
      </c>
      <c r="I635" s="674">
        <v>0</v>
      </c>
      <c r="J635" s="595" t="s">
        <v>12</v>
      </c>
      <c r="K635" s="675">
        <v>80</v>
      </c>
      <c r="L635" s="676">
        <v>0</v>
      </c>
      <c r="M635" s="677" t="s">
        <v>3709</v>
      </c>
      <c r="N635" s="675">
        <v>70</v>
      </c>
      <c r="O635" s="676">
        <v>0</v>
      </c>
      <c r="P635" s="677" t="s">
        <v>3709</v>
      </c>
      <c r="AD635" s="698"/>
      <c r="AE635" s="698"/>
      <c r="AP635" s="680">
        <v>0</v>
      </c>
      <c r="AQ635" s="681">
        <v>0</v>
      </c>
      <c r="AR635" s="709">
        <v>0</v>
      </c>
      <c r="AS635" s="681">
        <v>0</v>
      </c>
      <c r="AT635" s="1349"/>
      <c r="AU635" s="679" t="s">
        <v>3733</v>
      </c>
      <c r="AV635" s="680">
        <v>0</v>
      </c>
      <c r="AW635" s="681">
        <v>0</v>
      </c>
      <c r="AX635" s="682">
        <v>0</v>
      </c>
      <c r="AY635" s="683">
        <v>0</v>
      </c>
      <c r="BA635" s="694"/>
    </row>
    <row r="636" spans="6:53">
      <c r="F636" s="634">
        <v>1330</v>
      </c>
      <c r="G636" s="635">
        <v>1680</v>
      </c>
      <c r="H636" s="634">
        <v>1170</v>
      </c>
      <c r="I636" s="635">
        <v>1520</v>
      </c>
      <c r="J636" s="595" t="s">
        <v>12</v>
      </c>
      <c r="K636" s="636">
        <v>10</v>
      </c>
      <c r="L636" s="637">
        <v>10</v>
      </c>
      <c r="M636" s="638" t="s">
        <v>3709</v>
      </c>
      <c r="N636" s="636">
        <v>10</v>
      </c>
      <c r="O636" s="637">
        <v>10</v>
      </c>
      <c r="P636" s="638" t="s">
        <v>3709</v>
      </c>
      <c r="AD636" s="698"/>
      <c r="AE636" s="698"/>
      <c r="AP636" s="647">
        <v>0</v>
      </c>
      <c r="AQ636" s="648">
        <v>0</v>
      </c>
      <c r="AR636" s="710">
        <v>0</v>
      </c>
      <c r="AS636" s="666">
        <v>0</v>
      </c>
      <c r="AT636" s="1349" t="s">
        <v>12</v>
      </c>
      <c r="AU636" s="646" t="s">
        <v>3730</v>
      </c>
      <c r="AV636" s="647">
        <v>0</v>
      </c>
      <c r="AW636" s="648">
        <v>0</v>
      </c>
      <c r="AX636" s="684">
        <v>0</v>
      </c>
      <c r="AY636" s="668">
        <v>0</v>
      </c>
      <c r="BA636" s="651" t="s">
        <v>3695</v>
      </c>
    </row>
    <row r="637" spans="6:53">
      <c r="F637" s="658">
        <v>1680</v>
      </c>
      <c r="G637" s="659">
        <v>4110</v>
      </c>
      <c r="H637" s="658">
        <v>1520</v>
      </c>
      <c r="I637" s="659">
        <v>3950</v>
      </c>
      <c r="J637" s="595" t="s">
        <v>12</v>
      </c>
      <c r="K637" s="660">
        <v>10</v>
      </c>
      <c r="L637" s="661">
        <v>40</v>
      </c>
      <c r="M637" s="662" t="s">
        <v>3709</v>
      </c>
      <c r="N637" s="660">
        <v>10</v>
      </c>
      <c r="O637" s="661">
        <v>40</v>
      </c>
      <c r="P637" s="662" t="s">
        <v>3709</v>
      </c>
      <c r="AD637" s="698"/>
      <c r="AE637" s="698"/>
      <c r="AP637" s="665">
        <v>0</v>
      </c>
      <c r="AQ637" s="666">
        <v>0</v>
      </c>
      <c r="AR637" s="710">
        <v>0</v>
      </c>
      <c r="AS637" s="666">
        <v>0</v>
      </c>
      <c r="AT637" s="1349"/>
      <c r="AU637" s="588" t="s">
        <v>3731</v>
      </c>
      <c r="AV637" s="665">
        <v>0</v>
      </c>
      <c r="AW637" s="666">
        <v>0</v>
      </c>
      <c r="AX637" s="684">
        <v>0</v>
      </c>
      <c r="AY637" s="668">
        <v>0</v>
      </c>
      <c r="BA637" s="651">
        <v>0</v>
      </c>
    </row>
    <row r="638" spans="6:53">
      <c r="F638" s="658">
        <v>4110</v>
      </c>
      <c r="G638" s="659">
        <v>7590</v>
      </c>
      <c r="H638" s="658">
        <v>3950</v>
      </c>
      <c r="I638" s="659">
        <v>7430</v>
      </c>
      <c r="J638" s="595" t="s">
        <v>12</v>
      </c>
      <c r="K638" s="660">
        <v>40</v>
      </c>
      <c r="L638" s="661">
        <v>70</v>
      </c>
      <c r="M638" s="662" t="s">
        <v>3709</v>
      </c>
      <c r="N638" s="660">
        <v>40</v>
      </c>
      <c r="O638" s="661">
        <v>70</v>
      </c>
      <c r="P638" s="662" t="s">
        <v>3709</v>
      </c>
      <c r="AD638" s="698"/>
      <c r="AE638" s="698"/>
      <c r="AP638" s="665">
        <v>0</v>
      </c>
      <c r="AQ638" s="666">
        <v>0</v>
      </c>
      <c r="AR638" s="710">
        <v>0</v>
      </c>
      <c r="AS638" s="666">
        <v>0</v>
      </c>
      <c r="AT638" s="1349"/>
      <c r="AU638" s="588" t="s">
        <v>3732</v>
      </c>
      <c r="AV638" s="665">
        <v>0</v>
      </c>
      <c r="AW638" s="666">
        <v>0</v>
      </c>
      <c r="AX638" s="684">
        <v>0</v>
      </c>
      <c r="AY638" s="668">
        <v>0</v>
      </c>
      <c r="BA638" s="694"/>
    </row>
    <row r="639" spans="6:53">
      <c r="F639" s="673">
        <v>7590</v>
      </c>
      <c r="G639" s="674">
        <v>0</v>
      </c>
      <c r="H639" s="673">
        <v>7430</v>
      </c>
      <c r="I639" s="674">
        <v>0</v>
      </c>
      <c r="J639" s="595" t="s">
        <v>12</v>
      </c>
      <c r="K639" s="675">
        <v>70</v>
      </c>
      <c r="L639" s="676">
        <v>0</v>
      </c>
      <c r="M639" s="677" t="s">
        <v>3709</v>
      </c>
      <c r="N639" s="675">
        <v>70</v>
      </c>
      <c r="O639" s="676">
        <v>0</v>
      </c>
      <c r="P639" s="677" t="s">
        <v>3709</v>
      </c>
      <c r="AD639" s="698"/>
      <c r="AE639" s="698"/>
      <c r="AP639" s="680">
        <v>0</v>
      </c>
      <c r="AQ639" s="681">
        <v>0</v>
      </c>
      <c r="AR639" s="709">
        <v>0</v>
      </c>
      <c r="AS639" s="681">
        <v>0</v>
      </c>
      <c r="AT639" s="1349"/>
      <c r="AU639" s="679" t="s">
        <v>3733</v>
      </c>
      <c r="AV639" s="680">
        <v>0</v>
      </c>
      <c r="AW639" s="681">
        <v>0</v>
      </c>
      <c r="AX639" s="682">
        <v>0</v>
      </c>
      <c r="AY639" s="683">
        <v>0</v>
      </c>
      <c r="BA639" s="651" t="s">
        <v>3696</v>
      </c>
    </row>
    <row r="640" spans="6:53">
      <c r="F640" s="634">
        <v>1290</v>
      </c>
      <c r="G640" s="635">
        <v>1640</v>
      </c>
      <c r="H640" s="634">
        <v>1140</v>
      </c>
      <c r="I640" s="635">
        <v>1490</v>
      </c>
      <c r="J640" s="595" t="s">
        <v>12</v>
      </c>
      <c r="K640" s="636">
        <v>10</v>
      </c>
      <c r="L640" s="637">
        <v>10</v>
      </c>
      <c r="M640" s="638" t="s">
        <v>3709</v>
      </c>
      <c r="N640" s="636">
        <v>20</v>
      </c>
      <c r="O640" s="637">
        <v>20</v>
      </c>
      <c r="P640" s="638" t="s">
        <v>3709</v>
      </c>
      <c r="AD640" s="698"/>
      <c r="AE640" s="698"/>
      <c r="AP640" s="647">
        <v>0</v>
      </c>
      <c r="AQ640" s="648">
        <v>0</v>
      </c>
      <c r="AR640" s="710">
        <v>0</v>
      </c>
      <c r="AS640" s="666">
        <v>0</v>
      </c>
      <c r="AT640" s="1349" t="s">
        <v>12</v>
      </c>
      <c r="AU640" s="646" t="s">
        <v>3730</v>
      </c>
      <c r="AV640" s="647">
        <v>0</v>
      </c>
      <c r="AW640" s="648">
        <v>0</v>
      </c>
      <c r="AX640" s="684">
        <v>0</v>
      </c>
      <c r="AY640" s="668">
        <v>0</v>
      </c>
      <c r="BA640" s="651">
        <v>0</v>
      </c>
    </row>
    <row r="641" spans="6:53">
      <c r="F641" s="658">
        <v>1640</v>
      </c>
      <c r="G641" s="659">
        <v>4070</v>
      </c>
      <c r="H641" s="658">
        <v>1490</v>
      </c>
      <c r="I641" s="659">
        <v>3920</v>
      </c>
      <c r="J641" s="595" t="s">
        <v>12</v>
      </c>
      <c r="K641" s="660">
        <v>10</v>
      </c>
      <c r="L641" s="661">
        <v>40</v>
      </c>
      <c r="M641" s="662" t="s">
        <v>3709</v>
      </c>
      <c r="N641" s="660">
        <v>20</v>
      </c>
      <c r="O641" s="661">
        <v>40</v>
      </c>
      <c r="P641" s="662" t="s">
        <v>3709</v>
      </c>
      <c r="AD641" s="698"/>
      <c r="AE641" s="698"/>
      <c r="AP641" s="665">
        <v>0</v>
      </c>
      <c r="AQ641" s="666">
        <v>0</v>
      </c>
      <c r="AR641" s="710">
        <v>0</v>
      </c>
      <c r="AS641" s="666">
        <v>0</v>
      </c>
      <c r="AT641" s="1349"/>
      <c r="AU641" s="588" t="s">
        <v>3731</v>
      </c>
      <c r="AV641" s="665">
        <v>0</v>
      </c>
      <c r="AW641" s="666">
        <v>0</v>
      </c>
      <c r="AX641" s="684">
        <v>0</v>
      </c>
      <c r="AY641" s="668">
        <v>0</v>
      </c>
      <c r="BA641" s="694"/>
    </row>
    <row r="642" spans="6:53">
      <c r="F642" s="658">
        <v>4070</v>
      </c>
      <c r="G642" s="659">
        <v>7550</v>
      </c>
      <c r="H642" s="658">
        <v>3920</v>
      </c>
      <c r="I642" s="659">
        <v>7400</v>
      </c>
      <c r="J642" s="595" t="s">
        <v>12</v>
      </c>
      <c r="K642" s="660">
        <v>40</v>
      </c>
      <c r="L642" s="661">
        <v>70</v>
      </c>
      <c r="M642" s="662" t="s">
        <v>3709</v>
      </c>
      <c r="N642" s="660">
        <v>40</v>
      </c>
      <c r="O642" s="661">
        <v>70</v>
      </c>
      <c r="P642" s="662" t="s">
        <v>3709</v>
      </c>
      <c r="AD642" s="698"/>
      <c r="AE642" s="698"/>
      <c r="AP642" s="665">
        <v>0</v>
      </c>
      <c r="AQ642" s="666">
        <v>0</v>
      </c>
      <c r="AR642" s="710">
        <v>0</v>
      </c>
      <c r="AS642" s="666">
        <v>0</v>
      </c>
      <c r="AT642" s="1349"/>
      <c r="AU642" s="588" t="s">
        <v>3732</v>
      </c>
      <c r="AV642" s="665">
        <v>0</v>
      </c>
      <c r="AW642" s="666">
        <v>0</v>
      </c>
      <c r="AX642" s="684">
        <v>0</v>
      </c>
      <c r="AY642" s="668">
        <v>0</v>
      </c>
      <c r="BA642" s="651" t="s">
        <v>3697</v>
      </c>
    </row>
    <row r="643" spans="6:53">
      <c r="F643" s="673">
        <v>7550</v>
      </c>
      <c r="G643" s="674">
        <v>0</v>
      </c>
      <c r="H643" s="673">
        <v>7400</v>
      </c>
      <c r="I643" s="674">
        <v>0</v>
      </c>
      <c r="J643" s="595" t="s">
        <v>12</v>
      </c>
      <c r="K643" s="675">
        <v>70</v>
      </c>
      <c r="L643" s="676">
        <v>0</v>
      </c>
      <c r="M643" s="677" t="s">
        <v>3709</v>
      </c>
      <c r="N643" s="675">
        <v>70</v>
      </c>
      <c r="O643" s="676">
        <v>0</v>
      </c>
      <c r="P643" s="677" t="s">
        <v>3709</v>
      </c>
      <c r="AD643" s="698"/>
      <c r="AE643" s="698"/>
      <c r="AP643" s="680">
        <v>0</v>
      </c>
      <c r="AQ643" s="681">
        <v>0</v>
      </c>
      <c r="AR643" s="709">
        <v>0</v>
      </c>
      <c r="AS643" s="681">
        <v>0</v>
      </c>
      <c r="AT643" s="1349"/>
      <c r="AU643" s="679" t="s">
        <v>3733</v>
      </c>
      <c r="AV643" s="680">
        <v>0</v>
      </c>
      <c r="AW643" s="681">
        <v>0</v>
      </c>
      <c r="AX643" s="682">
        <v>0</v>
      </c>
      <c r="AY643" s="683">
        <v>0</v>
      </c>
      <c r="BA643" s="651">
        <v>0</v>
      </c>
    </row>
    <row r="644" spans="6:53">
      <c r="F644" s="634">
        <v>1250</v>
      </c>
      <c r="G644" s="635">
        <v>1600</v>
      </c>
      <c r="H644" s="634">
        <v>1110</v>
      </c>
      <c r="I644" s="635">
        <v>1460</v>
      </c>
      <c r="J644" s="595" t="s">
        <v>12</v>
      </c>
      <c r="K644" s="636">
        <v>10</v>
      </c>
      <c r="L644" s="637">
        <v>10</v>
      </c>
      <c r="M644" s="638" t="s">
        <v>3709</v>
      </c>
      <c r="N644" s="636">
        <v>10</v>
      </c>
      <c r="O644" s="637">
        <v>10</v>
      </c>
      <c r="P644" s="638" t="s">
        <v>3709</v>
      </c>
      <c r="AD644" s="698"/>
      <c r="AE644" s="698"/>
      <c r="AP644" s="647">
        <v>0</v>
      </c>
      <c r="AQ644" s="648">
        <v>0</v>
      </c>
      <c r="AR644" s="710">
        <v>0</v>
      </c>
      <c r="AS644" s="666">
        <v>0</v>
      </c>
      <c r="AT644" s="1349" t="s">
        <v>12</v>
      </c>
      <c r="AU644" s="646" t="s">
        <v>3730</v>
      </c>
      <c r="AV644" s="647">
        <v>0</v>
      </c>
      <c r="AW644" s="648">
        <v>0</v>
      </c>
      <c r="AX644" s="684">
        <v>0</v>
      </c>
      <c r="AY644" s="668">
        <v>0</v>
      </c>
      <c r="BA644" s="651"/>
    </row>
    <row r="645" spans="6:53">
      <c r="F645" s="658">
        <v>1600</v>
      </c>
      <c r="G645" s="659">
        <v>4030</v>
      </c>
      <c r="H645" s="658">
        <v>1460</v>
      </c>
      <c r="I645" s="659">
        <v>3890</v>
      </c>
      <c r="J645" s="595" t="s">
        <v>12</v>
      </c>
      <c r="K645" s="660">
        <v>10</v>
      </c>
      <c r="L645" s="661">
        <v>40</v>
      </c>
      <c r="M645" s="662" t="s">
        <v>3709</v>
      </c>
      <c r="N645" s="660">
        <v>10</v>
      </c>
      <c r="O645" s="661">
        <v>40</v>
      </c>
      <c r="P645" s="662" t="s">
        <v>3709</v>
      </c>
      <c r="AD645" s="698"/>
      <c r="AE645" s="698"/>
      <c r="AP645" s="665">
        <v>0</v>
      </c>
      <c r="AQ645" s="666">
        <v>0</v>
      </c>
      <c r="AR645" s="710">
        <v>0</v>
      </c>
      <c r="AS645" s="666">
        <v>0</v>
      </c>
      <c r="AT645" s="1349"/>
      <c r="AU645" s="588" t="s">
        <v>3731</v>
      </c>
      <c r="AV645" s="665">
        <v>0</v>
      </c>
      <c r="AW645" s="666">
        <v>0</v>
      </c>
      <c r="AX645" s="684">
        <v>0</v>
      </c>
      <c r="AY645" s="668">
        <v>0</v>
      </c>
      <c r="BA645" s="651" t="s">
        <v>3698</v>
      </c>
    </row>
    <row r="646" spans="6:53">
      <c r="F646" s="658">
        <v>4030</v>
      </c>
      <c r="G646" s="659">
        <v>7510</v>
      </c>
      <c r="H646" s="658">
        <v>3890</v>
      </c>
      <c r="I646" s="659">
        <v>7370</v>
      </c>
      <c r="J646" s="595" t="s">
        <v>12</v>
      </c>
      <c r="K646" s="660">
        <v>40</v>
      </c>
      <c r="L646" s="661">
        <v>70</v>
      </c>
      <c r="M646" s="662" t="s">
        <v>3709</v>
      </c>
      <c r="N646" s="660">
        <v>40</v>
      </c>
      <c r="O646" s="661">
        <v>70</v>
      </c>
      <c r="P646" s="662" t="s">
        <v>3709</v>
      </c>
      <c r="AD646" s="698"/>
      <c r="AE646" s="698"/>
      <c r="AP646" s="665">
        <v>0</v>
      </c>
      <c r="AQ646" s="666">
        <v>0</v>
      </c>
      <c r="AR646" s="710">
        <v>0</v>
      </c>
      <c r="AS646" s="666">
        <v>0</v>
      </c>
      <c r="AT646" s="1349"/>
      <c r="AU646" s="588" t="s">
        <v>3732</v>
      </c>
      <c r="AV646" s="665">
        <v>0</v>
      </c>
      <c r="AW646" s="666">
        <v>0</v>
      </c>
      <c r="AX646" s="684">
        <v>0</v>
      </c>
      <c r="AY646" s="668">
        <v>0</v>
      </c>
      <c r="BA646" s="651">
        <v>0</v>
      </c>
    </row>
    <row r="647" spans="6:53">
      <c r="F647" s="673">
        <v>7510</v>
      </c>
      <c r="G647" s="674">
        <v>0</v>
      </c>
      <c r="H647" s="673">
        <v>7370</v>
      </c>
      <c r="I647" s="674">
        <v>0</v>
      </c>
      <c r="J647" s="595" t="s">
        <v>12</v>
      </c>
      <c r="K647" s="675">
        <v>70</v>
      </c>
      <c r="L647" s="676">
        <v>0</v>
      </c>
      <c r="M647" s="677" t="s">
        <v>3709</v>
      </c>
      <c r="N647" s="675">
        <v>70</v>
      </c>
      <c r="O647" s="676">
        <v>0</v>
      </c>
      <c r="P647" s="677" t="s">
        <v>3709</v>
      </c>
      <c r="AD647" s="698"/>
      <c r="AE647" s="698"/>
      <c r="AP647" s="680">
        <v>0</v>
      </c>
      <c r="AQ647" s="681">
        <v>0</v>
      </c>
      <c r="AR647" s="709">
        <v>0</v>
      </c>
      <c r="AS647" s="681">
        <v>0</v>
      </c>
      <c r="AT647" s="1349"/>
      <c r="AU647" s="679" t="s">
        <v>3733</v>
      </c>
      <c r="AV647" s="680">
        <v>0</v>
      </c>
      <c r="AW647" s="681">
        <v>0</v>
      </c>
      <c r="AX647" s="682">
        <v>0</v>
      </c>
      <c r="AY647" s="683">
        <v>0</v>
      </c>
      <c r="BA647" s="651"/>
    </row>
    <row r="648" spans="6:53">
      <c r="F648" s="634">
        <v>1210</v>
      </c>
      <c r="G648" s="635">
        <v>1560</v>
      </c>
      <c r="H648" s="634">
        <v>1080</v>
      </c>
      <c r="I648" s="635">
        <v>1430</v>
      </c>
      <c r="J648" s="595" t="s">
        <v>12</v>
      </c>
      <c r="K648" s="636">
        <v>10</v>
      </c>
      <c r="L648" s="637">
        <v>10</v>
      </c>
      <c r="M648" s="638" t="s">
        <v>3709</v>
      </c>
      <c r="N648" s="636">
        <v>10</v>
      </c>
      <c r="O648" s="637">
        <v>10</v>
      </c>
      <c r="P648" s="638" t="s">
        <v>3709</v>
      </c>
      <c r="AD648" s="698"/>
      <c r="AE648" s="698"/>
      <c r="AP648" s="647">
        <v>0</v>
      </c>
      <c r="AQ648" s="648">
        <v>0</v>
      </c>
      <c r="AR648" s="710">
        <v>0</v>
      </c>
      <c r="AS648" s="666">
        <v>0</v>
      </c>
      <c r="AT648" s="1349" t="s">
        <v>12</v>
      </c>
      <c r="AU648" s="646" t="s">
        <v>3730</v>
      </c>
      <c r="AV648" s="647">
        <v>0</v>
      </c>
      <c r="AW648" s="648">
        <v>0</v>
      </c>
      <c r="AX648" s="684">
        <v>0</v>
      </c>
      <c r="AY648" s="668">
        <v>0</v>
      </c>
      <c r="BA648" s="651" t="s">
        <v>3699</v>
      </c>
    </row>
    <row r="649" spans="6:53">
      <c r="F649" s="658">
        <v>1560</v>
      </c>
      <c r="G649" s="659">
        <v>3990</v>
      </c>
      <c r="H649" s="658">
        <v>1430</v>
      </c>
      <c r="I649" s="659">
        <v>3860</v>
      </c>
      <c r="J649" s="595" t="s">
        <v>12</v>
      </c>
      <c r="K649" s="660">
        <v>10</v>
      </c>
      <c r="L649" s="661">
        <v>40</v>
      </c>
      <c r="M649" s="662" t="s">
        <v>3709</v>
      </c>
      <c r="N649" s="660">
        <v>10</v>
      </c>
      <c r="O649" s="661">
        <v>40</v>
      </c>
      <c r="P649" s="662" t="s">
        <v>3709</v>
      </c>
      <c r="AD649" s="698"/>
      <c r="AE649" s="698"/>
      <c r="AP649" s="665">
        <v>0</v>
      </c>
      <c r="AQ649" s="666">
        <v>0</v>
      </c>
      <c r="AR649" s="710">
        <v>0</v>
      </c>
      <c r="AS649" s="666">
        <v>0</v>
      </c>
      <c r="AT649" s="1349"/>
      <c r="AU649" s="588" t="s">
        <v>3731</v>
      </c>
      <c r="AV649" s="665">
        <v>0</v>
      </c>
      <c r="AW649" s="666">
        <v>0</v>
      </c>
      <c r="AX649" s="684">
        <v>0</v>
      </c>
      <c r="AY649" s="668">
        <v>0</v>
      </c>
      <c r="BA649" s="651">
        <v>0</v>
      </c>
    </row>
    <row r="650" spans="6:53">
      <c r="F650" s="658">
        <v>3990</v>
      </c>
      <c r="G650" s="659">
        <v>7470</v>
      </c>
      <c r="H650" s="658">
        <v>3860</v>
      </c>
      <c r="I650" s="659">
        <v>7340</v>
      </c>
      <c r="J650" s="595" t="s">
        <v>12</v>
      </c>
      <c r="K650" s="660">
        <v>40</v>
      </c>
      <c r="L650" s="661">
        <v>70</v>
      </c>
      <c r="M650" s="662" t="s">
        <v>3709</v>
      </c>
      <c r="N650" s="660">
        <v>40</v>
      </c>
      <c r="O650" s="661">
        <v>70</v>
      </c>
      <c r="P650" s="662" t="s">
        <v>3709</v>
      </c>
      <c r="AD650" s="698"/>
      <c r="AE650" s="698"/>
      <c r="AP650" s="665">
        <v>0</v>
      </c>
      <c r="AQ650" s="666">
        <v>0</v>
      </c>
      <c r="AR650" s="710">
        <v>0</v>
      </c>
      <c r="AS650" s="666">
        <v>0</v>
      </c>
      <c r="AT650" s="1349"/>
      <c r="AU650" s="588" t="s">
        <v>3732</v>
      </c>
      <c r="AV650" s="665">
        <v>0</v>
      </c>
      <c r="AW650" s="666">
        <v>0</v>
      </c>
      <c r="AX650" s="684">
        <v>0</v>
      </c>
      <c r="AY650" s="668">
        <v>0</v>
      </c>
      <c r="BA650" s="651"/>
    </row>
    <row r="651" spans="6:53">
      <c r="F651" s="673">
        <v>7470</v>
      </c>
      <c r="G651" s="674">
        <v>0</v>
      </c>
      <c r="H651" s="673">
        <v>7340</v>
      </c>
      <c r="I651" s="674">
        <v>0</v>
      </c>
      <c r="J651" s="595" t="s">
        <v>12</v>
      </c>
      <c r="K651" s="675">
        <v>70</v>
      </c>
      <c r="L651" s="676">
        <v>0</v>
      </c>
      <c r="M651" s="677" t="s">
        <v>3709</v>
      </c>
      <c r="N651" s="675">
        <v>70</v>
      </c>
      <c r="O651" s="676">
        <v>0</v>
      </c>
      <c r="P651" s="677" t="s">
        <v>3709</v>
      </c>
      <c r="AD651" s="698"/>
      <c r="AE651" s="698"/>
      <c r="AP651" s="680">
        <v>0</v>
      </c>
      <c r="AQ651" s="681">
        <v>0</v>
      </c>
      <c r="AR651" s="709">
        <v>0</v>
      </c>
      <c r="AS651" s="681">
        <v>0</v>
      </c>
      <c r="AT651" s="1349"/>
      <c r="AU651" s="679" t="s">
        <v>3733</v>
      </c>
      <c r="AV651" s="680">
        <v>0</v>
      </c>
      <c r="AW651" s="681">
        <v>0</v>
      </c>
      <c r="AX651" s="682">
        <v>0</v>
      </c>
      <c r="AY651" s="683">
        <v>0</v>
      </c>
      <c r="BA651" s="651"/>
    </row>
    <row r="652" spans="6:53">
      <c r="F652" s="634">
        <v>1180</v>
      </c>
      <c r="G652" s="635">
        <v>1530</v>
      </c>
      <c r="H652" s="634">
        <v>1060</v>
      </c>
      <c r="I652" s="635">
        <v>1410</v>
      </c>
      <c r="J652" s="595" t="s">
        <v>12</v>
      </c>
      <c r="K652" s="636">
        <v>10</v>
      </c>
      <c r="L652" s="637">
        <v>10</v>
      </c>
      <c r="M652" s="638" t="s">
        <v>3709</v>
      </c>
      <c r="N652" s="636">
        <v>10</v>
      </c>
      <c r="O652" s="637">
        <v>10</v>
      </c>
      <c r="P652" s="638" t="s">
        <v>3709</v>
      </c>
      <c r="AD652" s="698"/>
      <c r="AE652" s="698"/>
      <c r="AP652" s="647">
        <v>0</v>
      </c>
      <c r="AQ652" s="648">
        <v>0</v>
      </c>
      <c r="AR652" s="710">
        <v>0</v>
      </c>
      <c r="AS652" s="666">
        <v>0</v>
      </c>
      <c r="AT652" s="1349" t="s">
        <v>12</v>
      </c>
      <c r="AU652" s="646" t="s">
        <v>3730</v>
      </c>
      <c r="AV652" s="647">
        <v>0</v>
      </c>
      <c r="AW652" s="648">
        <v>0</v>
      </c>
      <c r="AX652" s="684">
        <v>0</v>
      </c>
      <c r="AY652" s="668">
        <v>0</v>
      </c>
      <c r="BA652" s="1346" t="s">
        <v>3736</v>
      </c>
    </row>
    <row r="653" spans="6:53">
      <c r="F653" s="658">
        <v>1530</v>
      </c>
      <c r="G653" s="659">
        <v>3960</v>
      </c>
      <c r="H653" s="658">
        <v>1410</v>
      </c>
      <c r="I653" s="659">
        <v>3840</v>
      </c>
      <c r="J653" s="595" t="s">
        <v>12</v>
      </c>
      <c r="K653" s="660">
        <v>10</v>
      </c>
      <c r="L653" s="661">
        <v>50</v>
      </c>
      <c r="M653" s="662" t="s">
        <v>3709</v>
      </c>
      <c r="N653" s="660">
        <v>10</v>
      </c>
      <c r="O653" s="661">
        <v>40</v>
      </c>
      <c r="P653" s="662" t="s">
        <v>3709</v>
      </c>
      <c r="AD653" s="698"/>
      <c r="AE653" s="698"/>
      <c r="AP653" s="665">
        <v>0</v>
      </c>
      <c r="AQ653" s="666">
        <v>0</v>
      </c>
      <c r="AR653" s="710">
        <v>0</v>
      </c>
      <c r="AS653" s="666">
        <v>0</v>
      </c>
      <c r="AT653" s="1349"/>
      <c r="AU653" s="588" t="s">
        <v>3731</v>
      </c>
      <c r="AV653" s="665">
        <v>0</v>
      </c>
      <c r="AW653" s="666">
        <v>0</v>
      </c>
      <c r="AX653" s="684">
        <v>0</v>
      </c>
      <c r="AY653" s="668">
        <v>0</v>
      </c>
      <c r="BA653" s="1346"/>
    </row>
    <row r="654" spans="6:53">
      <c r="F654" s="658">
        <v>3960</v>
      </c>
      <c r="G654" s="659">
        <v>7440</v>
      </c>
      <c r="H654" s="658">
        <v>3840</v>
      </c>
      <c r="I654" s="659">
        <v>7320</v>
      </c>
      <c r="J654" s="595" t="s">
        <v>12</v>
      </c>
      <c r="K654" s="660">
        <v>50</v>
      </c>
      <c r="L654" s="661">
        <v>80</v>
      </c>
      <c r="M654" s="662" t="s">
        <v>3709</v>
      </c>
      <c r="N654" s="660">
        <v>40</v>
      </c>
      <c r="O654" s="661">
        <v>70</v>
      </c>
      <c r="P654" s="662" t="s">
        <v>3709</v>
      </c>
      <c r="AD654" s="698"/>
      <c r="AE654" s="698"/>
      <c r="AP654" s="665">
        <v>0</v>
      </c>
      <c r="AQ654" s="666">
        <v>0</v>
      </c>
      <c r="AR654" s="710">
        <v>0</v>
      </c>
      <c r="AS654" s="666">
        <v>0</v>
      </c>
      <c r="AT654" s="1349"/>
      <c r="AU654" s="588" t="s">
        <v>3732</v>
      </c>
      <c r="AV654" s="665">
        <v>0</v>
      </c>
      <c r="AW654" s="666">
        <v>0</v>
      </c>
      <c r="AX654" s="684">
        <v>0</v>
      </c>
      <c r="AY654" s="668">
        <v>0</v>
      </c>
      <c r="BA654" s="651"/>
    </row>
    <row r="655" spans="6:53">
      <c r="F655" s="673">
        <v>7440</v>
      </c>
      <c r="G655" s="674">
        <v>0</v>
      </c>
      <c r="H655" s="673">
        <v>7320</v>
      </c>
      <c r="I655" s="674">
        <v>0</v>
      </c>
      <c r="J655" s="595" t="s">
        <v>12</v>
      </c>
      <c r="K655" s="675">
        <v>80</v>
      </c>
      <c r="L655" s="676">
        <v>0</v>
      </c>
      <c r="M655" s="677" t="s">
        <v>3709</v>
      </c>
      <c r="N655" s="675">
        <v>70</v>
      </c>
      <c r="O655" s="676">
        <v>0</v>
      </c>
      <c r="P655" s="677" t="s">
        <v>3709</v>
      </c>
      <c r="AD655" s="698"/>
      <c r="AE655" s="698"/>
      <c r="AP655" s="680">
        <v>0</v>
      </c>
      <c r="AQ655" s="681">
        <v>0</v>
      </c>
      <c r="AR655" s="709">
        <v>0</v>
      </c>
      <c r="AS655" s="681">
        <v>0</v>
      </c>
      <c r="AT655" s="1349"/>
      <c r="AU655" s="679" t="s">
        <v>3733</v>
      </c>
      <c r="AV655" s="680">
        <v>0</v>
      </c>
      <c r="AW655" s="681">
        <v>0</v>
      </c>
      <c r="AX655" s="682">
        <v>0</v>
      </c>
      <c r="AY655" s="683">
        <v>0</v>
      </c>
      <c r="BA655" s="651"/>
    </row>
    <row r="656" spans="6:53">
      <c r="F656" s="634">
        <v>1150</v>
      </c>
      <c r="G656" s="635">
        <v>1500</v>
      </c>
      <c r="H656" s="634">
        <v>1040</v>
      </c>
      <c r="I656" s="635">
        <v>1390</v>
      </c>
      <c r="J656" s="595" t="s">
        <v>12</v>
      </c>
      <c r="K656" s="636">
        <v>10</v>
      </c>
      <c r="L656" s="637">
        <v>10</v>
      </c>
      <c r="M656" s="638" t="s">
        <v>3709</v>
      </c>
      <c r="N656" s="636">
        <v>10</v>
      </c>
      <c r="O656" s="637">
        <v>10</v>
      </c>
      <c r="P656" s="638" t="s">
        <v>3709</v>
      </c>
      <c r="AD656" s="698"/>
      <c r="AE656" s="698"/>
      <c r="AP656" s="647">
        <v>0</v>
      </c>
      <c r="AQ656" s="648">
        <v>0</v>
      </c>
      <c r="AR656" s="710">
        <v>0</v>
      </c>
      <c r="AS656" s="666">
        <v>0</v>
      </c>
      <c r="AT656" s="1349" t="s">
        <v>12</v>
      </c>
      <c r="AU656" s="646" t="s">
        <v>3730</v>
      </c>
      <c r="AV656" s="647">
        <v>0</v>
      </c>
      <c r="AW656" s="648">
        <v>0</v>
      </c>
      <c r="AX656" s="684">
        <v>0</v>
      </c>
      <c r="AY656" s="668">
        <v>0</v>
      </c>
      <c r="BA656" s="651"/>
    </row>
    <row r="657" spans="6:53">
      <c r="F657" s="658">
        <v>1500</v>
      </c>
      <c r="G657" s="659">
        <v>3930</v>
      </c>
      <c r="H657" s="658">
        <v>1390</v>
      </c>
      <c r="I657" s="659">
        <v>3820</v>
      </c>
      <c r="J657" s="595" t="s">
        <v>12</v>
      </c>
      <c r="K657" s="660">
        <v>10</v>
      </c>
      <c r="L657" s="661">
        <v>40</v>
      </c>
      <c r="M657" s="662" t="s">
        <v>3709</v>
      </c>
      <c r="N657" s="660">
        <v>10</v>
      </c>
      <c r="O657" s="661">
        <v>40</v>
      </c>
      <c r="P657" s="662" t="s">
        <v>3709</v>
      </c>
      <c r="AD657" s="698"/>
      <c r="AE657" s="698"/>
      <c r="AP657" s="665">
        <v>0</v>
      </c>
      <c r="AQ657" s="666">
        <v>0</v>
      </c>
      <c r="AR657" s="710">
        <v>0</v>
      </c>
      <c r="AS657" s="666">
        <v>0</v>
      </c>
      <c r="AT657" s="1349"/>
      <c r="AU657" s="588" t="s">
        <v>3731</v>
      </c>
      <c r="AV657" s="665">
        <v>0</v>
      </c>
      <c r="AW657" s="666">
        <v>0</v>
      </c>
      <c r="AX657" s="684">
        <v>0</v>
      </c>
      <c r="AY657" s="668">
        <v>0</v>
      </c>
      <c r="BA657" s="651"/>
    </row>
    <row r="658" spans="6:53">
      <c r="F658" s="658">
        <v>3930</v>
      </c>
      <c r="G658" s="659">
        <v>7410</v>
      </c>
      <c r="H658" s="658">
        <v>3820</v>
      </c>
      <c r="I658" s="659">
        <v>7300</v>
      </c>
      <c r="J658" s="595" t="s">
        <v>12</v>
      </c>
      <c r="K658" s="660">
        <v>40</v>
      </c>
      <c r="L658" s="661">
        <v>70</v>
      </c>
      <c r="M658" s="662" t="s">
        <v>3709</v>
      </c>
      <c r="N658" s="660">
        <v>40</v>
      </c>
      <c r="O658" s="661">
        <v>70</v>
      </c>
      <c r="P658" s="662" t="s">
        <v>3709</v>
      </c>
      <c r="AD658" s="698"/>
      <c r="AE658" s="698"/>
      <c r="AP658" s="665">
        <v>0</v>
      </c>
      <c r="AQ658" s="666">
        <v>0</v>
      </c>
      <c r="AR658" s="710">
        <v>0</v>
      </c>
      <c r="AS658" s="666">
        <v>0</v>
      </c>
      <c r="AT658" s="1349"/>
      <c r="AU658" s="588" t="s">
        <v>3732</v>
      </c>
      <c r="AV658" s="665">
        <v>0</v>
      </c>
      <c r="AW658" s="666">
        <v>0</v>
      </c>
      <c r="AX658" s="684">
        <v>0</v>
      </c>
      <c r="AY658" s="668">
        <v>0</v>
      </c>
      <c r="BA658" s="651"/>
    </row>
    <row r="659" spans="6:53">
      <c r="F659" s="673">
        <v>7410</v>
      </c>
      <c r="G659" s="674">
        <v>0</v>
      </c>
      <c r="H659" s="673">
        <v>7300</v>
      </c>
      <c r="I659" s="674">
        <v>0</v>
      </c>
      <c r="J659" s="595" t="s">
        <v>12</v>
      </c>
      <c r="K659" s="675">
        <v>70</v>
      </c>
      <c r="L659" s="676">
        <v>0</v>
      </c>
      <c r="M659" s="677" t="s">
        <v>3709</v>
      </c>
      <c r="N659" s="675">
        <v>70</v>
      </c>
      <c r="O659" s="676">
        <v>0</v>
      </c>
      <c r="P659" s="677" t="s">
        <v>3709</v>
      </c>
      <c r="AD659" s="698"/>
      <c r="AE659" s="698"/>
      <c r="AP659" s="680">
        <v>0</v>
      </c>
      <c r="AQ659" s="681">
        <v>0</v>
      </c>
      <c r="AR659" s="709">
        <v>0</v>
      </c>
      <c r="AS659" s="681">
        <v>0</v>
      </c>
      <c r="AT659" s="1349"/>
      <c r="AU659" s="679" t="s">
        <v>3733</v>
      </c>
      <c r="AV659" s="680">
        <v>0</v>
      </c>
      <c r="AW659" s="681">
        <v>0</v>
      </c>
      <c r="AX659" s="682">
        <v>0</v>
      </c>
      <c r="AY659" s="683">
        <v>0</v>
      </c>
      <c r="BA659" s="699"/>
    </row>
  </sheetData>
  <sheetProtection algorithmName="SHA-512" hashValue="T9ilapBSPHpN3+wd3B1rFZ8qdoeIhlxjcYxHAuQPlouOuT7/m5qe3igXOi1MlqK0+AaNwNIvJ9u/jNseON6n2Q==" saltValue="WghBtk3xfkmGUKcSdAyEwA==" spinCount="100000" sheet="1" selectLockedCells="1" selectUnlockedCells="1"/>
  <mergeCells count="1144">
    <mergeCell ref="CH1:CH3"/>
    <mergeCell ref="BL1:BO1"/>
    <mergeCell ref="BL5:BO5"/>
    <mergeCell ref="BL2:BL3"/>
    <mergeCell ref="BM2:BM3"/>
    <mergeCell ref="BN2:BN3"/>
    <mergeCell ref="BO2:BO3"/>
    <mergeCell ref="CB1:CF3"/>
    <mergeCell ref="CB5:CF5"/>
    <mergeCell ref="BV1:BZ3"/>
    <mergeCell ref="BV5:BZ5"/>
    <mergeCell ref="BQ1:BT3"/>
    <mergeCell ref="BQ5:BT5"/>
    <mergeCell ref="K2:M2"/>
    <mergeCell ref="N2:P2"/>
    <mergeCell ref="Y79:Z91"/>
    <mergeCell ref="R1:T2"/>
    <mergeCell ref="S3:T3"/>
    <mergeCell ref="R5:T5"/>
    <mergeCell ref="AD29:AD30"/>
    <mergeCell ref="AD31:AD32"/>
    <mergeCell ref="AD33:AD34"/>
    <mergeCell ref="AD35:AD36"/>
    <mergeCell ref="AD37:AD38"/>
    <mergeCell ref="AD39:AD40"/>
    <mergeCell ref="AD41:AD42"/>
    <mergeCell ref="AD7:AD8"/>
    <mergeCell ref="AD9:AD10"/>
    <mergeCell ref="AD11:AD12"/>
    <mergeCell ref="AD13:AD14"/>
    <mergeCell ref="AD15:AD16"/>
    <mergeCell ref="AD23:AD24"/>
    <mergeCell ref="Y295:Z307"/>
    <mergeCell ref="V367:W379"/>
    <mergeCell ref="Y367:Z379"/>
    <mergeCell ref="V439:W451"/>
    <mergeCell ref="Y439:Z451"/>
    <mergeCell ref="BJ1:BJ3"/>
    <mergeCell ref="V5:AB5"/>
    <mergeCell ref="AP5:AS5"/>
    <mergeCell ref="AU5:AY5"/>
    <mergeCell ref="AV3:AW3"/>
    <mergeCell ref="AX3:AY3"/>
    <mergeCell ref="AP1:AS1"/>
    <mergeCell ref="AP2:AS2"/>
    <mergeCell ref="AP3:AQ3"/>
    <mergeCell ref="AR3:AS3"/>
    <mergeCell ref="AU1:AY1"/>
    <mergeCell ref="V1:AB2"/>
    <mergeCell ref="BE1:BH2"/>
    <mergeCell ref="BG3:BH3"/>
    <mergeCell ref="AJ1:AN2"/>
    <mergeCell ref="AM3:AN3"/>
    <mergeCell ref="AD1:AH2"/>
    <mergeCell ref="AG3:AH3"/>
    <mergeCell ref="BE5:BH5"/>
    <mergeCell ref="AJ5:AN5"/>
    <mergeCell ref="Y3:Z3"/>
    <mergeCell ref="AD25:AD26"/>
    <mergeCell ref="AD27:AD28"/>
    <mergeCell ref="AD5:AH5"/>
    <mergeCell ref="AD17:AD18"/>
    <mergeCell ref="AD19:AD20"/>
    <mergeCell ref="AD21:AD22"/>
    <mergeCell ref="V511:W523"/>
    <mergeCell ref="Y511:Z523"/>
    <mergeCell ref="Y7:Z19"/>
    <mergeCell ref="V79:W91"/>
    <mergeCell ref="V295:W307"/>
    <mergeCell ref="A7:A78"/>
    <mergeCell ref="A79:A150"/>
    <mergeCell ref="A151:A222"/>
    <mergeCell ref="A223:A294"/>
    <mergeCell ref="A295:A366"/>
    <mergeCell ref="A367:A438"/>
    <mergeCell ref="A439:A510"/>
    <mergeCell ref="A511:A582"/>
    <mergeCell ref="A1:A3"/>
    <mergeCell ref="B1:B3"/>
    <mergeCell ref="C1:C3"/>
    <mergeCell ref="D1:D3"/>
    <mergeCell ref="F1:I1"/>
    <mergeCell ref="F2:G2"/>
    <mergeCell ref="H2:I2"/>
    <mergeCell ref="F3:G3"/>
    <mergeCell ref="H3:I3"/>
    <mergeCell ref="V7:W19"/>
    <mergeCell ref="F5:G5"/>
    <mergeCell ref="H5:I5"/>
    <mergeCell ref="K1:P1"/>
    <mergeCell ref="K5:M5"/>
    <mergeCell ref="N5:P5"/>
    <mergeCell ref="V151:W163"/>
    <mergeCell ref="Y151:Z163"/>
    <mergeCell ref="V223:W235"/>
    <mergeCell ref="Y223:Z235"/>
    <mergeCell ref="AD97:AD98"/>
    <mergeCell ref="AD99:AD100"/>
    <mergeCell ref="AD101:AD102"/>
    <mergeCell ref="AD103:AD104"/>
    <mergeCell ref="AD105:AD106"/>
    <mergeCell ref="AD107:AD108"/>
    <mergeCell ref="AD109:AD110"/>
    <mergeCell ref="AD111:AD112"/>
    <mergeCell ref="AD113:AD114"/>
    <mergeCell ref="AD79:AD80"/>
    <mergeCell ref="AD81:AD82"/>
    <mergeCell ref="AD83:AD84"/>
    <mergeCell ref="AD85:AD86"/>
    <mergeCell ref="AD87:AD88"/>
    <mergeCell ref="AD89:AD90"/>
    <mergeCell ref="AD91:AD92"/>
    <mergeCell ref="AD93:AD94"/>
    <mergeCell ref="AD95:AD96"/>
    <mergeCell ref="AD169:AD170"/>
    <mergeCell ref="AD171:AD172"/>
    <mergeCell ref="AD173:AD174"/>
    <mergeCell ref="AD175:AD176"/>
    <mergeCell ref="AD177:AD178"/>
    <mergeCell ref="AD179:AD180"/>
    <mergeCell ref="AD181:AD182"/>
    <mergeCell ref="AD183:AD184"/>
    <mergeCell ref="AD185:AD186"/>
    <mergeCell ref="AD151:AD152"/>
    <mergeCell ref="AD153:AD154"/>
    <mergeCell ref="AD155:AD156"/>
    <mergeCell ref="AD157:AD158"/>
    <mergeCell ref="AD159:AD160"/>
    <mergeCell ref="AD161:AD162"/>
    <mergeCell ref="AD163:AD164"/>
    <mergeCell ref="AD165:AD166"/>
    <mergeCell ref="AD167:AD168"/>
    <mergeCell ref="AD241:AD242"/>
    <mergeCell ref="AD243:AD244"/>
    <mergeCell ref="AD245:AD246"/>
    <mergeCell ref="AD247:AD248"/>
    <mergeCell ref="AD249:AD250"/>
    <mergeCell ref="AD251:AD252"/>
    <mergeCell ref="AD253:AD254"/>
    <mergeCell ref="AD255:AD256"/>
    <mergeCell ref="AD257:AD258"/>
    <mergeCell ref="AD223:AD224"/>
    <mergeCell ref="AD225:AD226"/>
    <mergeCell ref="AD227:AD228"/>
    <mergeCell ref="AD229:AD230"/>
    <mergeCell ref="AD231:AD232"/>
    <mergeCell ref="AD233:AD234"/>
    <mergeCell ref="AD235:AD236"/>
    <mergeCell ref="AD237:AD238"/>
    <mergeCell ref="AD239:AD240"/>
    <mergeCell ref="AD313:AD314"/>
    <mergeCell ref="AD315:AD316"/>
    <mergeCell ref="AD317:AD318"/>
    <mergeCell ref="AD319:AD320"/>
    <mergeCell ref="AD321:AD322"/>
    <mergeCell ref="AD323:AD324"/>
    <mergeCell ref="AD325:AD326"/>
    <mergeCell ref="AD327:AD328"/>
    <mergeCell ref="AD329:AD330"/>
    <mergeCell ref="AD295:AD296"/>
    <mergeCell ref="AD297:AD298"/>
    <mergeCell ref="AD299:AD300"/>
    <mergeCell ref="AD301:AD302"/>
    <mergeCell ref="AD303:AD304"/>
    <mergeCell ref="AD305:AD306"/>
    <mergeCell ref="AD307:AD308"/>
    <mergeCell ref="AD309:AD310"/>
    <mergeCell ref="AD311:AD312"/>
    <mergeCell ref="AD385:AD386"/>
    <mergeCell ref="AD387:AD388"/>
    <mergeCell ref="AD389:AD390"/>
    <mergeCell ref="AD391:AD392"/>
    <mergeCell ref="AD393:AD394"/>
    <mergeCell ref="AD395:AD396"/>
    <mergeCell ref="AD397:AD398"/>
    <mergeCell ref="AD399:AD400"/>
    <mergeCell ref="AD401:AD402"/>
    <mergeCell ref="AD367:AD368"/>
    <mergeCell ref="AD369:AD370"/>
    <mergeCell ref="AD371:AD372"/>
    <mergeCell ref="AD373:AD374"/>
    <mergeCell ref="AD375:AD376"/>
    <mergeCell ref="AD377:AD378"/>
    <mergeCell ref="AD379:AD380"/>
    <mergeCell ref="AD381:AD382"/>
    <mergeCell ref="AD383:AD384"/>
    <mergeCell ref="AD457:AD458"/>
    <mergeCell ref="AD459:AD460"/>
    <mergeCell ref="AD461:AD462"/>
    <mergeCell ref="AD463:AD464"/>
    <mergeCell ref="AD465:AD466"/>
    <mergeCell ref="AD467:AD468"/>
    <mergeCell ref="AD469:AD470"/>
    <mergeCell ref="AD471:AD472"/>
    <mergeCell ref="AD473:AD474"/>
    <mergeCell ref="AD439:AD440"/>
    <mergeCell ref="AD441:AD442"/>
    <mergeCell ref="AD443:AD444"/>
    <mergeCell ref="AD445:AD446"/>
    <mergeCell ref="AD447:AD448"/>
    <mergeCell ref="AD449:AD450"/>
    <mergeCell ref="AD451:AD452"/>
    <mergeCell ref="AD453:AD454"/>
    <mergeCell ref="AD455:AD456"/>
    <mergeCell ref="AD529:AD530"/>
    <mergeCell ref="AD531:AD532"/>
    <mergeCell ref="AD533:AD534"/>
    <mergeCell ref="AD535:AD536"/>
    <mergeCell ref="AD537:AD538"/>
    <mergeCell ref="AD539:AD540"/>
    <mergeCell ref="AD541:AD542"/>
    <mergeCell ref="AD543:AD544"/>
    <mergeCell ref="AD545:AD546"/>
    <mergeCell ref="AD511:AD512"/>
    <mergeCell ref="AD513:AD514"/>
    <mergeCell ref="AD515:AD516"/>
    <mergeCell ref="AD517:AD518"/>
    <mergeCell ref="AD519:AD520"/>
    <mergeCell ref="AD521:AD522"/>
    <mergeCell ref="AD523:AD524"/>
    <mergeCell ref="AD525:AD526"/>
    <mergeCell ref="AD527:AD528"/>
    <mergeCell ref="AD606:AD607"/>
    <mergeCell ref="AD608:AD609"/>
    <mergeCell ref="AD610:AD611"/>
    <mergeCell ref="AD612:AD613"/>
    <mergeCell ref="AD614:AD615"/>
    <mergeCell ref="AD616:AD617"/>
    <mergeCell ref="AD618:AD619"/>
    <mergeCell ref="AD620:AD621"/>
    <mergeCell ref="AD622:AD623"/>
    <mergeCell ref="AD588:AD589"/>
    <mergeCell ref="AD590:AD591"/>
    <mergeCell ref="AD592:AD593"/>
    <mergeCell ref="AD594:AD595"/>
    <mergeCell ref="AD596:AD597"/>
    <mergeCell ref="AD598:AD599"/>
    <mergeCell ref="AD600:AD601"/>
    <mergeCell ref="AD602:AD603"/>
    <mergeCell ref="AD604:AD605"/>
    <mergeCell ref="AP15:AP18"/>
    <mergeCell ref="AQ15:AQ18"/>
    <mergeCell ref="AR15:AR18"/>
    <mergeCell ref="AS15:AS18"/>
    <mergeCell ref="AT15:AT18"/>
    <mergeCell ref="AP19:AP22"/>
    <mergeCell ref="AQ19:AQ22"/>
    <mergeCell ref="AR19:AR22"/>
    <mergeCell ref="AS19:AS22"/>
    <mergeCell ref="AT19:AT22"/>
    <mergeCell ref="AV2:AY2"/>
    <mergeCell ref="AP7:AP10"/>
    <mergeCell ref="AQ7:AQ10"/>
    <mergeCell ref="AR7:AR10"/>
    <mergeCell ref="AS7:AS10"/>
    <mergeCell ref="AT7:AT10"/>
    <mergeCell ref="AP11:AP14"/>
    <mergeCell ref="AQ11:AQ14"/>
    <mergeCell ref="AR11:AR14"/>
    <mergeCell ref="AS11:AS14"/>
    <mergeCell ref="AT11:AT14"/>
    <mergeCell ref="AP31:AP34"/>
    <mergeCell ref="AQ31:AQ34"/>
    <mergeCell ref="AR31:AR34"/>
    <mergeCell ref="AS31:AS34"/>
    <mergeCell ref="AT31:AT34"/>
    <mergeCell ref="AP35:AP38"/>
    <mergeCell ref="AQ35:AQ38"/>
    <mergeCell ref="AR35:AR38"/>
    <mergeCell ref="AS35:AS38"/>
    <mergeCell ref="AT35:AT38"/>
    <mergeCell ref="AP23:AP26"/>
    <mergeCell ref="AQ23:AQ26"/>
    <mergeCell ref="AR23:AR26"/>
    <mergeCell ref="AS23:AS26"/>
    <mergeCell ref="AT23:AT26"/>
    <mergeCell ref="AP27:AP30"/>
    <mergeCell ref="AQ27:AQ30"/>
    <mergeCell ref="AR27:AR30"/>
    <mergeCell ref="AS27:AS30"/>
    <mergeCell ref="AT27:AT30"/>
    <mergeCell ref="AP47:AP50"/>
    <mergeCell ref="AQ47:AQ50"/>
    <mergeCell ref="AR47:AR50"/>
    <mergeCell ref="AS47:AS50"/>
    <mergeCell ref="AT47:AT50"/>
    <mergeCell ref="AP51:AP54"/>
    <mergeCell ref="AQ51:AQ54"/>
    <mergeCell ref="AR51:AR54"/>
    <mergeCell ref="AS51:AS54"/>
    <mergeCell ref="AT51:AT54"/>
    <mergeCell ref="AP39:AP42"/>
    <mergeCell ref="AQ39:AQ42"/>
    <mergeCell ref="AR39:AR42"/>
    <mergeCell ref="AS39:AS42"/>
    <mergeCell ref="AT39:AT42"/>
    <mergeCell ref="AP43:AP46"/>
    <mergeCell ref="AQ43:AQ46"/>
    <mergeCell ref="AR43:AR46"/>
    <mergeCell ref="AS43:AS46"/>
    <mergeCell ref="AT43:AT46"/>
    <mergeCell ref="AP63:AP66"/>
    <mergeCell ref="AQ63:AQ66"/>
    <mergeCell ref="AR63:AR66"/>
    <mergeCell ref="AS63:AS66"/>
    <mergeCell ref="AT63:AT66"/>
    <mergeCell ref="AP67:AP70"/>
    <mergeCell ref="AQ67:AQ70"/>
    <mergeCell ref="AR67:AR70"/>
    <mergeCell ref="AS67:AS70"/>
    <mergeCell ref="AT67:AT70"/>
    <mergeCell ref="AP55:AP58"/>
    <mergeCell ref="AQ55:AQ58"/>
    <mergeCell ref="AR55:AR58"/>
    <mergeCell ref="AS55:AS58"/>
    <mergeCell ref="AT55:AT58"/>
    <mergeCell ref="AP59:AP62"/>
    <mergeCell ref="AQ59:AQ62"/>
    <mergeCell ref="AR59:AR62"/>
    <mergeCell ref="AS59:AS62"/>
    <mergeCell ref="AT59:AT62"/>
    <mergeCell ref="AP79:AP82"/>
    <mergeCell ref="AQ79:AQ82"/>
    <mergeCell ref="AR79:AR82"/>
    <mergeCell ref="AS79:AS82"/>
    <mergeCell ref="AT79:AT82"/>
    <mergeCell ref="AP83:AP86"/>
    <mergeCell ref="AQ83:AQ86"/>
    <mergeCell ref="AR83:AR86"/>
    <mergeCell ref="AS83:AS86"/>
    <mergeCell ref="AT83:AT86"/>
    <mergeCell ref="AP71:AP74"/>
    <mergeCell ref="AQ71:AQ74"/>
    <mergeCell ref="AR71:AR74"/>
    <mergeCell ref="AS71:AS74"/>
    <mergeCell ref="AT71:AT74"/>
    <mergeCell ref="AP75:AP78"/>
    <mergeCell ref="AQ75:AQ78"/>
    <mergeCell ref="AR75:AR78"/>
    <mergeCell ref="AS75:AS78"/>
    <mergeCell ref="AT75:AT78"/>
    <mergeCell ref="AP95:AP98"/>
    <mergeCell ref="AQ95:AQ98"/>
    <mergeCell ref="AR95:AR98"/>
    <mergeCell ref="AS95:AS98"/>
    <mergeCell ref="AT95:AT98"/>
    <mergeCell ref="AP99:AP102"/>
    <mergeCell ref="AQ99:AQ102"/>
    <mergeCell ref="AR99:AR102"/>
    <mergeCell ref="AS99:AS102"/>
    <mergeCell ref="AT99:AT102"/>
    <mergeCell ref="AP87:AP90"/>
    <mergeCell ref="AQ87:AQ90"/>
    <mergeCell ref="AR87:AR90"/>
    <mergeCell ref="AS87:AS90"/>
    <mergeCell ref="AT87:AT90"/>
    <mergeCell ref="AP91:AP94"/>
    <mergeCell ref="AQ91:AQ94"/>
    <mergeCell ref="AR91:AR94"/>
    <mergeCell ref="AS91:AS94"/>
    <mergeCell ref="AT91:AT94"/>
    <mergeCell ref="AP111:AP114"/>
    <mergeCell ref="AQ111:AQ114"/>
    <mergeCell ref="AR111:AR114"/>
    <mergeCell ref="AS111:AS114"/>
    <mergeCell ref="AT111:AT114"/>
    <mergeCell ref="AP115:AP118"/>
    <mergeCell ref="AQ115:AQ118"/>
    <mergeCell ref="AR115:AR118"/>
    <mergeCell ref="AS115:AS118"/>
    <mergeCell ref="AT115:AT118"/>
    <mergeCell ref="AP103:AP106"/>
    <mergeCell ref="AQ103:AQ106"/>
    <mergeCell ref="AR103:AR106"/>
    <mergeCell ref="AS103:AS106"/>
    <mergeCell ref="AT103:AT106"/>
    <mergeCell ref="AP107:AP110"/>
    <mergeCell ref="AQ107:AQ110"/>
    <mergeCell ref="AR107:AR110"/>
    <mergeCell ref="AS107:AS110"/>
    <mergeCell ref="AT107:AT110"/>
    <mergeCell ref="AP127:AP130"/>
    <mergeCell ref="AQ127:AQ130"/>
    <mergeCell ref="AR127:AR130"/>
    <mergeCell ref="AS127:AS130"/>
    <mergeCell ref="AT127:AT130"/>
    <mergeCell ref="AP131:AP134"/>
    <mergeCell ref="AQ131:AQ134"/>
    <mergeCell ref="AR131:AR134"/>
    <mergeCell ref="AS131:AS134"/>
    <mergeCell ref="AT131:AT134"/>
    <mergeCell ref="AP119:AP122"/>
    <mergeCell ref="AQ119:AQ122"/>
    <mergeCell ref="AR119:AR122"/>
    <mergeCell ref="AS119:AS122"/>
    <mergeCell ref="AT119:AT122"/>
    <mergeCell ref="AP123:AP126"/>
    <mergeCell ref="AQ123:AQ126"/>
    <mergeCell ref="AR123:AR126"/>
    <mergeCell ref="AS123:AS126"/>
    <mergeCell ref="AT123:AT126"/>
    <mergeCell ref="AP143:AP146"/>
    <mergeCell ref="AQ143:AQ146"/>
    <mergeCell ref="AR143:AR146"/>
    <mergeCell ref="AS143:AS146"/>
    <mergeCell ref="AT143:AT146"/>
    <mergeCell ref="AP147:AP150"/>
    <mergeCell ref="AQ147:AQ150"/>
    <mergeCell ref="AR147:AR150"/>
    <mergeCell ref="AS147:AS150"/>
    <mergeCell ref="AT147:AT150"/>
    <mergeCell ref="AP135:AP138"/>
    <mergeCell ref="AQ135:AQ138"/>
    <mergeCell ref="AR135:AR138"/>
    <mergeCell ref="AS135:AS138"/>
    <mergeCell ref="AT135:AT138"/>
    <mergeCell ref="AP139:AP142"/>
    <mergeCell ref="AQ139:AQ142"/>
    <mergeCell ref="AR139:AR142"/>
    <mergeCell ref="AS139:AS142"/>
    <mergeCell ref="AT139:AT142"/>
    <mergeCell ref="AP159:AP162"/>
    <mergeCell ref="AQ159:AQ162"/>
    <mergeCell ref="AR159:AR162"/>
    <mergeCell ref="AS159:AS162"/>
    <mergeCell ref="AT159:AT162"/>
    <mergeCell ref="AP163:AP166"/>
    <mergeCell ref="AQ163:AQ166"/>
    <mergeCell ref="AR163:AR166"/>
    <mergeCell ref="AS163:AS166"/>
    <mergeCell ref="AT163:AT166"/>
    <mergeCell ref="AP151:AP154"/>
    <mergeCell ref="AQ151:AQ154"/>
    <mergeCell ref="AR151:AR154"/>
    <mergeCell ref="AS151:AS154"/>
    <mergeCell ref="AT151:AT154"/>
    <mergeCell ref="AP155:AP158"/>
    <mergeCell ref="AQ155:AQ158"/>
    <mergeCell ref="AR155:AR158"/>
    <mergeCell ref="AS155:AS158"/>
    <mergeCell ref="AT155:AT158"/>
    <mergeCell ref="AP175:AP178"/>
    <mergeCell ref="AQ175:AQ178"/>
    <mergeCell ref="AR175:AR178"/>
    <mergeCell ref="AS175:AS178"/>
    <mergeCell ref="AT175:AT178"/>
    <mergeCell ref="AP179:AP182"/>
    <mergeCell ref="AQ179:AQ182"/>
    <mergeCell ref="AR179:AR182"/>
    <mergeCell ref="AS179:AS182"/>
    <mergeCell ref="AT179:AT182"/>
    <mergeCell ref="AP167:AP170"/>
    <mergeCell ref="AQ167:AQ170"/>
    <mergeCell ref="AR167:AR170"/>
    <mergeCell ref="AS167:AS170"/>
    <mergeCell ref="AT167:AT170"/>
    <mergeCell ref="AP171:AP174"/>
    <mergeCell ref="AQ171:AQ174"/>
    <mergeCell ref="AR171:AR174"/>
    <mergeCell ref="AS171:AS174"/>
    <mergeCell ref="AT171:AT174"/>
    <mergeCell ref="AP191:AP194"/>
    <mergeCell ref="AQ191:AQ194"/>
    <mergeCell ref="AR191:AR194"/>
    <mergeCell ref="AS191:AS194"/>
    <mergeCell ref="AT191:AT194"/>
    <mergeCell ref="AP195:AP198"/>
    <mergeCell ref="AQ195:AQ198"/>
    <mergeCell ref="AR195:AR198"/>
    <mergeCell ref="AS195:AS198"/>
    <mergeCell ref="AT195:AT198"/>
    <mergeCell ref="AP183:AP186"/>
    <mergeCell ref="AQ183:AQ186"/>
    <mergeCell ref="AR183:AR186"/>
    <mergeCell ref="AS183:AS186"/>
    <mergeCell ref="AT183:AT186"/>
    <mergeCell ref="AP187:AP190"/>
    <mergeCell ref="AQ187:AQ190"/>
    <mergeCell ref="AR187:AR190"/>
    <mergeCell ref="AS187:AS190"/>
    <mergeCell ref="AT187:AT190"/>
    <mergeCell ref="AP207:AP210"/>
    <mergeCell ref="AQ207:AQ210"/>
    <mergeCell ref="AR207:AR210"/>
    <mergeCell ref="AS207:AS210"/>
    <mergeCell ref="AT207:AT210"/>
    <mergeCell ref="AP211:AP214"/>
    <mergeCell ref="AQ211:AQ214"/>
    <mergeCell ref="AR211:AR214"/>
    <mergeCell ref="AS211:AS214"/>
    <mergeCell ref="AT211:AT214"/>
    <mergeCell ref="AP199:AP202"/>
    <mergeCell ref="AQ199:AQ202"/>
    <mergeCell ref="AR199:AR202"/>
    <mergeCell ref="AS199:AS202"/>
    <mergeCell ref="AT199:AT202"/>
    <mergeCell ref="AP203:AP206"/>
    <mergeCell ref="AQ203:AQ206"/>
    <mergeCell ref="AR203:AR206"/>
    <mergeCell ref="AS203:AS206"/>
    <mergeCell ref="AT203:AT206"/>
    <mergeCell ref="AP223:AP226"/>
    <mergeCell ref="AQ223:AQ226"/>
    <mergeCell ref="AR223:AR226"/>
    <mergeCell ref="AS223:AS226"/>
    <mergeCell ref="AT223:AT226"/>
    <mergeCell ref="AP227:AP230"/>
    <mergeCell ref="AQ227:AQ230"/>
    <mergeCell ref="AR227:AR230"/>
    <mergeCell ref="AS227:AS230"/>
    <mergeCell ref="AT227:AT230"/>
    <mergeCell ref="AP215:AP218"/>
    <mergeCell ref="AQ215:AQ218"/>
    <mergeCell ref="AR215:AR218"/>
    <mergeCell ref="AS215:AS218"/>
    <mergeCell ref="AT215:AT218"/>
    <mergeCell ref="AP219:AP222"/>
    <mergeCell ref="AQ219:AQ222"/>
    <mergeCell ref="AR219:AR222"/>
    <mergeCell ref="AS219:AS222"/>
    <mergeCell ref="AT219:AT222"/>
    <mergeCell ref="AP239:AP242"/>
    <mergeCell ref="AQ239:AQ242"/>
    <mergeCell ref="AR239:AR242"/>
    <mergeCell ref="AS239:AS242"/>
    <mergeCell ref="AT239:AT242"/>
    <mergeCell ref="AP243:AP246"/>
    <mergeCell ref="AQ243:AQ246"/>
    <mergeCell ref="AR243:AR246"/>
    <mergeCell ref="AS243:AS246"/>
    <mergeCell ref="AT243:AT246"/>
    <mergeCell ref="AP231:AP234"/>
    <mergeCell ref="AQ231:AQ234"/>
    <mergeCell ref="AR231:AR234"/>
    <mergeCell ref="AS231:AS234"/>
    <mergeCell ref="AT231:AT234"/>
    <mergeCell ref="AP235:AP238"/>
    <mergeCell ref="AQ235:AQ238"/>
    <mergeCell ref="AR235:AR238"/>
    <mergeCell ref="AS235:AS238"/>
    <mergeCell ref="AT235:AT238"/>
    <mergeCell ref="AP255:AP258"/>
    <mergeCell ref="AQ255:AQ258"/>
    <mergeCell ref="AR255:AR258"/>
    <mergeCell ref="AS255:AS258"/>
    <mergeCell ref="AT255:AT258"/>
    <mergeCell ref="AP259:AP262"/>
    <mergeCell ref="AQ259:AQ262"/>
    <mergeCell ref="AR259:AR262"/>
    <mergeCell ref="AS259:AS262"/>
    <mergeCell ref="AT259:AT262"/>
    <mergeCell ref="AP247:AP250"/>
    <mergeCell ref="AQ247:AQ250"/>
    <mergeCell ref="AR247:AR250"/>
    <mergeCell ref="AS247:AS250"/>
    <mergeCell ref="AT247:AT250"/>
    <mergeCell ref="AP251:AP254"/>
    <mergeCell ref="AQ251:AQ254"/>
    <mergeCell ref="AR251:AR254"/>
    <mergeCell ref="AS251:AS254"/>
    <mergeCell ref="AT251:AT254"/>
    <mergeCell ref="AP271:AP274"/>
    <mergeCell ref="AQ271:AQ274"/>
    <mergeCell ref="AR271:AR274"/>
    <mergeCell ref="AS271:AS274"/>
    <mergeCell ref="AT271:AT274"/>
    <mergeCell ref="AP275:AP278"/>
    <mergeCell ref="AQ275:AQ278"/>
    <mergeCell ref="AR275:AR278"/>
    <mergeCell ref="AS275:AS278"/>
    <mergeCell ref="AT275:AT278"/>
    <mergeCell ref="AP263:AP266"/>
    <mergeCell ref="AQ263:AQ266"/>
    <mergeCell ref="AR263:AR266"/>
    <mergeCell ref="AS263:AS266"/>
    <mergeCell ref="AT263:AT266"/>
    <mergeCell ref="AP267:AP270"/>
    <mergeCell ref="AQ267:AQ270"/>
    <mergeCell ref="AR267:AR270"/>
    <mergeCell ref="AS267:AS270"/>
    <mergeCell ref="AT267:AT270"/>
    <mergeCell ref="AP287:AP290"/>
    <mergeCell ref="AQ287:AQ290"/>
    <mergeCell ref="AR287:AR290"/>
    <mergeCell ref="AS287:AS290"/>
    <mergeCell ref="AT287:AT290"/>
    <mergeCell ref="AP291:AP294"/>
    <mergeCell ref="AQ291:AQ294"/>
    <mergeCell ref="AR291:AR294"/>
    <mergeCell ref="AS291:AS294"/>
    <mergeCell ref="AT291:AT294"/>
    <mergeCell ref="AP279:AP282"/>
    <mergeCell ref="AQ279:AQ282"/>
    <mergeCell ref="AR279:AR282"/>
    <mergeCell ref="AS279:AS282"/>
    <mergeCell ref="AT279:AT282"/>
    <mergeCell ref="AP283:AP286"/>
    <mergeCell ref="AQ283:AQ286"/>
    <mergeCell ref="AR283:AR286"/>
    <mergeCell ref="AS283:AS286"/>
    <mergeCell ref="AT283:AT286"/>
    <mergeCell ref="AP303:AP306"/>
    <mergeCell ref="AQ303:AQ306"/>
    <mergeCell ref="AR303:AR306"/>
    <mergeCell ref="AS303:AS306"/>
    <mergeCell ref="AT303:AT306"/>
    <mergeCell ref="AP307:AP310"/>
    <mergeCell ref="AQ307:AQ310"/>
    <mergeCell ref="AR307:AR310"/>
    <mergeCell ref="AS307:AS310"/>
    <mergeCell ref="AT307:AT310"/>
    <mergeCell ref="AP295:AP298"/>
    <mergeCell ref="AQ295:AQ298"/>
    <mergeCell ref="AR295:AR298"/>
    <mergeCell ref="AS295:AS298"/>
    <mergeCell ref="AT295:AT298"/>
    <mergeCell ref="AP299:AP302"/>
    <mergeCell ref="AQ299:AQ302"/>
    <mergeCell ref="AR299:AR302"/>
    <mergeCell ref="AS299:AS302"/>
    <mergeCell ref="AT299:AT302"/>
    <mergeCell ref="AP319:AP322"/>
    <mergeCell ref="AQ319:AQ322"/>
    <mergeCell ref="AR319:AR322"/>
    <mergeCell ref="AS319:AS322"/>
    <mergeCell ref="AT319:AT322"/>
    <mergeCell ref="AP323:AP326"/>
    <mergeCell ref="AQ323:AQ326"/>
    <mergeCell ref="AR323:AR326"/>
    <mergeCell ref="AS323:AS326"/>
    <mergeCell ref="AT323:AT326"/>
    <mergeCell ref="AP311:AP314"/>
    <mergeCell ref="AQ311:AQ314"/>
    <mergeCell ref="AR311:AR314"/>
    <mergeCell ref="AS311:AS314"/>
    <mergeCell ref="AT311:AT314"/>
    <mergeCell ref="AP315:AP318"/>
    <mergeCell ref="AQ315:AQ318"/>
    <mergeCell ref="AR315:AR318"/>
    <mergeCell ref="AS315:AS318"/>
    <mergeCell ref="AT315:AT318"/>
    <mergeCell ref="AP335:AP338"/>
    <mergeCell ref="AQ335:AQ338"/>
    <mergeCell ref="AR335:AR338"/>
    <mergeCell ref="AS335:AS338"/>
    <mergeCell ref="AT335:AT338"/>
    <mergeCell ref="AP339:AP342"/>
    <mergeCell ref="AQ339:AQ342"/>
    <mergeCell ref="AR339:AR342"/>
    <mergeCell ref="AS339:AS342"/>
    <mergeCell ref="AT339:AT342"/>
    <mergeCell ref="AP327:AP330"/>
    <mergeCell ref="AQ327:AQ330"/>
    <mergeCell ref="AR327:AR330"/>
    <mergeCell ref="AS327:AS330"/>
    <mergeCell ref="AT327:AT330"/>
    <mergeCell ref="AP331:AP334"/>
    <mergeCell ref="AQ331:AQ334"/>
    <mergeCell ref="AR331:AR334"/>
    <mergeCell ref="AS331:AS334"/>
    <mergeCell ref="AT331:AT334"/>
    <mergeCell ref="AP351:AP354"/>
    <mergeCell ref="AQ351:AQ354"/>
    <mergeCell ref="AR351:AR354"/>
    <mergeCell ref="AS351:AS354"/>
    <mergeCell ref="AT351:AT354"/>
    <mergeCell ref="AP355:AP358"/>
    <mergeCell ref="AQ355:AQ358"/>
    <mergeCell ref="AR355:AR358"/>
    <mergeCell ref="AS355:AS358"/>
    <mergeCell ref="AT355:AT358"/>
    <mergeCell ref="AP343:AP346"/>
    <mergeCell ref="AQ343:AQ346"/>
    <mergeCell ref="AR343:AR346"/>
    <mergeCell ref="AS343:AS346"/>
    <mergeCell ref="AT343:AT346"/>
    <mergeCell ref="AP347:AP350"/>
    <mergeCell ref="AQ347:AQ350"/>
    <mergeCell ref="AR347:AR350"/>
    <mergeCell ref="AS347:AS350"/>
    <mergeCell ref="AT347:AT350"/>
    <mergeCell ref="AP367:AP370"/>
    <mergeCell ref="AQ367:AQ370"/>
    <mergeCell ref="AR367:AR370"/>
    <mergeCell ref="AS367:AS370"/>
    <mergeCell ref="AT367:AT370"/>
    <mergeCell ref="AP371:AP374"/>
    <mergeCell ref="AQ371:AQ374"/>
    <mergeCell ref="AR371:AR374"/>
    <mergeCell ref="AS371:AS374"/>
    <mergeCell ref="AT371:AT374"/>
    <mergeCell ref="AP359:AP362"/>
    <mergeCell ref="AQ359:AQ362"/>
    <mergeCell ref="AR359:AR362"/>
    <mergeCell ref="AS359:AS362"/>
    <mergeCell ref="AT359:AT362"/>
    <mergeCell ref="AP363:AP366"/>
    <mergeCell ref="AQ363:AQ366"/>
    <mergeCell ref="AR363:AR366"/>
    <mergeCell ref="AS363:AS366"/>
    <mergeCell ref="AT363:AT366"/>
    <mergeCell ref="AP383:AP386"/>
    <mergeCell ref="AQ383:AQ386"/>
    <mergeCell ref="AR383:AR386"/>
    <mergeCell ref="AS383:AS386"/>
    <mergeCell ref="AT383:AT386"/>
    <mergeCell ref="AP387:AP390"/>
    <mergeCell ref="AQ387:AQ390"/>
    <mergeCell ref="AR387:AR390"/>
    <mergeCell ref="AS387:AS390"/>
    <mergeCell ref="AT387:AT390"/>
    <mergeCell ref="AP375:AP378"/>
    <mergeCell ref="AQ375:AQ378"/>
    <mergeCell ref="AR375:AR378"/>
    <mergeCell ref="AS375:AS378"/>
    <mergeCell ref="AT375:AT378"/>
    <mergeCell ref="AP379:AP382"/>
    <mergeCell ref="AQ379:AQ382"/>
    <mergeCell ref="AR379:AR382"/>
    <mergeCell ref="AS379:AS382"/>
    <mergeCell ref="AT379:AT382"/>
    <mergeCell ref="AP399:AP402"/>
    <mergeCell ref="AQ399:AQ402"/>
    <mergeCell ref="AR399:AR402"/>
    <mergeCell ref="AS399:AS402"/>
    <mergeCell ref="AT399:AT402"/>
    <mergeCell ref="AP403:AP406"/>
    <mergeCell ref="AQ403:AQ406"/>
    <mergeCell ref="AR403:AR406"/>
    <mergeCell ref="AS403:AS406"/>
    <mergeCell ref="AT403:AT406"/>
    <mergeCell ref="AP391:AP394"/>
    <mergeCell ref="AQ391:AQ394"/>
    <mergeCell ref="AR391:AR394"/>
    <mergeCell ref="AS391:AS394"/>
    <mergeCell ref="AT391:AT394"/>
    <mergeCell ref="AP395:AP398"/>
    <mergeCell ref="AQ395:AQ398"/>
    <mergeCell ref="AR395:AR398"/>
    <mergeCell ref="AS395:AS398"/>
    <mergeCell ref="AT395:AT398"/>
    <mergeCell ref="AP415:AP418"/>
    <mergeCell ref="AQ415:AQ418"/>
    <mergeCell ref="AR415:AR418"/>
    <mergeCell ref="AS415:AS418"/>
    <mergeCell ref="AT415:AT418"/>
    <mergeCell ref="AP419:AP422"/>
    <mergeCell ref="AQ419:AQ422"/>
    <mergeCell ref="AR419:AR422"/>
    <mergeCell ref="AS419:AS422"/>
    <mergeCell ref="AT419:AT422"/>
    <mergeCell ref="AP407:AP410"/>
    <mergeCell ref="AQ407:AQ410"/>
    <mergeCell ref="AR407:AR410"/>
    <mergeCell ref="AS407:AS410"/>
    <mergeCell ref="AT407:AT410"/>
    <mergeCell ref="AP411:AP414"/>
    <mergeCell ref="AQ411:AQ414"/>
    <mergeCell ref="AR411:AR414"/>
    <mergeCell ref="AS411:AS414"/>
    <mergeCell ref="AT411:AT414"/>
    <mergeCell ref="AP431:AP434"/>
    <mergeCell ref="AQ431:AQ434"/>
    <mergeCell ref="AR431:AR434"/>
    <mergeCell ref="AS431:AS434"/>
    <mergeCell ref="AT431:AT434"/>
    <mergeCell ref="AP435:AP438"/>
    <mergeCell ref="AQ435:AQ438"/>
    <mergeCell ref="AR435:AR438"/>
    <mergeCell ref="AS435:AS438"/>
    <mergeCell ref="AT435:AT438"/>
    <mergeCell ref="AP423:AP426"/>
    <mergeCell ref="AQ423:AQ426"/>
    <mergeCell ref="AR423:AR426"/>
    <mergeCell ref="AS423:AS426"/>
    <mergeCell ref="AT423:AT426"/>
    <mergeCell ref="AP427:AP430"/>
    <mergeCell ref="AQ427:AQ430"/>
    <mergeCell ref="AR427:AR430"/>
    <mergeCell ref="AS427:AS430"/>
    <mergeCell ref="AT427:AT430"/>
    <mergeCell ref="AP447:AP450"/>
    <mergeCell ref="AQ447:AQ450"/>
    <mergeCell ref="AR447:AR450"/>
    <mergeCell ref="AS447:AS450"/>
    <mergeCell ref="AT447:AT450"/>
    <mergeCell ref="AP451:AP454"/>
    <mergeCell ref="AQ451:AQ454"/>
    <mergeCell ref="AR451:AR454"/>
    <mergeCell ref="AS451:AS454"/>
    <mergeCell ref="AT451:AT454"/>
    <mergeCell ref="AP439:AP442"/>
    <mergeCell ref="AQ439:AQ442"/>
    <mergeCell ref="AR439:AR442"/>
    <mergeCell ref="AS439:AS442"/>
    <mergeCell ref="AT439:AT442"/>
    <mergeCell ref="AP443:AP446"/>
    <mergeCell ref="AQ443:AQ446"/>
    <mergeCell ref="AR443:AR446"/>
    <mergeCell ref="AS443:AS446"/>
    <mergeCell ref="AT443:AT446"/>
    <mergeCell ref="AP463:AP466"/>
    <mergeCell ref="AQ463:AQ466"/>
    <mergeCell ref="AR463:AR466"/>
    <mergeCell ref="AS463:AS466"/>
    <mergeCell ref="AT463:AT466"/>
    <mergeCell ref="AP467:AP470"/>
    <mergeCell ref="AQ467:AQ470"/>
    <mergeCell ref="AR467:AR470"/>
    <mergeCell ref="AS467:AS470"/>
    <mergeCell ref="AT467:AT470"/>
    <mergeCell ref="AP455:AP458"/>
    <mergeCell ref="AQ455:AQ458"/>
    <mergeCell ref="AR455:AR458"/>
    <mergeCell ref="AS455:AS458"/>
    <mergeCell ref="AT455:AT458"/>
    <mergeCell ref="AP459:AP462"/>
    <mergeCell ref="AQ459:AQ462"/>
    <mergeCell ref="AR459:AR462"/>
    <mergeCell ref="AS459:AS462"/>
    <mergeCell ref="AT459:AT462"/>
    <mergeCell ref="AP479:AP482"/>
    <mergeCell ref="AQ479:AQ482"/>
    <mergeCell ref="AR479:AR482"/>
    <mergeCell ref="AS479:AS482"/>
    <mergeCell ref="AT479:AT482"/>
    <mergeCell ref="AP483:AP486"/>
    <mergeCell ref="AQ483:AQ486"/>
    <mergeCell ref="AR483:AR486"/>
    <mergeCell ref="AS483:AS486"/>
    <mergeCell ref="AT483:AT486"/>
    <mergeCell ref="AP471:AP474"/>
    <mergeCell ref="AQ471:AQ474"/>
    <mergeCell ref="AR471:AR474"/>
    <mergeCell ref="AS471:AS474"/>
    <mergeCell ref="AT471:AT474"/>
    <mergeCell ref="AP475:AP478"/>
    <mergeCell ref="AQ475:AQ478"/>
    <mergeCell ref="AR475:AR478"/>
    <mergeCell ref="AS475:AS478"/>
    <mergeCell ref="AT475:AT478"/>
    <mergeCell ref="AP495:AP498"/>
    <mergeCell ref="AQ495:AQ498"/>
    <mergeCell ref="AR495:AR498"/>
    <mergeCell ref="AS495:AS498"/>
    <mergeCell ref="AT495:AT498"/>
    <mergeCell ref="AP499:AP502"/>
    <mergeCell ref="AQ499:AQ502"/>
    <mergeCell ref="AR499:AR502"/>
    <mergeCell ref="AS499:AS502"/>
    <mergeCell ref="AT499:AT502"/>
    <mergeCell ref="AP487:AP490"/>
    <mergeCell ref="AQ487:AQ490"/>
    <mergeCell ref="AR487:AR490"/>
    <mergeCell ref="AS487:AS490"/>
    <mergeCell ref="AT487:AT490"/>
    <mergeCell ref="AP491:AP494"/>
    <mergeCell ref="AQ491:AQ494"/>
    <mergeCell ref="AR491:AR494"/>
    <mergeCell ref="AS491:AS494"/>
    <mergeCell ref="AT491:AT494"/>
    <mergeCell ref="AP511:AP514"/>
    <mergeCell ref="AQ511:AQ514"/>
    <mergeCell ref="AR511:AR514"/>
    <mergeCell ref="AS511:AS514"/>
    <mergeCell ref="AT511:AT514"/>
    <mergeCell ref="AP515:AP518"/>
    <mergeCell ref="AQ515:AQ518"/>
    <mergeCell ref="AR515:AR518"/>
    <mergeCell ref="AS515:AS518"/>
    <mergeCell ref="AT515:AT518"/>
    <mergeCell ref="AP503:AP506"/>
    <mergeCell ref="AQ503:AQ506"/>
    <mergeCell ref="AR503:AR506"/>
    <mergeCell ref="AS503:AS506"/>
    <mergeCell ref="AT503:AT506"/>
    <mergeCell ref="AP507:AP510"/>
    <mergeCell ref="AQ507:AQ510"/>
    <mergeCell ref="AR507:AR510"/>
    <mergeCell ref="AS507:AS510"/>
    <mergeCell ref="AT507:AT510"/>
    <mergeCell ref="AP527:AP530"/>
    <mergeCell ref="AQ527:AQ530"/>
    <mergeCell ref="AR527:AR530"/>
    <mergeCell ref="AS527:AS530"/>
    <mergeCell ref="AT527:AT530"/>
    <mergeCell ref="AP531:AP534"/>
    <mergeCell ref="AQ531:AQ534"/>
    <mergeCell ref="AR531:AR534"/>
    <mergeCell ref="AS531:AS534"/>
    <mergeCell ref="AT531:AT534"/>
    <mergeCell ref="AP519:AP522"/>
    <mergeCell ref="AQ519:AQ522"/>
    <mergeCell ref="AR519:AR522"/>
    <mergeCell ref="AS519:AS522"/>
    <mergeCell ref="AT519:AT522"/>
    <mergeCell ref="AP523:AP526"/>
    <mergeCell ref="AQ523:AQ526"/>
    <mergeCell ref="AR523:AR526"/>
    <mergeCell ref="AS523:AS526"/>
    <mergeCell ref="AT523:AT526"/>
    <mergeCell ref="AP543:AP546"/>
    <mergeCell ref="AQ543:AQ546"/>
    <mergeCell ref="AR543:AR546"/>
    <mergeCell ref="AS543:AS546"/>
    <mergeCell ref="AT543:AT546"/>
    <mergeCell ref="AP547:AP550"/>
    <mergeCell ref="AQ547:AQ550"/>
    <mergeCell ref="AR547:AR550"/>
    <mergeCell ref="AS547:AS550"/>
    <mergeCell ref="AT547:AT550"/>
    <mergeCell ref="AP535:AP538"/>
    <mergeCell ref="AQ535:AQ538"/>
    <mergeCell ref="AR535:AR538"/>
    <mergeCell ref="AS535:AS538"/>
    <mergeCell ref="AT535:AT538"/>
    <mergeCell ref="AP539:AP542"/>
    <mergeCell ref="AQ539:AQ542"/>
    <mergeCell ref="AR539:AR542"/>
    <mergeCell ref="AS539:AS542"/>
    <mergeCell ref="AT539:AT542"/>
    <mergeCell ref="AP559:AP562"/>
    <mergeCell ref="AQ559:AQ562"/>
    <mergeCell ref="AR559:AR562"/>
    <mergeCell ref="AS559:AS562"/>
    <mergeCell ref="AT559:AT562"/>
    <mergeCell ref="AP563:AP566"/>
    <mergeCell ref="AQ563:AQ566"/>
    <mergeCell ref="AR563:AR566"/>
    <mergeCell ref="AS563:AS566"/>
    <mergeCell ref="AT563:AT566"/>
    <mergeCell ref="AP551:AP554"/>
    <mergeCell ref="AQ551:AQ554"/>
    <mergeCell ref="AR551:AR554"/>
    <mergeCell ref="AS551:AS554"/>
    <mergeCell ref="AT551:AT554"/>
    <mergeCell ref="AP555:AP558"/>
    <mergeCell ref="AQ555:AQ558"/>
    <mergeCell ref="AR555:AR558"/>
    <mergeCell ref="AS555:AS558"/>
    <mergeCell ref="AT555:AT558"/>
    <mergeCell ref="AP575:AP578"/>
    <mergeCell ref="AQ575:AQ578"/>
    <mergeCell ref="AR575:AR578"/>
    <mergeCell ref="AS575:AS578"/>
    <mergeCell ref="AT575:AT578"/>
    <mergeCell ref="AP579:AP582"/>
    <mergeCell ref="AQ579:AQ582"/>
    <mergeCell ref="AR579:AR582"/>
    <mergeCell ref="AS579:AS582"/>
    <mergeCell ref="AT579:AT582"/>
    <mergeCell ref="AP567:AP570"/>
    <mergeCell ref="AQ567:AQ570"/>
    <mergeCell ref="AR567:AR570"/>
    <mergeCell ref="AS567:AS570"/>
    <mergeCell ref="AT567:AT570"/>
    <mergeCell ref="AP571:AP574"/>
    <mergeCell ref="AQ571:AQ574"/>
    <mergeCell ref="AR571:AR574"/>
    <mergeCell ref="AS571:AS574"/>
    <mergeCell ref="AT571:AT574"/>
    <mergeCell ref="BA16:BA18"/>
    <mergeCell ref="BA71:BA72"/>
    <mergeCell ref="BA88:BA90"/>
    <mergeCell ref="BA143:BA144"/>
    <mergeCell ref="BA160:BA162"/>
    <mergeCell ref="BA215:BA216"/>
    <mergeCell ref="BA232:BA234"/>
    <mergeCell ref="BA287:BA288"/>
    <mergeCell ref="AT624:AT627"/>
    <mergeCell ref="AT628:AT631"/>
    <mergeCell ref="AT632:AT635"/>
    <mergeCell ref="AT636:AT639"/>
    <mergeCell ref="AT640:AT643"/>
    <mergeCell ref="AT644:AT647"/>
    <mergeCell ref="AT648:AT651"/>
    <mergeCell ref="AT652:AT655"/>
    <mergeCell ref="AT656:AT659"/>
    <mergeCell ref="AT588:AT591"/>
    <mergeCell ref="AT592:AT595"/>
    <mergeCell ref="AT596:AT599"/>
    <mergeCell ref="AT600:AT603"/>
    <mergeCell ref="AT604:AT607"/>
    <mergeCell ref="AT608:AT611"/>
    <mergeCell ref="AT612:AT615"/>
    <mergeCell ref="AT616:AT619"/>
    <mergeCell ref="AT620:AT623"/>
    <mergeCell ref="BC75:BC76"/>
    <mergeCell ref="BC79:BC80"/>
    <mergeCell ref="BC83:BC84"/>
    <mergeCell ref="BC63:BC64"/>
    <mergeCell ref="BC67:BC68"/>
    <mergeCell ref="BC71:BC72"/>
    <mergeCell ref="BC51:BC52"/>
    <mergeCell ref="BC55:BC56"/>
    <mergeCell ref="BC59:BC60"/>
    <mergeCell ref="BC39:BC40"/>
    <mergeCell ref="BC43:BC44"/>
    <mergeCell ref="BC47:BC48"/>
    <mergeCell ref="BA652:BA653"/>
    <mergeCell ref="BC1:BC4"/>
    <mergeCell ref="BC7:BC8"/>
    <mergeCell ref="BC11:BC12"/>
    <mergeCell ref="BC15:BC16"/>
    <mergeCell ref="BC19:BC20"/>
    <mergeCell ref="BC23:BC24"/>
    <mergeCell ref="BC27:BC28"/>
    <mergeCell ref="BC31:BC32"/>
    <mergeCell ref="BC35:BC36"/>
    <mergeCell ref="BA304:BA306"/>
    <mergeCell ref="BA359:BA360"/>
    <mergeCell ref="BA376:BA378"/>
    <mergeCell ref="BA431:BA432"/>
    <mergeCell ref="BA448:BA450"/>
    <mergeCell ref="BA503:BA504"/>
    <mergeCell ref="BA520:BA522"/>
    <mergeCell ref="BA575:BA576"/>
    <mergeCell ref="BA597:BA599"/>
    <mergeCell ref="BA1:BA2"/>
    <mergeCell ref="BC147:BC148"/>
    <mergeCell ref="BC151:BC152"/>
    <mergeCell ref="BC155:BC156"/>
    <mergeCell ref="BC135:BC136"/>
    <mergeCell ref="BC139:BC140"/>
    <mergeCell ref="BC143:BC144"/>
    <mergeCell ref="BC123:BC124"/>
    <mergeCell ref="BC127:BC128"/>
    <mergeCell ref="BC131:BC132"/>
    <mergeCell ref="BC111:BC112"/>
    <mergeCell ref="BC115:BC116"/>
    <mergeCell ref="BC119:BC120"/>
    <mergeCell ref="BC99:BC100"/>
    <mergeCell ref="BC103:BC104"/>
    <mergeCell ref="BC107:BC108"/>
    <mergeCell ref="BC87:BC88"/>
    <mergeCell ref="BC91:BC92"/>
    <mergeCell ref="BC95:BC96"/>
    <mergeCell ref="BC219:BC220"/>
    <mergeCell ref="BC223:BC224"/>
    <mergeCell ref="BC227:BC228"/>
    <mergeCell ref="BC207:BC208"/>
    <mergeCell ref="BC211:BC212"/>
    <mergeCell ref="BC215:BC216"/>
    <mergeCell ref="BC195:BC196"/>
    <mergeCell ref="BC199:BC200"/>
    <mergeCell ref="BC203:BC204"/>
    <mergeCell ref="BC183:BC184"/>
    <mergeCell ref="BC187:BC188"/>
    <mergeCell ref="BC191:BC192"/>
    <mergeCell ref="BC171:BC172"/>
    <mergeCell ref="BC175:BC176"/>
    <mergeCell ref="BC179:BC180"/>
    <mergeCell ref="BC159:BC160"/>
    <mergeCell ref="BC163:BC164"/>
    <mergeCell ref="BC167:BC168"/>
    <mergeCell ref="BC291:BC292"/>
    <mergeCell ref="BC295:BC296"/>
    <mergeCell ref="BC299:BC300"/>
    <mergeCell ref="BC279:BC280"/>
    <mergeCell ref="BC283:BC284"/>
    <mergeCell ref="BC287:BC288"/>
    <mergeCell ref="BC267:BC268"/>
    <mergeCell ref="BC271:BC272"/>
    <mergeCell ref="BC275:BC276"/>
    <mergeCell ref="BC255:BC256"/>
    <mergeCell ref="BC259:BC260"/>
    <mergeCell ref="BC263:BC264"/>
    <mergeCell ref="BC243:BC244"/>
    <mergeCell ref="BC247:BC248"/>
    <mergeCell ref="BC251:BC252"/>
    <mergeCell ref="BC231:BC232"/>
    <mergeCell ref="BC235:BC236"/>
    <mergeCell ref="BC239:BC240"/>
    <mergeCell ref="BC363:BC364"/>
    <mergeCell ref="BC367:BC368"/>
    <mergeCell ref="BC371:BC372"/>
    <mergeCell ref="BC351:BC352"/>
    <mergeCell ref="BC355:BC356"/>
    <mergeCell ref="BC359:BC360"/>
    <mergeCell ref="BC339:BC340"/>
    <mergeCell ref="BC343:BC344"/>
    <mergeCell ref="BC347:BC348"/>
    <mergeCell ref="BC327:BC328"/>
    <mergeCell ref="BC331:BC332"/>
    <mergeCell ref="BC335:BC336"/>
    <mergeCell ref="BC315:BC316"/>
    <mergeCell ref="BC319:BC320"/>
    <mergeCell ref="BC323:BC324"/>
    <mergeCell ref="BC303:BC304"/>
    <mergeCell ref="BC307:BC308"/>
    <mergeCell ref="BC311:BC312"/>
    <mergeCell ref="BC435:BC436"/>
    <mergeCell ref="BC439:BC440"/>
    <mergeCell ref="BC443:BC444"/>
    <mergeCell ref="BC423:BC424"/>
    <mergeCell ref="BC427:BC428"/>
    <mergeCell ref="BC431:BC432"/>
    <mergeCell ref="BC411:BC412"/>
    <mergeCell ref="BC415:BC416"/>
    <mergeCell ref="BC419:BC420"/>
    <mergeCell ref="BC399:BC400"/>
    <mergeCell ref="BC403:BC404"/>
    <mergeCell ref="BC407:BC408"/>
    <mergeCell ref="BC387:BC388"/>
    <mergeCell ref="BC391:BC392"/>
    <mergeCell ref="BC395:BC396"/>
    <mergeCell ref="BC375:BC376"/>
    <mergeCell ref="BC379:BC380"/>
    <mergeCell ref="BC383:BC384"/>
    <mergeCell ref="BC507:BC508"/>
    <mergeCell ref="BC511:BC512"/>
    <mergeCell ref="BC515:BC516"/>
    <mergeCell ref="BC495:BC496"/>
    <mergeCell ref="BC499:BC500"/>
    <mergeCell ref="BC503:BC504"/>
    <mergeCell ref="BC483:BC484"/>
    <mergeCell ref="BC487:BC488"/>
    <mergeCell ref="BC491:BC492"/>
    <mergeCell ref="BC471:BC472"/>
    <mergeCell ref="BC475:BC476"/>
    <mergeCell ref="BC479:BC480"/>
    <mergeCell ref="BC459:BC460"/>
    <mergeCell ref="BC463:BC464"/>
    <mergeCell ref="BC467:BC468"/>
    <mergeCell ref="BC447:BC448"/>
    <mergeCell ref="BC451:BC452"/>
    <mergeCell ref="BC455:BC456"/>
    <mergeCell ref="BC579:BC580"/>
    <mergeCell ref="BC586:BC587"/>
    <mergeCell ref="BC567:BC568"/>
    <mergeCell ref="BC571:BC572"/>
    <mergeCell ref="BC575:BC576"/>
    <mergeCell ref="BC555:BC556"/>
    <mergeCell ref="BC559:BC560"/>
    <mergeCell ref="BC563:BC564"/>
    <mergeCell ref="BC543:BC544"/>
    <mergeCell ref="BC547:BC548"/>
    <mergeCell ref="BC551:BC552"/>
    <mergeCell ref="BC531:BC532"/>
    <mergeCell ref="BC535:BC536"/>
    <mergeCell ref="BC539:BC540"/>
    <mergeCell ref="BC519:BC520"/>
    <mergeCell ref="BC523:BC524"/>
    <mergeCell ref="BC527:BC528"/>
  </mergeCells>
  <phoneticPr fontId="10"/>
  <conditionalFormatting sqref="F1:P1048576">
    <cfRule type="expression" dxfId="477" priority="457">
      <formula>F1&lt;#REF!</formula>
    </cfRule>
    <cfRule type="expression" dxfId="476" priority="458">
      <formula>F1&gt;#REF!</formula>
    </cfRule>
  </conditionalFormatting>
  <conditionalFormatting sqref="AD3:AE1048576 AD1">
    <cfRule type="expression" dxfId="475" priority="455">
      <formula>AD1&lt;#REF!</formula>
    </cfRule>
    <cfRule type="expression" dxfId="474" priority="456">
      <formula>AD1&gt;#REF!</formula>
    </cfRule>
  </conditionalFormatting>
  <conditionalFormatting sqref="AT8:AY10 AT40:AY42 AT44:AY46 AT48:AY50 AT56:AY58 AT60:AY62 AT64:AY66 AT68:AY70 AT12:AY14 AT16:AY18 AT20:AY22 AT24:AY26 AT28:AY30 AT32:AY34 AP583:AY1048576 AP71:AS71 AP75:AY75 AP67:AY67 AP63:AY63 AP59:AY59 AP55:AY55 AP51:AY51 AP47:AY47 AP43:AY43 AP39:AY39 AP35:AY35 AP31:AY31 AP15:AY15 AP19:AY19 AP23:AY23 AP27:AY27 AP11:AY11 AP1:AY7 AU71:AY74 AT36:AY38 AT52:AY54 AT76:AY582">
    <cfRule type="expression" dxfId="473" priority="453">
      <formula>AP1&lt;#REF!</formula>
    </cfRule>
    <cfRule type="expression" dxfId="472" priority="454">
      <formula>AP1&gt;#REF!</formula>
    </cfRule>
  </conditionalFormatting>
  <conditionalFormatting sqref="AP79:AS79 AP83:AS83 AP99:AS99 AP95:AS95 AP91:AS91 AP87:AS87 AP103:AS103 AP107:AS107 AP111:AS111 AP115:AS115 AP119:AS119 AP123:AS123 AP127:AS127 AP131:AS131 AP135:AS135 AP139:AS139 AP147:AS147 AP143:AS143">
    <cfRule type="expression" dxfId="471" priority="451">
      <formula>AP79&lt;#REF!</formula>
    </cfRule>
    <cfRule type="expression" dxfId="470" priority="452">
      <formula>AP79&gt;#REF!</formula>
    </cfRule>
  </conditionalFormatting>
  <conditionalFormatting sqref="AP151:AS151 AP155:AS155 AP171:AS171 AP167:AS167 AP163:AS163 AP159:AS159 AP175:AS175 AP179:AS179 AP183:AS183 AP187:AS187 AP191:AS191 AP195:AS195 AP199:AS199 AP203:AS203 AP207:AS207 AP211:AS211 AP219:AS219 AP215:AS215">
    <cfRule type="expression" dxfId="469" priority="449">
      <formula>AP151&lt;#REF!</formula>
    </cfRule>
    <cfRule type="expression" dxfId="468" priority="450">
      <formula>AP151&gt;#REF!</formula>
    </cfRule>
  </conditionalFormatting>
  <conditionalFormatting sqref="AP223:AS223 AP227:AS227 AP243:AS243 AP239:AS239 AP235:AS235 AP231:AS231 AP247:AS247 AP251:AS251 AP255:AS255 AP259:AS259 AP263:AS263 AP267:AS267 AP271:AS271 AP275:AS275 AP279:AS279 AP283:AS283 AP291:AS291 AP287:AS287">
    <cfRule type="expression" dxfId="467" priority="447">
      <formula>AP223&lt;#REF!</formula>
    </cfRule>
    <cfRule type="expression" dxfId="466" priority="448">
      <formula>AP223&gt;#REF!</formula>
    </cfRule>
  </conditionalFormatting>
  <conditionalFormatting sqref="AP511:AS511 AP515:AS515 AP531:AS531 AP527:AS527 AP523:AS523 AP519:AS519 AP535:AS535 AP539:AS539 AP543:AS543 AP547:AS547 AP551:AS551 AP555:AS555 AP559:AS559 AP563:AS563 AP567:AS567 AP571:AS571 AP579:AS579 AP575:AS575">
    <cfRule type="expression" dxfId="465" priority="439">
      <formula>AP511&lt;#REF!</formula>
    </cfRule>
    <cfRule type="expression" dxfId="464" priority="440">
      <formula>AP511&gt;#REF!</formula>
    </cfRule>
  </conditionalFormatting>
  <conditionalFormatting sqref="AP295:AS295 AP299:AS299 AP315:AS315 AP311:AS311 AP307:AS307 AP303:AS303 AP319:AS319 AP323:AS323 AP327:AS327 AP331:AS331 AP335:AS335 AP339:AS339 AP343:AS343 AP347:AS347 AP351:AS351 AP355:AS355 AP363:AS363 AP359:AS359">
    <cfRule type="expression" dxfId="463" priority="445">
      <formula>AP295&lt;#REF!</formula>
    </cfRule>
    <cfRule type="expression" dxfId="462" priority="446">
      <formula>AP295&gt;#REF!</formula>
    </cfRule>
  </conditionalFormatting>
  <conditionalFormatting sqref="AP367:AS367 AP371:AS371 AP387:AS387 AP383:AS383 AP379:AS379 AP375:AS375 AP391:AS391 AP395:AS395 AP399:AS399 AP403:AS403 AP407:AS407 AP411:AS411 AP415:AS415 AP419:AS419 AP423:AS423 AP427:AS427 AP435:AS435 AP431:AS431">
    <cfRule type="expression" dxfId="461" priority="443">
      <formula>AP367&lt;#REF!</formula>
    </cfRule>
    <cfRule type="expression" dxfId="460" priority="444">
      <formula>AP367&gt;#REF!</formula>
    </cfRule>
  </conditionalFormatting>
  <conditionalFormatting sqref="AP439:AS439 AP443:AS443 AP459:AS459 AP455:AS455 AP451:AS451 AP447:AS447 AP463:AS463 AP467:AS467 AP471:AS471 AP475:AS475 AP479:AS479 AP483:AS483 AP487:AS487 AP491:AS491 AP495:AS495 AP499:AS499 AP507:AS507 AP503:AS503">
    <cfRule type="expression" dxfId="459" priority="441">
      <formula>AP439&lt;#REF!</formula>
    </cfRule>
    <cfRule type="expression" dxfId="458" priority="442">
      <formula>AP439&gt;#REF!</formula>
    </cfRule>
  </conditionalFormatting>
  <conditionalFormatting sqref="AT71:AT74">
    <cfRule type="expression" dxfId="457" priority="437">
      <formula>AT71&lt;#REF!</formula>
    </cfRule>
    <cfRule type="expression" dxfId="456" priority="438">
      <formula>AT71&gt;#REF!</formula>
    </cfRule>
  </conditionalFormatting>
  <conditionalFormatting sqref="BA1:BA1048576">
    <cfRule type="expression" dxfId="455" priority="435">
      <formula>BA1&lt;#REF!</formula>
    </cfRule>
    <cfRule type="expression" dxfId="454" priority="436">
      <formula>BA1&gt;#REF!</formula>
    </cfRule>
  </conditionalFormatting>
  <conditionalFormatting sqref="BC21:BC22 BC37:BC38 BC53:BC54 BC197:BC198 BC389:BC390 BC493:BC494 BC525:BC526 BC541:BC542 BC557:BC558 BC573:BC574 BC1:BC10 BC101:BC102 BC509:BC510 BC581:BC1048576">
    <cfRule type="expression" dxfId="453" priority="433">
      <formula>BC1&lt;#REF!</formula>
    </cfRule>
    <cfRule type="expression" dxfId="452" priority="434">
      <formula>BC1&gt;#REF!</formula>
    </cfRule>
  </conditionalFormatting>
  <conditionalFormatting sqref="BC13:BC14">
    <cfRule type="expression" dxfId="451" priority="431">
      <formula>BC13&lt;#REF!</formula>
    </cfRule>
    <cfRule type="expression" dxfId="450" priority="432">
      <formula>BC13&gt;#REF!</formula>
    </cfRule>
  </conditionalFormatting>
  <conditionalFormatting sqref="BC17:BC18">
    <cfRule type="expression" dxfId="449" priority="429">
      <formula>BC17&lt;#REF!</formula>
    </cfRule>
    <cfRule type="expression" dxfId="448" priority="430">
      <formula>BC17&gt;#REF!</formula>
    </cfRule>
  </conditionalFormatting>
  <conditionalFormatting sqref="BC11:BC12">
    <cfRule type="expression" dxfId="447" priority="427">
      <formula>BC11&lt;#REF!</formula>
    </cfRule>
    <cfRule type="expression" dxfId="446" priority="428">
      <formula>BC11&gt;#REF!</formula>
    </cfRule>
  </conditionalFormatting>
  <conditionalFormatting sqref="BC15:BC16">
    <cfRule type="expression" dxfId="445" priority="425">
      <formula>BC15&lt;#REF!</formula>
    </cfRule>
    <cfRule type="expression" dxfId="444" priority="426">
      <formula>BC15&gt;#REF!</formula>
    </cfRule>
  </conditionalFormatting>
  <conditionalFormatting sqref="BC19:BC20">
    <cfRule type="expression" dxfId="443" priority="423">
      <formula>BC19&lt;#REF!</formula>
    </cfRule>
    <cfRule type="expression" dxfId="442" priority="424">
      <formula>BC19&gt;#REF!</formula>
    </cfRule>
  </conditionalFormatting>
  <conditionalFormatting sqref="BC23:BC26">
    <cfRule type="expression" dxfId="441" priority="421">
      <formula>BC23&lt;#REF!</formula>
    </cfRule>
    <cfRule type="expression" dxfId="440" priority="422">
      <formula>BC23&gt;#REF!</formula>
    </cfRule>
  </conditionalFormatting>
  <conditionalFormatting sqref="BC29:BC30">
    <cfRule type="expression" dxfId="439" priority="419">
      <formula>BC29&lt;#REF!</formula>
    </cfRule>
    <cfRule type="expression" dxfId="438" priority="420">
      <formula>BC29&gt;#REF!</formula>
    </cfRule>
  </conditionalFormatting>
  <conditionalFormatting sqref="BC33:BC34">
    <cfRule type="expression" dxfId="437" priority="417">
      <formula>BC33&lt;#REF!</formula>
    </cfRule>
    <cfRule type="expression" dxfId="436" priority="418">
      <formula>BC33&gt;#REF!</formula>
    </cfRule>
  </conditionalFormatting>
  <conditionalFormatting sqref="BC27:BC28">
    <cfRule type="expression" dxfId="435" priority="415">
      <formula>BC27&lt;#REF!</formula>
    </cfRule>
    <cfRule type="expression" dxfId="434" priority="416">
      <formula>BC27&gt;#REF!</formula>
    </cfRule>
  </conditionalFormatting>
  <conditionalFormatting sqref="BC31:BC32">
    <cfRule type="expression" dxfId="433" priority="413">
      <formula>BC31&lt;#REF!</formula>
    </cfRule>
    <cfRule type="expression" dxfId="432" priority="414">
      <formula>BC31&gt;#REF!</formula>
    </cfRule>
  </conditionalFormatting>
  <conditionalFormatting sqref="BC35:BC36">
    <cfRule type="expression" dxfId="431" priority="411">
      <formula>BC35&lt;#REF!</formula>
    </cfRule>
    <cfRule type="expression" dxfId="430" priority="412">
      <formula>BC35&gt;#REF!</formula>
    </cfRule>
  </conditionalFormatting>
  <conditionalFormatting sqref="BC39:BC42">
    <cfRule type="expression" dxfId="429" priority="409">
      <formula>BC39&lt;#REF!</formula>
    </cfRule>
    <cfRule type="expression" dxfId="428" priority="410">
      <formula>BC39&gt;#REF!</formula>
    </cfRule>
  </conditionalFormatting>
  <conditionalFormatting sqref="BC45:BC46">
    <cfRule type="expression" dxfId="427" priority="407">
      <formula>BC45&lt;#REF!</formula>
    </cfRule>
    <cfRule type="expression" dxfId="426" priority="408">
      <formula>BC45&gt;#REF!</formula>
    </cfRule>
  </conditionalFormatting>
  <conditionalFormatting sqref="BC49:BC50">
    <cfRule type="expression" dxfId="425" priority="405">
      <formula>BC49&lt;#REF!</formula>
    </cfRule>
    <cfRule type="expression" dxfId="424" priority="406">
      <formula>BC49&gt;#REF!</formula>
    </cfRule>
  </conditionalFormatting>
  <conditionalFormatting sqref="BC43:BC44">
    <cfRule type="expression" dxfId="423" priority="403">
      <formula>BC43&lt;#REF!</formula>
    </cfRule>
    <cfRule type="expression" dxfId="422" priority="404">
      <formula>BC43&gt;#REF!</formula>
    </cfRule>
  </conditionalFormatting>
  <conditionalFormatting sqref="BC47:BC48">
    <cfRule type="expression" dxfId="421" priority="401">
      <formula>BC47&lt;#REF!</formula>
    </cfRule>
    <cfRule type="expression" dxfId="420" priority="402">
      <formula>BC47&gt;#REF!</formula>
    </cfRule>
  </conditionalFormatting>
  <conditionalFormatting sqref="BC51:BC52">
    <cfRule type="expression" dxfId="419" priority="399">
      <formula>BC51&lt;#REF!</formula>
    </cfRule>
    <cfRule type="expression" dxfId="418" priority="400">
      <formula>BC51&gt;#REF!</formula>
    </cfRule>
  </conditionalFormatting>
  <conditionalFormatting sqref="BC69:BC70 BC85:BC86 BC55:BC58">
    <cfRule type="expression" dxfId="417" priority="397">
      <formula>BC55&lt;#REF!</formula>
    </cfRule>
    <cfRule type="expression" dxfId="416" priority="398">
      <formula>BC55&gt;#REF!</formula>
    </cfRule>
  </conditionalFormatting>
  <conditionalFormatting sqref="BC61:BC62">
    <cfRule type="expression" dxfId="415" priority="395">
      <formula>BC61&lt;#REF!</formula>
    </cfRule>
    <cfRule type="expression" dxfId="414" priority="396">
      <formula>BC61&gt;#REF!</formula>
    </cfRule>
  </conditionalFormatting>
  <conditionalFormatting sqref="BC65:BC66">
    <cfRule type="expression" dxfId="413" priority="393">
      <formula>BC65&lt;#REF!</formula>
    </cfRule>
    <cfRule type="expression" dxfId="412" priority="394">
      <formula>BC65&gt;#REF!</formula>
    </cfRule>
  </conditionalFormatting>
  <conditionalFormatting sqref="BC59:BC60">
    <cfRule type="expression" dxfId="411" priority="391">
      <formula>BC59&lt;#REF!</formula>
    </cfRule>
    <cfRule type="expression" dxfId="410" priority="392">
      <formula>BC59&gt;#REF!</formula>
    </cfRule>
  </conditionalFormatting>
  <conditionalFormatting sqref="BC63:BC64">
    <cfRule type="expression" dxfId="409" priority="389">
      <formula>BC63&lt;#REF!</formula>
    </cfRule>
    <cfRule type="expression" dxfId="408" priority="390">
      <formula>BC63&gt;#REF!</formula>
    </cfRule>
  </conditionalFormatting>
  <conditionalFormatting sqref="BC67:BC68">
    <cfRule type="expression" dxfId="407" priority="387">
      <formula>BC67&lt;#REF!</formula>
    </cfRule>
    <cfRule type="expression" dxfId="406" priority="388">
      <formula>BC67&gt;#REF!</formula>
    </cfRule>
  </conditionalFormatting>
  <conditionalFormatting sqref="BC71:BC74">
    <cfRule type="expression" dxfId="405" priority="385">
      <formula>BC71&lt;#REF!</formula>
    </cfRule>
    <cfRule type="expression" dxfId="404" priority="386">
      <formula>BC71&gt;#REF!</formula>
    </cfRule>
  </conditionalFormatting>
  <conditionalFormatting sqref="BC77:BC78">
    <cfRule type="expression" dxfId="403" priority="383">
      <formula>BC77&lt;#REF!</formula>
    </cfRule>
    <cfRule type="expression" dxfId="402" priority="384">
      <formula>BC77&gt;#REF!</formula>
    </cfRule>
  </conditionalFormatting>
  <conditionalFormatting sqref="BC81:BC82">
    <cfRule type="expression" dxfId="401" priority="381">
      <formula>BC81&lt;#REF!</formula>
    </cfRule>
    <cfRule type="expression" dxfId="400" priority="382">
      <formula>BC81&gt;#REF!</formula>
    </cfRule>
  </conditionalFormatting>
  <conditionalFormatting sqref="BC75:BC76">
    <cfRule type="expression" dxfId="399" priority="379">
      <formula>BC75&lt;#REF!</formula>
    </cfRule>
    <cfRule type="expression" dxfId="398" priority="380">
      <formula>BC75&gt;#REF!</formula>
    </cfRule>
  </conditionalFormatting>
  <conditionalFormatting sqref="BC79:BC80">
    <cfRule type="expression" dxfId="397" priority="377">
      <formula>BC79&lt;#REF!</formula>
    </cfRule>
    <cfRule type="expression" dxfId="396" priority="378">
      <formula>BC79&gt;#REF!</formula>
    </cfRule>
  </conditionalFormatting>
  <conditionalFormatting sqref="BC83:BC84">
    <cfRule type="expression" dxfId="395" priority="375">
      <formula>BC83&lt;#REF!</formula>
    </cfRule>
    <cfRule type="expression" dxfId="394" priority="376">
      <formula>BC83&gt;#REF!</formula>
    </cfRule>
  </conditionalFormatting>
  <conditionalFormatting sqref="BC87:BC90">
    <cfRule type="expression" dxfId="393" priority="373">
      <formula>BC87&lt;#REF!</formula>
    </cfRule>
    <cfRule type="expression" dxfId="392" priority="374">
      <formula>BC87&gt;#REF!</formula>
    </cfRule>
  </conditionalFormatting>
  <conditionalFormatting sqref="BC93:BC94">
    <cfRule type="expression" dxfId="391" priority="371">
      <formula>BC93&lt;#REF!</formula>
    </cfRule>
    <cfRule type="expression" dxfId="390" priority="372">
      <formula>BC93&gt;#REF!</formula>
    </cfRule>
  </conditionalFormatting>
  <conditionalFormatting sqref="BC97:BC98">
    <cfRule type="expression" dxfId="389" priority="369">
      <formula>BC97&lt;#REF!</formula>
    </cfRule>
    <cfRule type="expression" dxfId="388" priority="370">
      <formula>BC97&gt;#REF!</formula>
    </cfRule>
  </conditionalFormatting>
  <conditionalFormatting sqref="BC91:BC92">
    <cfRule type="expression" dxfId="387" priority="367">
      <formula>BC91&lt;#REF!</formula>
    </cfRule>
    <cfRule type="expression" dxfId="386" priority="368">
      <formula>BC91&gt;#REF!</formula>
    </cfRule>
  </conditionalFormatting>
  <conditionalFormatting sqref="BC95:BC96">
    <cfRule type="expression" dxfId="385" priority="365">
      <formula>BC95&lt;#REF!</formula>
    </cfRule>
    <cfRule type="expression" dxfId="384" priority="366">
      <formula>BC95&gt;#REF!</formula>
    </cfRule>
  </conditionalFormatting>
  <conditionalFormatting sqref="BC99:BC100">
    <cfRule type="expression" dxfId="383" priority="363">
      <formula>BC99&lt;#REF!</formula>
    </cfRule>
    <cfRule type="expression" dxfId="382" priority="364">
      <formula>BC99&gt;#REF!</formula>
    </cfRule>
  </conditionalFormatting>
  <conditionalFormatting sqref="BC117:BC118 BC133:BC134 BC149:BC150 BC103:BC106">
    <cfRule type="expression" dxfId="381" priority="361">
      <formula>BC103&lt;#REF!</formula>
    </cfRule>
    <cfRule type="expression" dxfId="380" priority="362">
      <formula>BC103&gt;#REF!</formula>
    </cfRule>
  </conditionalFormatting>
  <conditionalFormatting sqref="BC109:BC110">
    <cfRule type="expression" dxfId="379" priority="359">
      <formula>BC109&lt;#REF!</formula>
    </cfRule>
    <cfRule type="expression" dxfId="378" priority="360">
      <formula>BC109&gt;#REF!</formula>
    </cfRule>
  </conditionalFormatting>
  <conditionalFormatting sqref="BC113:BC114">
    <cfRule type="expression" dxfId="377" priority="357">
      <formula>BC113&lt;#REF!</formula>
    </cfRule>
    <cfRule type="expression" dxfId="376" priority="358">
      <formula>BC113&gt;#REF!</formula>
    </cfRule>
  </conditionalFormatting>
  <conditionalFormatting sqref="BC107:BC108">
    <cfRule type="expression" dxfId="375" priority="355">
      <formula>BC107&lt;#REF!</formula>
    </cfRule>
    <cfRule type="expression" dxfId="374" priority="356">
      <formula>BC107&gt;#REF!</formula>
    </cfRule>
  </conditionalFormatting>
  <conditionalFormatting sqref="BC111:BC112">
    <cfRule type="expression" dxfId="373" priority="353">
      <formula>BC111&lt;#REF!</formula>
    </cfRule>
    <cfRule type="expression" dxfId="372" priority="354">
      <formula>BC111&gt;#REF!</formula>
    </cfRule>
  </conditionalFormatting>
  <conditionalFormatting sqref="BC115:BC116">
    <cfRule type="expression" dxfId="371" priority="351">
      <formula>BC115&lt;#REF!</formula>
    </cfRule>
    <cfRule type="expression" dxfId="370" priority="352">
      <formula>BC115&gt;#REF!</formula>
    </cfRule>
  </conditionalFormatting>
  <conditionalFormatting sqref="BC119:BC122">
    <cfRule type="expression" dxfId="369" priority="349">
      <formula>BC119&lt;#REF!</formula>
    </cfRule>
    <cfRule type="expression" dxfId="368" priority="350">
      <formula>BC119&gt;#REF!</formula>
    </cfRule>
  </conditionalFormatting>
  <conditionalFormatting sqref="BC125:BC126">
    <cfRule type="expression" dxfId="367" priority="347">
      <formula>BC125&lt;#REF!</formula>
    </cfRule>
    <cfRule type="expression" dxfId="366" priority="348">
      <formula>BC125&gt;#REF!</formula>
    </cfRule>
  </conditionalFormatting>
  <conditionalFormatting sqref="BC129:BC130">
    <cfRule type="expression" dxfId="365" priority="345">
      <formula>BC129&lt;#REF!</formula>
    </cfRule>
    <cfRule type="expression" dxfId="364" priority="346">
      <formula>BC129&gt;#REF!</formula>
    </cfRule>
  </conditionalFormatting>
  <conditionalFormatting sqref="BC123:BC124">
    <cfRule type="expression" dxfId="363" priority="343">
      <formula>BC123&lt;#REF!</formula>
    </cfRule>
    <cfRule type="expression" dxfId="362" priority="344">
      <formula>BC123&gt;#REF!</formula>
    </cfRule>
  </conditionalFormatting>
  <conditionalFormatting sqref="BC127:BC128">
    <cfRule type="expression" dxfId="361" priority="341">
      <formula>BC127&lt;#REF!</formula>
    </cfRule>
    <cfRule type="expression" dxfId="360" priority="342">
      <formula>BC127&gt;#REF!</formula>
    </cfRule>
  </conditionalFormatting>
  <conditionalFormatting sqref="BC131:BC132">
    <cfRule type="expression" dxfId="359" priority="339">
      <formula>BC131&lt;#REF!</formula>
    </cfRule>
    <cfRule type="expression" dxfId="358" priority="340">
      <formula>BC131&gt;#REF!</formula>
    </cfRule>
  </conditionalFormatting>
  <conditionalFormatting sqref="BC135:BC138">
    <cfRule type="expression" dxfId="357" priority="337">
      <formula>BC135&lt;#REF!</formula>
    </cfRule>
    <cfRule type="expression" dxfId="356" priority="338">
      <formula>BC135&gt;#REF!</formula>
    </cfRule>
  </conditionalFormatting>
  <conditionalFormatting sqref="BC141:BC142">
    <cfRule type="expression" dxfId="355" priority="335">
      <formula>BC141&lt;#REF!</formula>
    </cfRule>
    <cfRule type="expression" dxfId="354" priority="336">
      <formula>BC141&gt;#REF!</formula>
    </cfRule>
  </conditionalFormatting>
  <conditionalFormatting sqref="BC145:BC146">
    <cfRule type="expression" dxfId="353" priority="333">
      <formula>BC145&lt;#REF!</formula>
    </cfRule>
    <cfRule type="expression" dxfId="352" priority="334">
      <formula>BC145&gt;#REF!</formula>
    </cfRule>
  </conditionalFormatting>
  <conditionalFormatting sqref="BC139:BC140">
    <cfRule type="expression" dxfId="351" priority="331">
      <formula>BC139&lt;#REF!</formula>
    </cfRule>
    <cfRule type="expression" dxfId="350" priority="332">
      <formula>BC139&gt;#REF!</formula>
    </cfRule>
  </conditionalFormatting>
  <conditionalFormatting sqref="BC143:BC144">
    <cfRule type="expression" dxfId="349" priority="329">
      <formula>BC143&lt;#REF!</formula>
    </cfRule>
    <cfRule type="expression" dxfId="348" priority="330">
      <formula>BC143&gt;#REF!</formula>
    </cfRule>
  </conditionalFormatting>
  <conditionalFormatting sqref="BC147:BC148">
    <cfRule type="expression" dxfId="347" priority="327">
      <formula>BC147&lt;#REF!</formula>
    </cfRule>
    <cfRule type="expression" dxfId="346" priority="328">
      <formula>BC147&gt;#REF!</formula>
    </cfRule>
  </conditionalFormatting>
  <conditionalFormatting sqref="BC165:BC166 BC181:BC182 BC151:BC154">
    <cfRule type="expression" dxfId="345" priority="325">
      <formula>BC151&lt;#REF!</formula>
    </cfRule>
    <cfRule type="expression" dxfId="344" priority="326">
      <formula>BC151&gt;#REF!</formula>
    </cfRule>
  </conditionalFormatting>
  <conditionalFormatting sqref="BC157:BC158">
    <cfRule type="expression" dxfId="343" priority="323">
      <formula>BC157&lt;#REF!</formula>
    </cfRule>
    <cfRule type="expression" dxfId="342" priority="324">
      <formula>BC157&gt;#REF!</formula>
    </cfRule>
  </conditionalFormatting>
  <conditionalFormatting sqref="BC161:BC162">
    <cfRule type="expression" dxfId="341" priority="321">
      <formula>BC161&lt;#REF!</formula>
    </cfRule>
    <cfRule type="expression" dxfId="340" priority="322">
      <formula>BC161&gt;#REF!</formula>
    </cfRule>
  </conditionalFormatting>
  <conditionalFormatting sqref="BC155:BC156">
    <cfRule type="expression" dxfId="339" priority="319">
      <formula>BC155&lt;#REF!</formula>
    </cfRule>
    <cfRule type="expression" dxfId="338" priority="320">
      <formula>BC155&gt;#REF!</formula>
    </cfRule>
  </conditionalFormatting>
  <conditionalFormatting sqref="BC159:BC160">
    <cfRule type="expression" dxfId="337" priority="317">
      <formula>BC159&lt;#REF!</formula>
    </cfRule>
    <cfRule type="expression" dxfId="336" priority="318">
      <formula>BC159&gt;#REF!</formula>
    </cfRule>
  </conditionalFormatting>
  <conditionalFormatting sqref="BC163:BC164">
    <cfRule type="expression" dxfId="335" priority="315">
      <formula>BC163&lt;#REF!</formula>
    </cfRule>
    <cfRule type="expression" dxfId="334" priority="316">
      <formula>BC163&gt;#REF!</formula>
    </cfRule>
  </conditionalFormatting>
  <conditionalFormatting sqref="BC167:BC170">
    <cfRule type="expression" dxfId="333" priority="313">
      <formula>BC167&lt;#REF!</formula>
    </cfRule>
    <cfRule type="expression" dxfId="332" priority="314">
      <formula>BC167&gt;#REF!</formula>
    </cfRule>
  </conditionalFormatting>
  <conditionalFormatting sqref="BC173:BC174">
    <cfRule type="expression" dxfId="331" priority="311">
      <formula>BC173&lt;#REF!</formula>
    </cfRule>
    <cfRule type="expression" dxfId="330" priority="312">
      <formula>BC173&gt;#REF!</formula>
    </cfRule>
  </conditionalFormatting>
  <conditionalFormatting sqref="BC177:BC178">
    <cfRule type="expression" dxfId="329" priority="309">
      <formula>BC177&lt;#REF!</formula>
    </cfRule>
    <cfRule type="expression" dxfId="328" priority="310">
      <formula>BC177&gt;#REF!</formula>
    </cfRule>
  </conditionalFormatting>
  <conditionalFormatting sqref="BC171:BC172">
    <cfRule type="expression" dxfId="327" priority="307">
      <formula>BC171&lt;#REF!</formula>
    </cfRule>
    <cfRule type="expression" dxfId="326" priority="308">
      <formula>BC171&gt;#REF!</formula>
    </cfRule>
  </conditionalFormatting>
  <conditionalFormatting sqref="BC175:BC176">
    <cfRule type="expression" dxfId="325" priority="305">
      <formula>BC175&lt;#REF!</formula>
    </cfRule>
    <cfRule type="expression" dxfId="324" priority="306">
      <formula>BC175&gt;#REF!</formula>
    </cfRule>
  </conditionalFormatting>
  <conditionalFormatting sqref="BC179:BC180">
    <cfRule type="expression" dxfId="323" priority="303">
      <formula>BC179&lt;#REF!</formula>
    </cfRule>
    <cfRule type="expression" dxfId="322" priority="304">
      <formula>BC179&gt;#REF!</formula>
    </cfRule>
  </conditionalFormatting>
  <conditionalFormatting sqref="BC183:BC186">
    <cfRule type="expression" dxfId="321" priority="301">
      <formula>BC183&lt;#REF!</formula>
    </cfRule>
    <cfRule type="expression" dxfId="320" priority="302">
      <formula>BC183&gt;#REF!</formula>
    </cfRule>
  </conditionalFormatting>
  <conditionalFormatting sqref="BC189:BC190">
    <cfRule type="expression" dxfId="319" priority="299">
      <formula>BC189&lt;#REF!</formula>
    </cfRule>
    <cfRule type="expression" dxfId="318" priority="300">
      <formula>BC189&gt;#REF!</formula>
    </cfRule>
  </conditionalFormatting>
  <conditionalFormatting sqref="BC193:BC194">
    <cfRule type="expression" dxfId="317" priority="297">
      <formula>BC193&lt;#REF!</formula>
    </cfRule>
    <cfRule type="expression" dxfId="316" priority="298">
      <formula>BC193&gt;#REF!</formula>
    </cfRule>
  </conditionalFormatting>
  <conditionalFormatting sqref="BC187:BC188">
    <cfRule type="expression" dxfId="315" priority="295">
      <formula>BC187&lt;#REF!</formula>
    </cfRule>
    <cfRule type="expression" dxfId="314" priority="296">
      <formula>BC187&gt;#REF!</formula>
    </cfRule>
  </conditionalFormatting>
  <conditionalFormatting sqref="BC191:BC192">
    <cfRule type="expression" dxfId="313" priority="293">
      <formula>BC191&lt;#REF!</formula>
    </cfRule>
    <cfRule type="expression" dxfId="312" priority="294">
      <formula>BC191&gt;#REF!</formula>
    </cfRule>
  </conditionalFormatting>
  <conditionalFormatting sqref="BC195:BC196">
    <cfRule type="expression" dxfId="311" priority="291">
      <formula>BC195&lt;#REF!</formula>
    </cfRule>
    <cfRule type="expression" dxfId="310" priority="292">
      <formula>BC195&gt;#REF!</formula>
    </cfRule>
  </conditionalFormatting>
  <conditionalFormatting sqref="BC213:BC214 BC229:BC230 BC245:BC246 BC199:BC202 BC293:BC294">
    <cfRule type="expression" dxfId="309" priority="289">
      <formula>BC199&lt;#REF!</formula>
    </cfRule>
    <cfRule type="expression" dxfId="308" priority="290">
      <formula>BC199&gt;#REF!</formula>
    </cfRule>
  </conditionalFormatting>
  <conditionalFormatting sqref="BC205:BC206">
    <cfRule type="expression" dxfId="307" priority="287">
      <formula>BC205&lt;#REF!</formula>
    </cfRule>
    <cfRule type="expression" dxfId="306" priority="288">
      <formula>BC205&gt;#REF!</formula>
    </cfRule>
  </conditionalFormatting>
  <conditionalFormatting sqref="BC209:BC210">
    <cfRule type="expression" dxfId="305" priority="285">
      <formula>BC209&lt;#REF!</formula>
    </cfRule>
    <cfRule type="expression" dxfId="304" priority="286">
      <formula>BC209&gt;#REF!</formula>
    </cfRule>
  </conditionalFormatting>
  <conditionalFormatting sqref="BC203:BC204">
    <cfRule type="expression" dxfId="303" priority="283">
      <formula>BC203&lt;#REF!</formula>
    </cfRule>
    <cfRule type="expression" dxfId="302" priority="284">
      <formula>BC203&gt;#REF!</formula>
    </cfRule>
  </conditionalFormatting>
  <conditionalFormatting sqref="BC207:BC208">
    <cfRule type="expression" dxfId="301" priority="281">
      <formula>BC207&lt;#REF!</formula>
    </cfRule>
    <cfRule type="expression" dxfId="300" priority="282">
      <formula>BC207&gt;#REF!</formula>
    </cfRule>
  </conditionalFormatting>
  <conditionalFormatting sqref="BC211:BC212">
    <cfRule type="expression" dxfId="299" priority="279">
      <formula>BC211&lt;#REF!</formula>
    </cfRule>
    <cfRule type="expression" dxfId="298" priority="280">
      <formula>BC211&gt;#REF!</formula>
    </cfRule>
  </conditionalFormatting>
  <conditionalFormatting sqref="BC215:BC218">
    <cfRule type="expression" dxfId="297" priority="277">
      <formula>BC215&lt;#REF!</formula>
    </cfRule>
    <cfRule type="expression" dxfId="296" priority="278">
      <formula>BC215&gt;#REF!</formula>
    </cfRule>
  </conditionalFormatting>
  <conditionalFormatting sqref="BC221:BC222">
    <cfRule type="expression" dxfId="295" priority="275">
      <formula>BC221&lt;#REF!</formula>
    </cfRule>
    <cfRule type="expression" dxfId="294" priority="276">
      <formula>BC221&gt;#REF!</formula>
    </cfRule>
  </conditionalFormatting>
  <conditionalFormatting sqref="BC225:BC226">
    <cfRule type="expression" dxfId="293" priority="273">
      <formula>BC225&lt;#REF!</formula>
    </cfRule>
    <cfRule type="expression" dxfId="292" priority="274">
      <formula>BC225&gt;#REF!</formula>
    </cfRule>
  </conditionalFormatting>
  <conditionalFormatting sqref="BC219:BC220">
    <cfRule type="expression" dxfId="291" priority="271">
      <formula>BC219&lt;#REF!</formula>
    </cfRule>
    <cfRule type="expression" dxfId="290" priority="272">
      <formula>BC219&gt;#REF!</formula>
    </cfRule>
  </conditionalFormatting>
  <conditionalFormatting sqref="BC223:BC224">
    <cfRule type="expression" dxfId="289" priority="269">
      <formula>BC223&lt;#REF!</formula>
    </cfRule>
    <cfRule type="expression" dxfId="288" priority="270">
      <formula>BC223&gt;#REF!</formula>
    </cfRule>
  </conditionalFormatting>
  <conditionalFormatting sqref="BC227:BC228">
    <cfRule type="expression" dxfId="287" priority="267">
      <formula>BC227&lt;#REF!</formula>
    </cfRule>
    <cfRule type="expression" dxfId="286" priority="268">
      <formula>BC227&gt;#REF!</formula>
    </cfRule>
  </conditionalFormatting>
  <conditionalFormatting sqref="BC231:BC234">
    <cfRule type="expression" dxfId="285" priority="265">
      <formula>BC231&lt;#REF!</formula>
    </cfRule>
    <cfRule type="expression" dxfId="284" priority="266">
      <formula>BC231&gt;#REF!</formula>
    </cfRule>
  </conditionalFormatting>
  <conditionalFormatting sqref="BC237:BC238">
    <cfRule type="expression" dxfId="283" priority="263">
      <formula>BC237&lt;#REF!</formula>
    </cfRule>
    <cfRule type="expression" dxfId="282" priority="264">
      <formula>BC237&gt;#REF!</formula>
    </cfRule>
  </conditionalFormatting>
  <conditionalFormatting sqref="BC241:BC242">
    <cfRule type="expression" dxfId="281" priority="261">
      <formula>BC241&lt;#REF!</formula>
    </cfRule>
    <cfRule type="expression" dxfId="280" priority="262">
      <formula>BC241&gt;#REF!</formula>
    </cfRule>
  </conditionalFormatting>
  <conditionalFormatting sqref="BC235:BC236">
    <cfRule type="expression" dxfId="279" priority="259">
      <formula>BC235&lt;#REF!</formula>
    </cfRule>
    <cfRule type="expression" dxfId="278" priority="260">
      <formula>BC235&gt;#REF!</formula>
    </cfRule>
  </conditionalFormatting>
  <conditionalFormatting sqref="BC239:BC240">
    <cfRule type="expression" dxfId="277" priority="257">
      <formula>BC239&lt;#REF!</formula>
    </cfRule>
    <cfRule type="expression" dxfId="276" priority="258">
      <formula>BC239&gt;#REF!</formula>
    </cfRule>
  </conditionalFormatting>
  <conditionalFormatting sqref="BC243:BC244">
    <cfRule type="expression" dxfId="275" priority="255">
      <formula>BC243&lt;#REF!</formula>
    </cfRule>
    <cfRule type="expression" dxfId="274" priority="256">
      <formula>BC243&gt;#REF!</formula>
    </cfRule>
  </conditionalFormatting>
  <conditionalFormatting sqref="BC261:BC262 BC277:BC278 BC247:BC250">
    <cfRule type="expression" dxfId="273" priority="253">
      <formula>BC247&lt;#REF!</formula>
    </cfRule>
    <cfRule type="expression" dxfId="272" priority="254">
      <formula>BC247&gt;#REF!</formula>
    </cfRule>
  </conditionalFormatting>
  <conditionalFormatting sqref="BC253:BC254">
    <cfRule type="expression" dxfId="271" priority="251">
      <formula>BC253&lt;#REF!</formula>
    </cfRule>
    <cfRule type="expression" dxfId="270" priority="252">
      <formula>BC253&gt;#REF!</formula>
    </cfRule>
  </conditionalFormatting>
  <conditionalFormatting sqref="BC257:BC258">
    <cfRule type="expression" dxfId="269" priority="249">
      <formula>BC257&lt;#REF!</formula>
    </cfRule>
    <cfRule type="expression" dxfId="268" priority="250">
      <formula>BC257&gt;#REF!</formula>
    </cfRule>
  </conditionalFormatting>
  <conditionalFormatting sqref="BC251:BC252">
    <cfRule type="expression" dxfId="267" priority="247">
      <formula>BC251&lt;#REF!</formula>
    </cfRule>
    <cfRule type="expression" dxfId="266" priority="248">
      <formula>BC251&gt;#REF!</formula>
    </cfRule>
  </conditionalFormatting>
  <conditionalFormatting sqref="BC255:BC256">
    <cfRule type="expression" dxfId="265" priority="245">
      <formula>BC255&lt;#REF!</formula>
    </cfRule>
    <cfRule type="expression" dxfId="264" priority="246">
      <formula>BC255&gt;#REF!</formula>
    </cfRule>
  </conditionalFormatting>
  <conditionalFormatting sqref="BC259:BC260">
    <cfRule type="expression" dxfId="263" priority="243">
      <formula>BC259&lt;#REF!</formula>
    </cfRule>
    <cfRule type="expression" dxfId="262" priority="244">
      <formula>BC259&gt;#REF!</formula>
    </cfRule>
  </conditionalFormatting>
  <conditionalFormatting sqref="BC263:BC266">
    <cfRule type="expression" dxfId="261" priority="241">
      <formula>BC263&lt;#REF!</formula>
    </cfRule>
    <cfRule type="expression" dxfId="260" priority="242">
      <formula>BC263&gt;#REF!</formula>
    </cfRule>
  </conditionalFormatting>
  <conditionalFormatting sqref="BC269:BC270">
    <cfRule type="expression" dxfId="259" priority="239">
      <formula>BC269&lt;#REF!</formula>
    </cfRule>
    <cfRule type="expression" dxfId="258" priority="240">
      <formula>BC269&gt;#REF!</formula>
    </cfRule>
  </conditionalFormatting>
  <conditionalFormatting sqref="BC273:BC274">
    <cfRule type="expression" dxfId="257" priority="237">
      <formula>BC273&lt;#REF!</formula>
    </cfRule>
    <cfRule type="expression" dxfId="256" priority="238">
      <formula>BC273&gt;#REF!</formula>
    </cfRule>
  </conditionalFormatting>
  <conditionalFormatting sqref="BC267:BC268">
    <cfRule type="expression" dxfId="255" priority="235">
      <formula>BC267&lt;#REF!</formula>
    </cfRule>
    <cfRule type="expression" dxfId="254" priority="236">
      <formula>BC267&gt;#REF!</formula>
    </cfRule>
  </conditionalFormatting>
  <conditionalFormatting sqref="BC271:BC272">
    <cfRule type="expression" dxfId="253" priority="233">
      <formula>BC271&lt;#REF!</formula>
    </cfRule>
    <cfRule type="expression" dxfId="252" priority="234">
      <formula>BC271&gt;#REF!</formula>
    </cfRule>
  </conditionalFormatting>
  <conditionalFormatting sqref="BC275:BC276">
    <cfRule type="expression" dxfId="251" priority="231">
      <formula>BC275&lt;#REF!</formula>
    </cfRule>
    <cfRule type="expression" dxfId="250" priority="232">
      <formula>BC275&gt;#REF!</formula>
    </cfRule>
  </conditionalFormatting>
  <conditionalFormatting sqref="BC279:BC282">
    <cfRule type="expression" dxfId="249" priority="229">
      <formula>BC279&lt;#REF!</formula>
    </cfRule>
    <cfRule type="expression" dxfId="248" priority="230">
      <formula>BC279&gt;#REF!</formula>
    </cfRule>
  </conditionalFormatting>
  <conditionalFormatting sqref="BC285:BC286">
    <cfRule type="expression" dxfId="247" priority="227">
      <formula>BC285&lt;#REF!</formula>
    </cfRule>
    <cfRule type="expression" dxfId="246" priority="228">
      <formula>BC285&gt;#REF!</formula>
    </cfRule>
  </conditionalFormatting>
  <conditionalFormatting sqref="BC289:BC290">
    <cfRule type="expression" dxfId="245" priority="225">
      <formula>BC289&lt;#REF!</formula>
    </cfRule>
    <cfRule type="expression" dxfId="244" priority="226">
      <formula>BC289&gt;#REF!</formula>
    </cfRule>
  </conditionalFormatting>
  <conditionalFormatting sqref="BC283:BC284">
    <cfRule type="expression" dxfId="243" priority="223">
      <formula>BC283&lt;#REF!</formula>
    </cfRule>
    <cfRule type="expression" dxfId="242" priority="224">
      <formula>BC283&gt;#REF!</formula>
    </cfRule>
  </conditionalFormatting>
  <conditionalFormatting sqref="BC287:BC288">
    <cfRule type="expression" dxfId="241" priority="221">
      <formula>BC287&lt;#REF!</formula>
    </cfRule>
    <cfRule type="expression" dxfId="240" priority="222">
      <formula>BC287&gt;#REF!</formula>
    </cfRule>
  </conditionalFormatting>
  <conditionalFormatting sqref="BC291:BC292">
    <cfRule type="expression" dxfId="239" priority="219">
      <formula>BC291&lt;#REF!</formula>
    </cfRule>
    <cfRule type="expression" dxfId="238" priority="220">
      <formula>BC291&gt;#REF!</formula>
    </cfRule>
  </conditionalFormatting>
  <conditionalFormatting sqref="BC309:BC310 BC325:BC326 BC341:BC342 BC295:BC298">
    <cfRule type="expression" dxfId="237" priority="217">
      <formula>BC295&lt;#REF!</formula>
    </cfRule>
    <cfRule type="expression" dxfId="236" priority="218">
      <formula>BC295&gt;#REF!</formula>
    </cfRule>
  </conditionalFormatting>
  <conditionalFormatting sqref="BC301:BC302">
    <cfRule type="expression" dxfId="235" priority="215">
      <formula>BC301&lt;#REF!</formula>
    </cfRule>
    <cfRule type="expression" dxfId="234" priority="216">
      <formula>BC301&gt;#REF!</formula>
    </cfRule>
  </conditionalFormatting>
  <conditionalFormatting sqref="BC305:BC306">
    <cfRule type="expression" dxfId="233" priority="213">
      <formula>BC305&lt;#REF!</formula>
    </cfRule>
    <cfRule type="expression" dxfId="232" priority="214">
      <formula>BC305&gt;#REF!</formula>
    </cfRule>
  </conditionalFormatting>
  <conditionalFormatting sqref="BC299:BC300">
    <cfRule type="expression" dxfId="231" priority="211">
      <formula>BC299&lt;#REF!</formula>
    </cfRule>
    <cfRule type="expression" dxfId="230" priority="212">
      <formula>BC299&gt;#REF!</formula>
    </cfRule>
  </conditionalFormatting>
  <conditionalFormatting sqref="BC303:BC304">
    <cfRule type="expression" dxfId="229" priority="209">
      <formula>BC303&lt;#REF!</formula>
    </cfRule>
    <cfRule type="expression" dxfId="228" priority="210">
      <formula>BC303&gt;#REF!</formula>
    </cfRule>
  </conditionalFormatting>
  <conditionalFormatting sqref="BC307:BC308">
    <cfRule type="expression" dxfId="227" priority="207">
      <formula>BC307&lt;#REF!</formula>
    </cfRule>
    <cfRule type="expression" dxfId="226" priority="208">
      <formula>BC307&gt;#REF!</formula>
    </cfRule>
  </conditionalFormatting>
  <conditionalFormatting sqref="BC311:BC314">
    <cfRule type="expression" dxfId="225" priority="205">
      <formula>BC311&lt;#REF!</formula>
    </cfRule>
    <cfRule type="expression" dxfId="224" priority="206">
      <formula>BC311&gt;#REF!</formula>
    </cfRule>
  </conditionalFormatting>
  <conditionalFormatting sqref="BC317:BC318">
    <cfRule type="expression" dxfId="223" priority="203">
      <formula>BC317&lt;#REF!</formula>
    </cfRule>
    <cfRule type="expression" dxfId="222" priority="204">
      <formula>BC317&gt;#REF!</formula>
    </cfRule>
  </conditionalFormatting>
  <conditionalFormatting sqref="BC321:BC322">
    <cfRule type="expression" dxfId="221" priority="201">
      <formula>BC321&lt;#REF!</formula>
    </cfRule>
    <cfRule type="expression" dxfId="220" priority="202">
      <formula>BC321&gt;#REF!</formula>
    </cfRule>
  </conditionalFormatting>
  <conditionalFormatting sqref="BC315:BC316">
    <cfRule type="expression" dxfId="219" priority="199">
      <formula>BC315&lt;#REF!</formula>
    </cfRule>
    <cfRule type="expression" dxfId="218" priority="200">
      <formula>BC315&gt;#REF!</formula>
    </cfRule>
  </conditionalFormatting>
  <conditionalFormatting sqref="BC319:BC320">
    <cfRule type="expression" dxfId="217" priority="197">
      <formula>BC319&lt;#REF!</formula>
    </cfRule>
    <cfRule type="expression" dxfId="216" priority="198">
      <formula>BC319&gt;#REF!</formula>
    </cfRule>
  </conditionalFormatting>
  <conditionalFormatting sqref="BC323:BC324">
    <cfRule type="expression" dxfId="215" priority="195">
      <formula>BC323&lt;#REF!</formula>
    </cfRule>
    <cfRule type="expression" dxfId="214" priority="196">
      <formula>BC323&gt;#REF!</formula>
    </cfRule>
  </conditionalFormatting>
  <conditionalFormatting sqref="BC327:BC330">
    <cfRule type="expression" dxfId="213" priority="193">
      <formula>BC327&lt;#REF!</formula>
    </cfRule>
    <cfRule type="expression" dxfId="212" priority="194">
      <formula>BC327&gt;#REF!</formula>
    </cfRule>
  </conditionalFormatting>
  <conditionalFormatting sqref="BC333:BC334">
    <cfRule type="expression" dxfId="211" priority="191">
      <formula>BC333&lt;#REF!</formula>
    </cfRule>
    <cfRule type="expression" dxfId="210" priority="192">
      <formula>BC333&gt;#REF!</formula>
    </cfRule>
  </conditionalFormatting>
  <conditionalFormatting sqref="BC337:BC338">
    <cfRule type="expression" dxfId="209" priority="189">
      <formula>BC337&lt;#REF!</formula>
    </cfRule>
    <cfRule type="expression" dxfId="208" priority="190">
      <formula>BC337&gt;#REF!</formula>
    </cfRule>
  </conditionalFormatting>
  <conditionalFormatting sqref="BC331:BC332">
    <cfRule type="expression" dxfId="207" priority="187">
      <formula>BC331&lt;#REF!</formula>
    </cfRule>
    <cfRule type="expression" dxfId="206" priority="188">
      <formula>BC331&gt;#REF!</formula>
    </cfRule>
  </conditionalFormatting>
  <conditionalFormatting sqref="BC335:BC336">
    <cfRule type="expression" dxfId="205" priority="185">
      <formula>BC335&lt;#REF!</formula>
    </cfRule>
    <cfRule type="expression" dxfId="204" priority="186">
      <formula>BC335&gt;#REF!</formula>
    </cfRule>
  </conditionalFormatting>
  <conditionalFormatting sqref="BC339:BC340">
    <cfRule type="expression" dxfId="203" priority="183">
      <formula>BC339&lt;#REF!</formula>
    </cfRule>
    <cfRule type="expression" dxfId="202" priority="184">
      <formula>BC339&gt;#REF!</formula>
    </cfRule>
  </conditionalFormatting>
  <conditionalFormatting sqref="BC357:BC358 BC373:BC374 BC343:BC346">
    <cfRule type="expression" dxfId="201" priority="181">
      <formula>BC343&lt;#REF!</formula>
    </cfRule>
    <cfRule type="expression" dxfId="200" priority="182">
      <formula>BC343&gt;#REF!</formula>
    </cfRule>
  </conditionalFormatting>
  <conditionalFormatting sqref="BC349:BC350">
    <cfRule type="expression" dxfId="199" priority="179">
      <formula>BC349&lt;#REF!</formula>
    </cfRule>
    <cfRule type="expression" dxfId="198" priority="180">
      <formula>BC349&gt;#REF!</formula>
    </cfRule>
  </conditionalFormatting>
  <conditionalFormatting sqref="BC353:BC354">
    <cfRule type="expression" dxfId="197" priority="177">
      <formula>BC353&lt;#REF!</formula>
    </cfRule>
    <cfRule type="expression" dxfId="196" priority="178">
      <formula>BC353&gt;#REF!</formula>
    </cfRule>
  </conditionalFormatting>
  <conditionalFormatting sqref="BC347:BC348">
    <cfRule type="expression" dxfId="195" priority="175">
      <formula>BC347&lt;#REF!</formula>
    </cfRule>
    <cfRule type="expression" dxfId="194" priority="176">
      <formula>BC347&gt;#REF!</formula>
    </cfRule>
  </conditionalFormatting>
  <conditionalFormatting sqref="BC351:BC352">
    <cfRule type="expression" dxfId="193" priority="173">
      <formula>BC351&lt;#REF!</formula>
    </cfRule>
    <cfRule type="expression" dxfId="192" priority="174">
      <formula>BC351&gt;#REF!</formula>
    </cfRule>
  </conditionalFormatting>
  <conditionalFormatting sqref="BC355:BC356">
    <cfRule type="expression" dxfId="191" priority="171">
      <formula>BC355&lt;#REF!</formula>
    </cfRule>
    <cfRule type="expression" dxfId="190" priority="172">
      <formula>BC355&gt;#REF!</formula>
    </cfRule>
  </conditionalFormatting>
  <conditionalFormatting sqref="BC359:BC362">
    <cfRule type="expression" dxfId="189" priority="169">
      <formula>BC359&lt;#REF!</formula>
    </cfRule>
    <cfRule type="expression" dxfId="188" priority="170">
      <formula>BC359&gt;#REF!</formula>
    </cfRule>
  </conditionalFormatting>
  <conditionalFormatting sqref="BC365:BC366">
    <cfRule type="expression" dxfId="187" priority="167">
      <formula>BC365&lt;#REF!</formula>
    </cfRule>
    <cfRule type="expression" dxfId="186" priority="168">
      <formula>BC365&gt;#REF!</formula>
    </cfRule>
  </conditionalFormatting>
  <conditionalFormatting sqref="BC369:BC370">
    <cfRule type="expression" dxfId="185" priority="165">
      <formula>BC369&lt;#REF!</formula>
    </cfRule>
    <cfRule type="expression" dxfId="184" priority="166">
      <formula>BC369&gt;#REF!</formula>
    </cfRule>
  </conditionalFormatting>
  <conditionalFormatting sqref="BC363:BC364">
    <cfRule type="expression" dxfId="183" priority="163">
      <formula>BC363&lt;#REF!</formula>
    </cfRule>
    <cfRule type="expression" dxfId="182" priority="164">
      <formula>BC363&gt;#REF!</formula>
    </cfRule>
  </conditionalFormatting>
  <conditionalFormatting sqref="BC367:BC368">
    <cfRule type="expression" dxfId="181" priority="161">
      <formula>BC367&lt;#REF!</formula>
    </cfRule>
    <cfRule type="expression" dxfId="180" priority="162">
      <formula>BC367&gt;#REF!</formula>
    </cfRule>
  </conditionalFormatting>
  <conditionalFormatting sqref="BC371:BC372">
    <cfRule type="expression" dxfId="179" priority="159">
      <formula>BC371&lt;#REF!</formula>
    </cfRule>
    <cfRule type="expression" dxfId="178" priority="160">
      <formula>BC371&gt;#REF!</formula>
    </cfRule>
  </conditionalFormatting>
  <conditionalFormatting sqref="BC375:BC378">
    <cfRule type="expression" dxfId="177" priority="157">
      <formula>BC375&lt;#REF!</formula>
    </cfRule>
    <cfRule type="expression" dxfId="176" priority="158">
      <formula>BC375&gt;#REF!</formula>
    </cfRule>
  </conditionalFormatting>
  <conditionalFormatting sqref="BC381:BC382">
    <cfRule type="expression" dxfId="175" priority="155">
      <formula>BC381&lt;#REF!</formula>
    </cfRule>
    <cfRule type="expression" dxfId="174" priority="156">
      <formula>BC381&gt;#REF!</formula>
    </cfRule>
  </conditionalFormatting>
  <conditionalFormatting sqref="BC385:BC386">
    <cfRule type="expression" dxfId="173" priority="153">
      <formula>BC385&lt;#REF!</formula>
    </cfRule>
    <cfRule type="expression" dxfId="172" priority="154">
      <formula>BC385&gt;#REF!</formula>
    </cfRule>
  </conditionalFormatting>
  <conditionalFormatting sqref="BC379:BC380">
    <cfRule type="expression" dxfId="171" priority="151">
      <formula>BC379&lt;#REF!</formula>
    </cfRule>
    <cfRule type="expression" dxfId="170" priority="152">
      <formula>BC379&gt;#REF!</formula>
    </cfRule>
  </conditionalFormatting>
  <conditionalFormatting sqref="BC383:BC384">
    <cfRule type="expression" dxfId="169" priority="149">
      <formula>BC383&lt;#REF!</formula>
    </cfRule>
    <cfRule type="expression" dxfId="168" priority="150">
      <formula>BC383&gt;#REF!</formula>
    </cfRule>
  </conditionalFormatting>
  <conditionalFormatting sqref="BC387:BC388">
    <cfRule type="expression" dxfId="167" priority="147">
      <formula>BC387&lt;#REF!</formula>
    </cfRule>
    <cfRule type="expression" dxfId="166" priority="148">
      <formula>BC387&gt;#REF!</formula>
    </cfRule>
  </conditionalFormatting>
  <conditionalFormatting sqref="BC397:BC398">
    <cfRule type="expression" dxfId="165" priority="145">
      <formula>BC397&lt;#REF!</formula>
    </cfRule>
    <cfRule type="expression" dxfId="164" priority="146">
      <formula>BC397&gt;#REF!</formula>
    </cfRule>
  </conditionalFormatting>
  <conditionalFormatting sqref="BC393:BC394">
    <cfRule type="expression" dxfId="163" priority="143">
      <formula>BC393&lt;#REF!</formula>
    </cfRule>
    <cfRule type="expression" dxfId="162" priority="144">
      <formula>BC393&gt;#REF!</formula>
    </cfRule>
  </conditionalFormatting>
  <conditionalFormatting sqref="BC391:BC392">
    <cfRule type="expression" dxfId="161" priority="141">
      <formula>BC391&lt;#REF!</formula>
    </cfRule>
    <cfRule type="expression" dxfId="160" priority="142">
      <formula>BC391&gt;#REF!</formula>
    </cfRule>
  </conditionalFormatting>
  <conditionalFormatting sqref="BC395:BC396">
    <cfRule type="expression" dxfId="159" priority="139">
      <formula>BC395&lt;#REF!</formula>
    </cfRule>
    <cfRule type="expression" dxfId="158" priority="140">
      <formula>BC395&gt;#REF!</formula>
    </cfRule>
  </conditionalFormatting>
  <conditionalFormatting sqref="BC413:BC414 BC429:BC430 BC445:BC446 BC399:BC402">
    <cfRule type="expression" dxfId="157" priority="137">
      <formula>BC399&lt;#REF!</formula>
    </cfRule>
    <cfRule type="expression" dxfId="156" priority="138">
      <formula>BC399&gt;#REF!</formula>
    </cfRule>
  </conditionalFormatting>
  <conditionalFormatting sqref="BC405:BC406">
    <cfRule type="expression" dxfId="155" priority="135">
      <formula>BC405&lt;#REF!</formula>
    </cfRule>
    <cfRule type="expression" dxfId="154" priority="136">
      <formula>BC405&gt;#REF!</formula>
    </cfRule>
  </conditionalFormatting>
  <conditionalFormatting sqref="BC409:BC410">
    <cfRule type="expression" dxfId="153" priority="133">
      <formula>BC409&lt;#REF!</formula>
    </cfRule>
    <cfRule type="expression" dxfId="152" priority="134">
      <formula>BC409&gt;#REF!</formula>
    </cfRule>
  </conditionalFormatting>
  <conditionalFormatting sqref="BC403:BC404">
    <cfRule type="expression" dxfId="151" priority="131">
      <formula>BC403&lt;#REF!</formula>
    </cfRule>
    <cfRule type="expression" dxfId="150" priority="132">
      <formula>BC403&gt;#REF!</formula>
    </cfRule>
  </conditionalFormatting>
  <conditionalFormatting sqref="BC407:BC408">
    <cfRule type="expression" dxfId="149" priority="129">
      <formula>BC407&lt;#REF!</formula>
    </cfRule>
    <cfRule type="expression" dxfId="148" priority="130">
      <formula>BC407&gt;#REF!</formula>
    </cfRule>
  </conditionalFormatting>
  <conditionalFormatting sqref="BC411:BC412">
    <cfRule type="expression" dxfId="147" priority="127">
      <formula>BC411&lt;#REF!</formula>
    </cfRule>
    <cfRule type="expression" dxfId="146" priority="128">
      <formula>BC411&gt;#REF!</formula>
    </cfRule>
  </conditionalFormatting>
  <conditionalFormatting sqref="BC415:BC418">
    <cfRule type="expression" dxfId="145" priority="125">
      <formula>BC415&lt;#REF!</formula>
    </cfRule>
    <cfRule type="expression" dxfId="144" priority="126">
      <formula>BC415&gt;#REF!</formula>
    </cfRule>
  </conditionalFormatting>
  <conditionalFormatting sqref="BC421:BC422">
    <cfRule type="expression" dxfId="143" priority="123">
      <formula>BC421&lt;#REF!</formula>
    </cfRule>
    <cfRule type="expression" dxfId="142" priority="124">
      <formula>BC421&gt;#REF!</formula>
    </cfRule>
  </conditionalFormatting>
  <conditionalFormatting sqref="BC425:BC426">
    <cfRule type="expression" dxfId="141" priority="121">
      <formula>BC425&lt;#REF!</formula>
    </cfRule>
    <cfRule type="expression" dxfId="140" priority="122">
      <formula>BC425&gt;#REF!</formula>
    </cfRule>
  </conditionalFormatting>
  <conditionalFormatting sqref="BC419:BC420">
    <cfRule type="expression" dxfId="139" priority="119">
      <formula>BC419&lt;#REF!</formula>
    </cfRule>
    <cfRule type="expression" dxfId="138" priority="120">
      <formula>BC419&gt;#REF!</formula>
    </cfRule>
  </conditionalFormatting>
  <conditionalFormatting sqref="BC423:BC424">
    <cfRule type="expression" dxfId="137" priority="117">
      <formula>BC423&lt;#REF!</formula>
    </cfRule>
    <cfRule type="expression" dxfId="136" priority="118">
      <formula>BC423&gt;#REF!</formula>
    </cfRule>
  </conditionalFormatting>
  <conditionalFormatting sqref="BC427:BC428">
    <cfRule type="expression" dxfId="135" priority="115">
      <formula>BC427&lt;#REF!</formula>
    </cfRule>
    <cfRule type="expression" dxfId="134" priority="116">
      <formula>BC427&gt;#REF!</formula>
    </cfRule>
  </conditionalFormatting>
  <conditionalFormatting sqref="BC431:BC434">
    <cfRule type="expression" dxfId="133" priority="113">
      <formula>BC431&lt;#REF!</formula>
    </cfRule>
    <cfRule type="expression" dxfId="132" priority="114">
      <formula>BC431&gt;#REF!</formula>
    </cfRule>
  </conditionalFormatting>
  <conditionalFormatting sqref="BC437:BC438">
    <cfRule type="expression" dxfId="131" priority="111">
      <formula>BC437&lt;#REF!</formula>
    </cfRule>
    <cfRule type="expression" dxfId="130" priority="112">
      <formula>BC437&gt;#REF!</formula>
    </cfRule>
  </conditionalFormatting>
  <conditionalFormatting sqref="BC441:BC442">
    <cfRule type="expression" dxfId="129" priority="109">
      <formula>BC441&lt;#REF!</formula>
    </cfRule>
    <cfRule type="expression" dxfId="128" priority="110">
      <formula>BC441&gt;#REF!</formula>
    </cfRule>
  </conditionalFormatting>
  <conditionalFormatting sqref="BC435:BC436">
    <cfRule type="expression" dxfId="127" priority="107">
      <formula>BC435&lt;#REF!</formula>
    </cfRule>
    <cfRule type="expression" dxfId="126" priority="108">
      <formula>BC435&gt;#REF!</formula>
    </cfRule>
  </conditionalFormatting>
  <conditionalFormatting sqref="BC439:BC440">
    <cfRule type="expression" dxfId="125" priority="105">
      <formula>BC439&lt;#REF!</formula>
    </cfRule>
    <cfRule type="expression" dxfId="124" priority="106">
      <formula>BC439&gt;#REF!</formula>
    </cfRule>
  </conditionalFormatting>
  <conditionalFormatting sqref="BC443:BC444">
    <cfRule type="expression" dxfId="123" priority="103">
      <formula>BC443&lt;#REF!</formula>
    </cfRule>
    <cfRule type="expression" dxfId="122" priority="104">
      <formula>BC443&gt;#REF!</formula>
    </cfRule>
  </conditionalFormatting>
  <conditionalFormatting sqref="BC461:BC462 BC477:BC478 BC447:BC450">
    <cfRule type="expression" dxfId="121" priority="101">
      <formula>BC447&lt;#REF!</formula>
    </cfRule>
    <cfRule type="expression" dxfId="120" priority="102">
      <formula>BC447&gt;#REF!</formula>
    </cfRule>
  </conditionalFormatting>
  <conditionalFormatting sqref="BC453:BC454">
    <cfRule type="expression" dxfId="119" priority="99">
      <formula>BC453&lt;#REF!</formula>
    </cfRule>
    <cfRule type="expression" dxfId="118" priority="100">
      <formula>BC453&gt;#REF!</formula>
    </cfRule>
  </conditionalFormatting>
  <conditionalFormatting sqref="BC457:BC458">
    <cfRule type="expression" dxfId="117" priority="97">
      <formula>BC457&lt;#REF!</formula>
    </cfRule>
    <cfRule type="expression" dxfId="116" priority="98">
      <formula>BC457&gt;#REF!</formula>
    </cfRule>
  </conditionalFormatting>
  <conditionalFormatting sqref="BC451:BC452">
    <cfRule type="expression" dxfId="115" priority="95">
      <formula>BC451&lt;#REF!</formula>
    </cfRule>
    <cfRule type="expression" dxfId="114" priority="96">
      <formula>BC451&gt;#REF!</formula>
    </cfRule>
  </conditionalFormatting>
  <conditionalFormatting sqref="BC455:BC456">
    <cfRule type="expression" dxfId="113" priority="93">
      <formula>BC455&lt;#REF!</formula>
    </cfRule>
    <cfRule type="expression" dxfId="112" priority="94">
      <formula>BC455&gt;#REF!</formula>
    </cfRule>
  </conditionalFormatting>
  <conditionalFormatting sqref="BC459:BC460">
    <cfRule type="expression" dxfId="111" priority="91">
      <formula>BC459&lt;#REF!</formula>
    </cfRule>
    <cfRule type="expression" dxfId="110" priority="92">
      <formula>BC459&gt;#REF!</formula>
    </cfRule>
  </conditionalFormatting>
  <conditionalFormatting sqref="BC463:BC466">
    <cfRule type="expression" dxfId="109" priority="89">
      <formula>BC463&lt;#REF!</formula>
    </cfRule>
    <cfRule type="expression" dxfId="108" priority="90">
      <formula>BC463&gt;#REF!</formula>
    </cfRule>
  </conditionalFormatting>
  <conditionalFormatting sqref="BC469:BC470">
    <cfRule type="expression" dxfId="107" priority="87">
      <formula>BC469&lt;#REF!</formula>
    </cfRule>
    <cfRule type="expression" dxfId="106" priority="88">
      <formula>BC469&gt;#REF!</formula>
    </cfRule>
  </conditionalFormatting>
  <conditionalFormatting sqref="BC473:BC474">
    <cfRule type="expression" dxfId="105" priority="85">
      <formula>BC473&lt;#REF!</formula>
    </cfRule>
    <cfRule type="expression" dxfId="104" priority="86">
      <formula>BC473&gt;#REF!</formula>
    </cfRule>
  </conditionalFormatting>
  <conditionalFormatting sqref="BC467:BC468">
    <cfRule type="expression" dxfId="103" priority="83">
      <formula>BC467&lt;#REF!</formula>
    </cfRule>
    <cfRule type="expression" dxfId="102" priority="84">
      <formula>BC467&gt;#REF!</formula>
    </cfRule>
  </conditionalFormatting>
  <conditionalFormatting sqref="BC471:BC472">
    <cfRule type="expression" dxfId="101" priority="81">
      <formula>BC471&lt;#REF!</formula>
    </cfRule>
    <cfRule type="expression" dxfId="100" priority="82">
      <formula>BC471&gt;#REF!</formula>
    </cfRule>
  </conditionalFormatting>
  <conditionalFormatting sqref="BC475:BC476">
    <cfRule type="expression" dxfId="99" priority="79">
      <formula>BC475&lt;#REF!</formula>
    </cfRule>
    <cfRule type="expression" dxfId="98" priority="80">
      <formula>BC475&gt;#REF!</formula>
    </cfRule>
  </conditionalFormatting>
  <conditionalFormatting sqref="BC479:BC482">
    <cfRule type="expression" dxfId="97" priority="77">
      <formula>BC479&lt;#REF!</formula>
    </cfRule>
    <cfRule type="expression" dxfId="96" priority="78">
      <formula>BC479&gt;#REF!</formula>
    </cfRule>
  </conditionalFormatting>
  <conditionalFormatting sqref="BC485:BC486">
    <cfRule type="expression" dxfId="95" priority="75">
      <formula>BC485&lt;#REF!</formula>
    </cfRule>
    <cfRule type="expression" dxfId="94" priority="76">
      <formula>BC485&gt;#REF!</formula>
    </cfRule>
  </conditionalFormatting>
  <conditionalFormatting sqref="BC489:BC490">
    <cfRule type="expression" dxfId="93" priority="73">
      <formula>BC489&lt;#REF!</formula>
    </cfRule>
    <cfRule type="expression" dxfId="92" priority="74">
      <formula>BC489&gt;#REF!</formula>
    </cfRule>
  </conditionalFormatting>
  <conditionalFormatting sqref="BC483:BC484">
    <cfRule type="expression" dxfId="91" priority="71">
      <formula>BC483&lt;#REF!</formula>
    </cfRule>
    <cfRule type="expression" dxfId="90" priority="72">
      <formula>BC483&gt;#REF!</formula>
    </cfRule>
  </conditionalFormatting>
  <conditionalFormatting sqref="BC487:BC488">
    <cfRule type="expression" dxfId="89" priority="69">
      <formula>BC487&lt;#REF!</formula>
    </cfRule>
    <cfRule type="expression" dxfId="88" priority="70">
      <formula>BC487&gt;#REF!</formula>
    </cfRule>
  </conditionalFormatting>
  <conditionalFormatting sqref="BC491:BC492">
    <cfRule type="expression" dxfId="87" priority="67">
      <formula>BC491&lt;#REF!</formula>
    </cfRule>
    <cfRule type="expression" dxfId="86" priority="68">
      <formula>BC491&gt;#REF!</formula>
    </cfRule>
  </conditionalFormatting>
  <conditionalFormatting sqref="BC495:BC498">
    <cfRule type="expression" dxfId="85" priority="65">
      <formula>BC495&lt;#REF!</formula>
    </cfRule>
    <cfRule type="expression" dxfId="84" priority="66">
      <formula>BC495&gt;#REF!</formula>
    </cfRule>
  </conditionalFormatting>
  <conditionalFormatting sqref="BC501:BC502">
    <cfRule type="expression" dxfId="83" priority="63">
      <formula>BC501&lt;#REF!</formula>
    </cfRule>
    <cfRule type="expression" dxfId="82" priority="64">
      <formula>BC501&gt;#REF!</formula>
    </cfRule>
  </conditionalFormatting>
  <conditionalFormatting sqref="BC505:BC506">
    <cfRule type="expression" dxfId="81" priority="61">
      <formula>BC505&lt;#REF!</formula>
    </cfRule>
    <cfRule type="expression" dxfId="80" priority="62">
      <formula>BC505&gt;#REF!</formula>
    </cfRule>
  </conditionalFormatting>
  <conditionalFormatting sqref="BC499:BC500">
    <cfRule type="expression" dxfId="79" priority="59">
      <formula>BC499&lt;#REF!</formula>
    </cfRule>
    <cfRule type="expression" dxfId="78" priority="60">
      <formula>BC499&gt;#REF!</formula>
    </cfRule>
  </conditionalFormatting>
  <conditionalFormatting sqref="BC503:BC504">
    <cfRule type="expression" dxfId="77" priority="57">
      <formula>BC503&lt;#REF!</formula>
    </cfRule>
    <cfRule type="expression" dxfId="76" priority="58">
      <formula>BC503&gt;#REF!</formula>
    </cfRule>
  </conditionalFormatting>
  <conditionalFormatting sqref="BC507:BC508">
    <cfRule type="expression" dxfId="75" priority="55">
      <formula>BC507&lt;#REF!</formula>
    </cfRule>
    <cfRule type="expression" dxfId="74" priority="56">
      <formula>BC507&gt;#REF!</formula>
    </cfRule>
  </conditionalFormatting>
  <conditionalFormatting sqref="BC511:BC514">
    <cfRule type="expression" dxfId="73" priority="53">
      <formula>BC511&lt;#REF!</formula>
    </cfRule>
    <cfRule type="expression" dxfId="72" priority="54">
      <formula>BC511&gt;#REF!</formula>
    </cfRule>
  </conditionalFormatting>
  <conditionalFormatting sqref="BC517:BC518">
    <cfRule type="expression" dxfId="71" priority="51">
      <formula>BC517&lt;#REF!</formula>
    </cfRule>
    <cfRule type="expression" dxfId="70" priority="52">
      <formula>BC517&gt;#REF!</formula>
    </cfRule>
  </conditionalFormatting>
  <conditionalFormatting sqref="BC521:BC522">
    <cfRule type="expression" dxfId="69" priority="49">
      <formula>BC521&lt;#REF!</formula>
    </cfRule>
    <cfRule type="expression" dxfId="68" priority="50">
      <formula>BC521&gt;#REF!</formula>
    </cfRule>
  </conditionalFormatting>
  <conditionalFormatting sqref="BC515:BC516">
    <cfRule type="expression" dxfId="67" priority="47">
      <formula>BC515&lt;#REF!</formula>
    </cfRule>
    <cfRule type="expression" dxfId="66" priority="48">
      <formula>BC515&gt;#REF!</formula>
    </cfRule>
  </conditionalFormatting>
  <conditionalFormatting sqref="BC519:BC520">
    <cfRule type="expression" dxfId="65" priority="45">
      <formula>BC519&lt;#REF!</formula>
    </cfRule>
    <cfRule type="expression" dxfId="64" priority="46">
      <formula>BC519&gt;#REF!</formula>
    </cfRule>
  </conditionalFormatting>
  <conditionalFormatting sqref="BC523:BC524">
    <cfRule type="expression" dxfId="63" priority="43">
      <formula>BC523&lt;#REF!</formula>
    </cfRule>
    <cfRule type="expression" dxfId="62" priority="44">
      <formula>BC523&gt;#REF!</formula>
    </cfRule>
  </conditionalFormatting>
  <conditionalFormatting sqref="BC527:BC530">
    <cfRule type="expression" dxfId="61" priority="41">
      <formula>BC527&lt;#REF!</formula>
    </cfRule>
    <cfRule type="expression" dxfId="60" priority="42">
      <formula>BC527&gt;#REF!</formula>
    </cfRule>
  </conditionalFormatting>
  <conditionalFormatting sqref="BC533:BC534">
    <cfRule type="expression" dxfId="59" priority="39">
      <formula>BC533&lt;#REF!</formula>
    </cfRule>
    <cfRule type="expression" dxfId="58" priority="40">
      <formula>BC533&gt;#REF!</formula>
    </cfRule>
  </conditionalFormatting>
  <conditionalFormatting sqref="BC537:BC538">
    <cfRule type="expression" dxfId="57" priority="37">
      <formula>BC537&lt;#REF!</formula>
    </cfRule>
    <cfRule type="expression" dxfId="56" priority="38">
      <formula>BC537&gt;#REF!</formula>
    </cfRule>
  </conditionalFormatting>
  <conditionalFormatting sqref="BC531:BC532">
    <cfRule type="expression" dxfId="55" priority="35">
      <formula>BC531&lt;#REF!</formula>
    </cfRule>
    <cfRule type="expression" dxfId="54" priority="36">
      <formula>BC531&gt;#REF!</formula>
    </cfRule>
  </conditionalFormatting>
  <conditionalFormatting sqref="BC535:BC536">
    <cfRule type="expression" dxfId="53" priority="33">
      <formula>BC535&lt;#REF!</formula>
    </cfRule>
    <cfRule type="expression" dxfId="52" priority="34">
      <formula>BC535&gt;#REF!</formula>
    </cfRule>
  </conditionalFormatting>
  <conditionalFormatting sqref="BC539:BC540">
    <cfRule type="expression" dxfId="51" priority="31">
      <formula>BC539&lt;#REF!</formula>
    </cfRule>
    <cfRule type="expression" dxfId="50" priority="32">
      <formula>BC539&gt;#REF!</formula>
    </cfRule>
  </conditionalFormatting>
  <conditionalFormatting sqref="BC543:BC546">
    <cfRule type="expression" dxfId="49" priority="29">
      <formula>BC543&lt;#REF!</formula>
    </cfRule>
    <cfRule type="expression" dxfId="48" priority="30">
      <formula>BC543&gt;#REF!</formula>
    </cfRule>
  </conditionalFormatting>
  <conditionalFormatting sqref="BC549:BC550">
    <cfRule type="expression" dxfId="47" priority="27">
      <formula>BC549&lt;#REF!</formula>
    </cfRule>
    <cfRule type="expression" dxfId="46" priority="28">
      <formula>BC549&gt;#REF!</formula>
    </cfRule>
  </conditionalFormatting>
  <conditionalFormatting sqref="BC553:BC554">
    <cfRule type="expression" dxfId="45" priority="25">
      <formula>BC553&lt;#REF!</formula>
    </cfRule>
    <cfRule type="expression" dxfId="44" priority="26">
      <formula>BC553&gt;#REF!</formula>
    </cfRule>
  </conditionalFormatting>
  <conditionalFormatting sqref="BC547:BC548">
    <cfRule type="expression" dxfId="43" priority="23">
      <formula>BC547&lt;#REF!</formula>
    </cfRule>
    <cfRule type="expression" dxfId="42" priority="24">
      <formula>BC547&gt;#REF!</formula>
    </cfRule>
  </conditionalFormatting>
  <conditionalFormatting sqref="BC551:BC552">
    <cfRule type="expression" dxfId="41" priority="21">
      <formula>BC551&lt;#REF!</formula>
    </cfRule>
    <cfRule type="expression" dxfId="40" priority="22">
      <formula>BC551&gt;#REF!</formula>
    </cfRule>
  </conditionalFormatting>
  <conditionalFormatting sqref="BC555:BC556">
    <cfRule type="expression" dxfId="39" priority="19">
      <formula>BC555&lt;#REF!</formula>
    </cfRule>
    <cfRule type="expression" dxfId="38" priority="20">
      <formula>BC555&gt;#REF!</formula>
    </cfRule>
  </conditionalFormatting>
  <conditionalFormatting sqref="BC559:BC562">
    <cfRule type="expression" dxfId="37" priority="17">
      <formula>BC559&lt;#REF!</formula>
    </cfRule>
    <cfRule type="expression" dxfId="36" priority="18">
      <formula>BC559&gt;#REF!</formula>
    </cfRule>
  </conditionalFormatting>
  <conditionalFormatting sqref="BC565:BC566">
    <cfRule type="expression" dxfId="35" priority="15">
      <formula>BC565&lt;#REF!</formula>
    </cfRule>
    <cfRule type="expression" dxfId="34" priority="16">
      <formula>BC565&gt;#REF!</formula>
    </cfRule>
  </conditionalFormatting>
  <conditionalFormatting sqref="BC569:BC570">
    <cfRule type="expression" dxfId="33" priority="13">
      <formula>BC569&lt;#REF!</formula>
    </cfRule>
    <cfRule type="expression" dxfId="32" priority="14">
      <formula>BC569&gt;#REF!</formula>
    </cfRule>
  </conditionalFormatting>
  <conditionalFormatting sqref="BC563:BC564">
    <cfRule type="expression" dxfId="31" priority="11">
      <formula>BC563&lt;#REF!</formula>
    </cfRule>
    <cfRule type="expression" dxfId="30" priority="12">
      <formula>BC563&gt;#REF!</formula>
    </cfRule>
  </conditionalFormatting>
  <conditionalFormatting sqref="BC567:BC568">
    <cfRule type="expression" dxfId="29" priority="9">
      <formula>BC567&lt;#REF!</formula>
    </cfRule>
    <cfRule type="expression" dxfId="28" priority="10">
      <formula>BC567&gt;#REF!</formula>
    </cfRule>
  </conditionalFormatting>
  <conditionalFormatting sqref="BC571:BC572">
    <cfRule type="expression" dxfId="27" priority="7">
      <formula>BC571&lt;#REF!</formula>
    </cfRule>
    <cfRule type="expression" dxfId="26" priority="8">
      <formula>BC571&gt;#REF!</formula>
    </cfRule>
  </conditionalFormatting>
  <conditionalFormatting sqref="BC577:BC578">
    <cfRule type="expression" dxfId="25" priority="5">
      <formula>BC577&lt;#REF!</formula>
    </cfRule>
    <cfRule type="expression" dxfId="24" priority="6">
      <formula>BC577&gt;#REF!</formula>
    </cfRule>
  </conditionalFormatting>
  <conditionalFormatting sqref="BC575:BC576">
    <cfRule type="expression" dxfId="23" priority="3">
      <formula>BC575&lt;#REF!</formula>
    </cfRule>
    <cfRule type="expression" dxfId="22" priority="4">
      <formula>BC575&gt;#REF!</formula>
    </cfRule>
  </conditionalFormatting>
  <conditionalFormatting sqref="BC579:BC580">
    <cfRule type="expression" dxfId="21" priority="1">
      <formula>BC579&lt;#REF!</formula>
    </cfRule>
    <cfRule type="expression" dxfId="20" priority="2">
      <formula>BC579&gt;#REF!</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3"/>
  <sheetViews>
    <sheetView workbookViewId="0"/>
  </sheetViews>
  <sheetFormatPr defaultColWidth="2.5" defaultRowHeight="13.5"/>
  <cols>
    <col min="1" max="1" width="23" style="414" customWidth="1"/>
    <col min="2" max="2" width="2.5" style="414" customWidth="1"/>
    <col min="3" max="21" width="2.625" style="414" customWidth="1"/>
    <col min="22" max="22" width="2.75" style="414" customWidth="1"/>
    <col min="23" max="23" width="57.375" style="445" customWidth="1"/>
    <col min="24" max="16384" width="2.5" style="414"/>
  </cols>
  <sheetData>
    <row r="1" spans="1:23" ht="25.5" customHeight="1">
      <c r="A1" s="419" t="s">
        <v>4</v>
      </c>
      <c r="B1" s="420"/>
      <c r="C1" s="420"/>
      <c r="D1" s="420"/>
      <c r="E1" s="420"/>
      <c r="F1" s="420"/>
      <c r="G1" s="420"/>
      <c r="H1" s="420"/>
      <c r="I1" s="420"/>
      <c r="J1" s="420"/>
      <c r="K1" s="420"/>
      <c r="L1" s="420"/>
      <c r="M1" s="420"/>
      <c r="N1" s="420"/>
      <c r="O1" s="420"/>
      <c r="P1" s="420"/>
      <c r="Q1" s="420"/>
      <c r="R1" s="420"/>
      <c r="S1" s="420"/>
      <c r="T1" s="420"/>
      <c r="U1" s="420"/>
      <c r="V1" s="420"/>
      <c r="W1" s="420"/>
    </row>
    <row r="3" spans="1:23" ht="20.25" customHeight="1">
      <c r="A3" s="1295" t="s">
        <v>3159</v>
      </c>
      <c r="B3" s="1298" t="s">
        <v>3604</v>
      </c>
      <c r="C3" s="1413" t="s">
        <v>3543</v>
      </c>
      <c r="D3" s="421"/>
      <c r="E3" s="1426" t="s">
        <v>3537</v>
      </c>
      <c r="F3" s="1426"/>
      <c r="G3" s="1426"/>
      <c r="H3" s="1426"/>
      <c r="I3" s="1426"/>
      <c r="J3" s="422"/>
      <c r="K3" s="1427" t="s">
        <v>3252</v>
      </c>
      <c r="L3" s="1427"/>
      <c r="M3" s="1427"/>
      <c r="N3" s="1427"/>
      <c r="O3" s="1427"/>
      <c r="P3" s="1427"/>
      <c r="Q3" s="1427"/>
      <c r="R3" s="1427"/>
      <c r="S3" s="422"/>
      <c r="T3" s="422"/>
      <c r="U3" s="422"/>
      <c r="V3" s="423"/>
      <c r="W3" s="1321" t="s">
        <v>3151</v>
      </c>
    </row>
    <row r="4" spans="1:23" ht="25.5" customHeight="1">
      <c r="A4" s="1422"/>
      <c r="B4" s="1424"/>
      <c r="C4" s="1414"/>
      <c r="D4" s="478" t="s">
        <v>3539</v>
      </c>
      <c r="E4" s="1411">
        <v>24930</v>
      </c>
      <c r="F4" s="1411"/>
      <c r="G4" s="1411"/>
      <c r="H4" s="1411"/>
      <c r="I4" s="1411"/>
      <c r="J4" s="424" t="s">
        <v>3540</v>
      </c>
      <c r="K4" s="1412">
        <v>240</v>
      </c>
      <c r="L4" s="1412"/>
      <c r="M4" s="1412"/>
      <c r="N4" s="1412"/>
      <c r="O4" s="1412"/>
      <c r="P4" s="1412"/>
      <c r="Q4" s="1412"/>
      <c r="R4" s="1412"/>
      <c r="S4" s="480" t="s">
        <v>3541</v>
      </c>
      <c r="T4" s="424"/>
      <c r="U4" s="424"/>
      <c r="V4" s="425"/>
      <c r="W4" s="1321"/>
    </row>
    <row r="5" spans="1:23" ht="20.25" customHeight="1">
      <c r="A5" s="1422"/>
      <c r="B5" s="1424"/>
      <c r="C5" s="1415"/>
      <c r="D5" s="426"/>
      <c r="E5" s="426"/>
      <c r="F5" s="426"/>
      <c r="G5" s="427"/>
      <c r="H5" s="427"/>
      <c r="I5" s="427"/>
      <c r="J5" s="427"/>
      <c r="K5" s="427"/>
      <c r="L5" s="427"/>
      <c r="M5" s="1288" t="s">
        <v>3542</v>
      </c>
      <c r="N5" s="1288"/>
      <c r="O5" s="1288"/>
      <c r="P5" s="1288"/>
      <c r="Q5" s="1288"/>
      <c r="R5" s="1288"/>
      <c r="S5" s="1288"/>
      <c r="T5" s="1288"/>
      <c r="U5" s="1288"/>
      <c r="V5" s="1322"/>
      <c r="W5" s="1321"/>
    </row>
    <row r="6" spans="1:23" ht="20.25" customHeight="1">
      <c r="A6" s="1422"/>
      <c r="B6" s="1424"/>
      <c r="C6" s="1413" t="s">
        <v>3544</v>
      </c>
      <c r="D6" s="421"/>
      <c r="E6" s="1426" t="s">
        <v>3537</v>
      </c>
      <c r="F6" s="1426"/>
      <c r="G6" s="1426"/>
      <c r="H6" s="1426"/>
      <c r="I6" s="1426"/>
      <c r="J6" s="422"/>
      <c r="K6" s="1427" t="s">
        <v>3252</v>
      </c>
      <c r="L6" s="1427"/>
      <c r="M6" s="1427"/>
      <c r="N6" s="1427"/>
      <c r="O6" s="1427"/>
      <c r="P6" s="1427"/>
      <c r="Q6" s="1427"/>
      <c r="R6" s="1427"/>
      <c r="S6" s="422"/>
      <c r="T6" s="422"/>
      <c r="U6" s="422"/>
      <c r="V6" s="423"/>
      <c r="W6" s="1321"/>
    </row>
    <row r="7" spans="1:23" ht="25.5" customHeight="1">
      <c r="A7" s="1422"/>
      <c r="B7" s="1424"/>
      <c r="C7" s="1414"/>
      <c r="D7" s="478" t="s">
        <v>3539</v>
      </c>
      <c r="E7" s="1411">
        <v>16620</v>
      </c>
      <c r="F7" s="1411"/>
      <c r="G7" s="1411"/>
      <c r="H7" s="1411"/>
      <c r="I7" s="1411"/>
      <c r="J7" s="424" t="s">
        <v>3540</v>
      </c>
      <c r="K7" s="1412">
        <v>160</v>
      </c>
      <c r="L7" s="1412"/>
      <c r="M7" s="1412"/>
      <c r="N7" s="1412"/>
      <c r="O7" s="1412"/>
      <c r="P7" s="1412"/>
      <c r="Q7" s="1412"/>
      <c r="R7" s="1412"/>
      <c r="S7" s="480" t="s">
        <v>3541</v>
      </c>
      <c r="T7" s="424"/>
      <c r="U7" s="424"/>
      <c r="V7" s="425"/>
      <c r="W7" s="1321"/>
    </row>
    <row r="8" spans="1:23" ht="20.25" customHeight="1">
      <c r="A8" s="1423"/>
      <c r="B8" s="1425"/>
      <c r="C8" s="1415"/>
      <c r="D8" s="426"/>
      <c r="E8" s="426"/>
      <c r="F8" s="426"/>
      <c r="G8" s="427"/>
      <c r="H8" s="427"/>
      <c r="I8" s="427"/>
      <c r="J8" s="427"/>
      <c r="K8" s="427"/>
      <c r="L8" s="427"/>
      <c r="M8" s="1428" t="s">
        <v>3542</v>
      </c>
      <c r="N8" s="1428"/>
      <c r="O8" s="1428"/>
      <c r="P8" s="1428"/>
      <c r="Q8" s="1428"/>
      <c r="R8" s="1428"/>
      <c r="S8" s="1428"/>
      <c r="T8" s="1428"/>
      <c r="U8" s="1428"/>
      <c r="V8" s="1429"/>
      <c r="W8" s="1321"/>
    </row>
    <row r="9" spans="1:23" ht="20.25" customHeight="1">
      <c r="A9" s="428"/>
      <c r="B9" s="428"/>
      <c r="C9" s="416"/>
      <c r="D9" s="428"/>
      <c r="E9" s="428"/>
      <c r="F9" s="428"/>
      <c r="G9" s="429"/>
      <c r="H9" s="429"/>
      <c r="I9" s="429"/>
      <c r="J9" s="429"/>
      <c r="K9" s="429"/>
      <c r="L9" s="429"/>
      <c r="M9" s="430"/>
      <c r="N9" s="430"/>
      <c r="O9" s="430"/>
      <c r="P9" s="430"/>
      <c r="Q9" s="430"/>
      <c r="R9" s="430"/>
      <c r="S9" s="430"/>
      <c r="T9" s="430"/>
      <c r="U9" s="430"/>
      <c r="V9" s="430"/>
      <c r="W9" s="431"/>
    </row>
    <row r="10" spans="1:23" ht="30" customHeight="1">
      <c r="A10" s="1295" t="s">
        <v>3158</v>
      </c>
      <c r="B10" s="1298" t="s">
        <v>3605</v>
      </c>
      <c r="C10" s="1295" t="s">
        <v>8</v>
      </c>
      <c r="D10" s="1420"/>
      <c r="E10" s="1420"/>
      <c r="F10" s="1420"/>
      <c r="G10" s="1420"/>
      <c r="H10" s="1420"/>
      <c r="I10" s="1420"/>
      <c r="J10" s="1420"/>
      <c r="K10" s="1420"/>
      <c r="L10" s="1420"/>
      <c r="M10" s="1420"/>
      <c r="N10" s="1420"/>
      <c r="O10" s="1420"/>
      <c r="P10" s="1420"/>
      <c r="Q10" s="1420"/>
      <c r="R10" s="1420"/>
      <c r="S10" s="1420"/>
      <c r="T10" s="1420"/>
      <c r="U10" s="1420"/>
      <c r="V10" s="1421"/>
      <c r="W10" s="1280" t="s">
        <v>17</v>
      </c>
    </row>
    <row r="11" spans="1:23" ht="20.25" customHeight="1">
      <c r="A11" s="1416"/>
      <c r="B11" s="1418"/>
      <c r="C11" s="1283" t="s">
        <v>3545</v>
      </c>
      <c r="D11" s="1284"/>
      <c r="E11" s="1284"/>
      <c r="F11" s="1284"/>
      <c r="G11" s="1284"/>
      <c r="H11" s="1284"/>
      <c r="I11" s="1284"/>
      <c r="J11" s="1284"/>
      <c r="K11" s="1284"/>
      <c r="L11" s="1411">
        <v>49980</v>
      </c>
      <c r="M11" s="1432"/>
      <c r="N11" s="1432"/>
      <c r="O11" s="1284" t="s">
        <v>3606</v>
      </c>
      <c r="P11" s="1284"/>
      <c r="Q11" s="1284"/>
      <c r="R11" s="1284"/>
      <c r="S11" s="1284"/>
      <c r="T11" s="1284"/>
      <c r="U11" s="1284"/>
      <c r="V11" s="1433"/>
      <c r="W11" s="1430"/>
    </row>
    <row r="12" spans="1:23" ht="20.25" customHeight="1">
      <c r="A12" s="1417"/>
      <c r="B12" s="1419"/>
      <c r="C12" s="1287" t="s">
        <v>3547</v>
      </c>
      <c r="D12" s="1288"/>
      <c r="E12" s="1288"/>
      <c r="F12" s="1288"/>
      <c r="G12" s="1288"/>
      <c r="H12" s="1288"/>
      <c r="I12" s="1288"/>
      <c r="J12" s="1288"/>
      <c r="K12" s="1288"/>
      <c r="L12" s="1434">
        <v>6250</v>
      </c>
      <c r="M12" s="1435"/>
      <c r="N12" s="1435"/>
      <c r="O12" s="1288" t="s">
        <v>3607</v>
      </c>
      <c r="P12" s="1288"/>
      <c r="Q12" s="1288"/>
      <c r="R12" s="1288"/>
      <c r="S12" s="1288"/>
      <c r="T12" s="1288"/>
      <c r="U12" s="1288"/>
      <c r="V12" s="1322"/>
      <c r="W12" s="1431"/>
    </row>
    <row r="13" spans="1:23" ht="20.25" customHeight="1">
      <c r="A13" s="754"/>
      <c r="B13" s="754"/>
      <c r="C13" s="720"/>
      <c r="D13" s="720"/>
      <c r="E13" s="720"/>
      <c r="F13" s="720"/>
      <c r="G13" s="720"/>
      <c r="H13" s="720"/>
      <c r="I13" s="720"/>
      <c r="J13" s="720"/>
      <c r="K13" s="720"/>
      <c r="L13" s="724"/>
      <c r="M13" s="725"/>
      <c r="N13" s="725"/>
      <c r="O13" s="720"/>
      <c r="P13" s="720"/>
      <c r="Q13" s="720"/>
      <c r="R13" s="720"/>
      <c r="S13" s="720"/>
      <c r="T13" s="720"/>
      <c r="U13" s="720"/>
      <c r="V13" s="720"/>
      <c r="W13" s="754"/>
    </row>
    <row r="14" spans="1:23" ht="35.25" customHeight="1">
      <c r="A14" s="1295" t="s">
        <v>3748</v>
      </c>
      <c r="B14" s="1298" t="s">
        <v>3811</v>
      </c>
      <c r="C14" s="1304"/>
      <c r="D14" s="1306" t="s">
        <v>3801</v>
      </c>
      <c r="E14" s="1306"/>
      <c r="F14" s="1306"/>
      <c r="G14" s="1306"/>
      <c r="H14" s="1306"/>
      <c r="I14" s="1306"/>
      <c r="J14" s="422" t="s">
        <v>86</v>
      </c>
      <c r="K14" s="1307" t="s">
        <v>3802</v>
      </c>
      <c r="L14" s="1307"/>
      <c r="M14" s="1307"/>
      <c r="N14" s="1307"/>
      <c r="O14" s="1307"/>
      <c r="P14" s="1307"/>
      <c r="Q14" s="1307"/>
      <c r="R14" s="1307"/>
      <c r="S14" s="1307"/>
      <c r="T14" s="1307"/>
      <c r="U14" s="1307"/>
      <c r="V14" s="1308"/>
      <c r="W14" s="1321" t="s">
        <v>3803</v>
      </c>
    </row>
    <row r="15" spans="1:23" ht="35.25" customHeight="1">
      <c r="A15" s="1297"/>
      <c r="B15" s="1303"/>
      <c r="C15" s="1305"/>
      <c r="D15" s="426"/>
      <c r="E15" s="426"/>
      <c r="F15" s="426"/>
      <c r="G15" s="427"/>
      <c r="H15" s="427"/>
      <c r="I15" s="427"/>
      <c r="J15" s="427"/>
      <c r="K15" s="427"/>
      <c r="L15" s="427"/>
      <c r="M15" s="1288" t="s">
        <v>3542</v>
      </c>
      <c r="N15" s="1288"/>
      <c r="O15" s="1288"/>
      <c r="P15" s="1288"/>
      <c r="Q15" s="1288"/>
      <c r="R15" s="1288"/>
      <c r="S15" s="1288"/>
      <c r="T15" s="1288"/>
      <c r="U15" s="1288"/>
      <c r="V15" s="1322"/>
      <c r="W15" s="1321"/>
    </row>
    <row r="16" spans="1:23" ht="25.5" customHeight="1">
      <c r="A16" s="432"/>
      <c r="B16" s="432"/>
      <c r="C16" s="432"/>
      <c r="D16" s="433"/>
      <c r="E16" s="433"/>
      <c r="F16" s="433"/>
      <c r="G16" s="433"/>
      <c r="H16" s="434"/>
      <c r="I16" s="434"/>
      <c r="J16" s="434"/>
      <c r="K16" s="434"/>
      <c r="L16" s="432"/>
      <c r="M16" s="434"/>
      <c r="N16" s="434"/>
      <c r="O16" s="434"/>
      <c r="P16" s="434"/>
      <c r="Q16" s="435"/>
      <c r="R16" s="435"/>
      <c r="S16" s="435"/>
      <c r="T16" s="435"/>
      <c r="U16" s="435"/>
      <c r="V16" s="435"/>
      <c r="W16" s="436"/>
    </row>
    <row r="17" spans="1:23" ht="30" customHeight="1">
      <c r="A17" s="1295" t="s">
        <v>3148</v>
      </c>
      <c r="B17" s="1298" t="s">
        <v>3812</v>
      </c>
      <c r="C17" s="1436" t="s">
        <v>3147</v>
      </c>
      <c r="D17" s="1437"/>
      <c r="E17" s="1437"/>
      <c r="F17" s="1437"/>
      <c r="G17" s="1437"/>
      <c r="H17" s="1438">
        <v>1800</v>
      </c>
      <c r="I17" s="1438"/>
      <c r="J17" s="1438"/>
      <c r="K17" s="1438"/>
      <c r="L17" s="1439"/>
      <c r="M17" s="1436" t="s">
        <v>3146</v>
      </c>
      <c r="N17" s="1437"/>
      <c r="O17" s="1437"/>
      <c r="P17" s="1437"/>
      <c r="Q17" s="1437"/>
      <c r="R17" s="1438">
        <v>1240</v>
      </c>
      <c r="S17" s="1438"/>
      <c r="T17" s="1438"/>
      <c r="U17" s="1438"/>
      <c r="V17" s="1439"/>
      <c r="W17" s="1321" t="s">
        <v>3145</v>
      </c>
    </row>
    <row r="18" spans="1:23" ht="30" customHeight="1">
      <c r="A18" s="1422"/>
      <c r="B18" s="1424"/>
      <c r="C18" s="1436" t="s">
        <v>3144</v>
      </c>
      <c r="D18" s="1437"/>
      <c r="E18" s="1437"/>
      <c r="F18" s="1437"/>
      <c r="G18" s="1437"/>
      <c r="H18" s="1438">
        <v>1590</v>
      </c>
      <c r="I18" s="1438"/>
      <c r="J18" s="1438"/>
      <c r="K18" s="1438"/>
      <c r="L18" s="1439"/>
      <c r="M18" s="1436" t="s">
        <v>3143</v>
      </c>
      <c r="N18" s="1437"/>
      <c r="O18" s="1437"/>
      <c r="P18" s="1437"/>
      <c r="Q18" s="1437"/>
      <c r="R18" s="1438">
        <v>110</v>
      </c>
      <c r="S18" s="1438"/>
      <c r="T18" s="1438"/>
      <c r="U18" s="1438"/>
      <c r="V18" s="1439"/>
      <c r="W18" s="1321"/>
    </row>
    <row r="19" spans="1:23" ht="30" customHeight="1">
      <c r="A19" s="1423"/>
      <c r="B19" s="1425"/>
      <c r="C19" s="1436" t="s">
        <v>3142</v>
      </c>
      <c r="D19" s="1437"/>
      <c r="E19" s="1437"/>
      <c r="F19" s="1437"/>
      <c r="G19" s="1437"/>
      <c r="H19" s="1438">
        <v>1570</v>
      </c>
      <c r="I19" s="1438"/>
      <c r="J19" s="1438"/>
      <c r="K19" s="1438"/>
      <c r="L19" s="1439"/>
      <c r="M19" s="1440"/>
      <c r="N19" s="1441"/>
      <c r="O19" s="1441"/>
      <c r="P19" s="1441"/>
      <c r="Q19" s="1441"/>
      <c r="R19" s="1441"/>
      <c r="S19" s="1441"/>
      <c r="T19" s="1441"/>
      <c r="U19" s="1441"/>
      <c r="V19" s="1442"/>
      <c r="W19" s="1321"/>
    </row>
    <row r="20" spans="1:23" ht="25.5" customHeight="1">
      <c r="A20" s="432"/>
      <c r="B20" s="432"/>
      <c r="C20" s="432"/>
      <c r="D20" s="433"/>
      <c r="E20" s="433"/>
      <c r="F20" s="433"/>
      <c r="G20" s="433"/>
      <c r="H20" s="434"/>
      <c r="I20" s="434"/>
      <c r="J20" s="434"/>
      <c r="K20" s="434"/>
      <c r="L20" s="432"/>
      <c r="M20" s="434"/>
      <c r="N20" s="434"/>
      <c r="O20" s="434"/>
      <c r="P20" s="434"/>
      <c r="Q20" s="435"/>
      <c r="R20" s="435"/>
      <c r="S20" s="435"/>
      <c r="T20" s="435"/>
      <c r="U20" s="435"/>
      <c r="V20" s="435"/>
      <c r="W20" s="436"/>
    </row>
    <row r="21" spans="1:23" ht="30" customHeight="1">
      <c r="A21" s="1323" t="s">
        <v>3741</v>
      </c>
      <c r="B21" s="1326" t="s">
        <v>3813</v>
      </c>
      <c r="C21" s="1328" t="s">
        <v>3548</v>
      </c>
      <c r="D21" s="1329">
        <v>153010</v>
      </c>
      <c r="E21" s="1329"/>
      <c r="F21" s="1329"/>
      <c r="G21" s="1329"/>
      <c r="H21" s="1329"/>
      <c r="I21" s="1329"/>
      <c r="J21" s="1329"/>
      <c r="K21" s="1329"/>
      <c r="L21" s="1329"/>
      <c r="M21" s="1329"/>
      <c r="N21" s="1329"/>
      <c r="O21" s="1329"/>
      <c r="P21" s="1329"/>
      <c r="Q21" s="1329"/>
      <c r="R21" s="1329"/>
      <c r="S21" s="1329"/>
      <c r="T21" s="1329"/>
      <c r="U21" s="1329"/>
      <c r="V21" s="1330"/>
      <c r="W21" s="1333" t="s">
        <v>3549</v>
      </c>
    </row>
    <row r="22" spans="1:23" ht="30" customHeight="1">
      <c r="A22" s="1324"/>
      <c r="B22" s="1327"/>
      <c r="C22" s="1328"/>
      <c r="D22" s="1331"/>
      <c r="E22" s="1331"/>
      <c r="F22" s="1331"/>
      <c r="G22" s="1331"/>
      <c r="H22" s="1331"/>
      <c r="I22" s="1331"/>
      <c r="J22" s="1331"/>
      <c r="K22" s="1331"/>
      <c r="L22" s="1331"/>
      <c r="M22" s="1331"/>
      <c r="N22" s="1331"/>
      <c r="O22" s="1331"/>
      <c r="P22" s="1331"/>
      <c r="Q22" s="1331"/>
      <c r="R22" s="1331"/>
      <c r="S22" s="1331"/>
      <c r="T22" s="1331"/>
      <c r="U22" s="1331"/>
      <c r="V22" s="1332"/>
      <c r="W22" s="1334"/>
    </row>
    <row r="23" spans="1:23" ht="30" customHeight="1">
      <c r="A23" s="1324"/>
      <c r="B23" s="1327"/>
      <c r="C23" s="1328" t="s">
        <v>3550</v>
      </c>
      <c r="D23" s="1329">
        <v>30260</v>
      </c>
      <c r="E23" s="1329"/>
      <c r="F23" s="1329"/>
      <c r="G23" s="1329"/>
      <c r="H23" s="1329"/>
      <c r="I23" s="1329"/>
      <c r="J23" s="1329"/>
      <c r="K23" s="1329"/>
      <c r="L23" s="1329"/>
      <c r="M23" s="1329"/>
      <c r="N23" s="1329"/>
      <c r="O23" s="1329"/>
      <c r="P23" s="1329"/>
      <c r="Q23" s="1329"/>
      <c r="R23" s="1329"/>
      <c r="S23" s="1329"/>
      <c r="T23" s="1329"/>
      <c r="U23" s="1329"/>
      <c r="V23" s="1330"/>
      <c r="W23" s="1334"/>
    </row>
    <row r="24" spans="1:23" ht="30" customHeight="1">
      <c r="A24" s="1325"/>
      <c r="B24" s="1261"/>
      <c r="C24" s="1328"/>
      <c r="D24" s="1331"/>
      <c r="E24" s="1331"/>
      <c r="F24" s="1331"/>
      <c r="G24" s="1331"/>
      <c r="H24" s="1331"/>
      <c r="I24" s="1331"/>
      <c r="J24" s="1331"/>
      <c r="K24" s="1331"/>
      <c r="L24" s="1331"/>
      <c r="M24" s="1331"/>
      <c r="N24" s="1331"/>
      <c r="O24" s="1331"/>
      <c r="P24" s="1331"/>
      <c r="Q24" s="1331"/>
      <c r="R24" s="1331"/>
      <c r="S24" s="1331"/>
      <c r="T24" s="1331"/>
      <c r="U24" s="1331"/>
      <c r="V24" s="1332"/>
      <c r="W24" s="1335"/>
    </row>
    <row r="25" spans="1:23" ht="25.5" customHeight="1">
      <c r="A25" s="432"/>
      <c r="B25" s="432"/>
      <c r="C25" s="432"/>
      <c r="D25" s="433"/>
      <c r="E25" s="433"/>
      <c r="F25" s="433"/>
      <c r="G25" s="433"/>
      <c r="H25" s="434"/>
      <c r="I25" s="434"/>
      <c r="J25" s="434"/>
      <c r="K25" s="434"/>
      <c r="L25" s="432"/>
      <c r="M25" s="434"/>
      <c r="N25" s="434"/>
      <c r="O25" s="434"/>
      <c r="P25" s="434"/>
      <c r="Q25" s="435"/>
      <c r="R25" s="435"/>
      <c r="S25" s="435"/>
      <c r="T25" s="435"/>
      <c r="U25" s="435"/>
      <c r="V25" s="435"/>
      <c r="W25" s="436"/>
    </row>
    <row r="26" spans="1:23" ht="30" customHeight="1">
      <c r="A26" s="437" t="s">
        <v>3140</v>
      </c>
      <c r="B26" s="418" t="s">
        <v>3608</v>
      </c>
      <c r="C26" s="1443">
        <v>6120</v>
      </c>
      <c r="D26" s="1443"/>
      <c r="E26" s="1443"/>
      <c r="F26" s="1443"/>
      <c r="G26" s="1443"/>
      <c r="H26" s="1443"/>
      <c r="I26" s="1443"/>
      <c r="J26" s="1443"/>
      <c r="K26" s="1443"/>
      <c r="L26" s="1443"/>
      <c r="M26" s="1443"/>
      <c r="N26" s="1443"/>
      <c r="O26" s="1443"/>
      <c r="P26" s="1443"/>
      <c r="Q26" s="1443"/>
      <c r="R26" s="1443"/>
      <c r="S26" s="1443"/>
      <c r="T26" s="1443"/>
      <c r="U26" s="1443"/>
      <c r="V26" s="1444"/>
      <c r="W26" s="438" t="s">
        <v>3132</v>
      </c>
    </row>
    <row r="27" spans="1:23" ht="25.5" customHeight="1">
      <c r="A27" s="432"/>
      <c r="B27" s="432"/>
      <c r="C27" s="432"/>
      <c r="D27" s="433"/>
      <c r="E27" s="433"/>
      <c r="F27" s="433"/>
      <c r="G27" s="433"/>
      <c r="H27" s="434"/>
      <c r="I27" s="434"/>
      <c r="J27" s="434"/>
      <c r="K27" s="434"/>
      <c r="L27" s="432"/>
      <c r="M27" s="434"/>
      <c r="N27" s="434"/>
      <c r="O27" s="434"/>
      <c r="P27" s="434"/>
      <c r="Q27" s="435"/>
      <c r="R27" s="435"/>
      <c r="S27" s="435"/>
      <c r="T27" s="435"/>
      <c r="U27" s="435"/>
      <c r="V27" s="435"/>
      <c r="W27" s="439"/>
    </row>
    <row r="28" spans="1:23" ht="30" customHeight="1">
      <c r="A28" s="437" t="s">
        <v>3157</v>
      </c>
      <c r="B28" s="418" t="s">
        <v>3609</v>
      </c>
      <c r="C28" s="1445">
        <v>77440</v>
      </c>
      <c r="D28" s="1445"/>
      <c r="E28" s="1445"/>
      <c r="F28" s="1445"/>
      <c r="G28" s="1445"/>
      <c r="H28" s="1445"/>
      <c r="I28" s="1445"/>
      <c r="J28" s="1445"/>
      <c r="K28" s="1445"/>
      <c r="L28" s="1445"/>
      <c r="M28" s="1445"/>
      <c r="N28" s="1445"/>
      <c r="O28" s="1445"/>
      <c r="P28" s="1445"/>
      <c r="Q28" s="1445"/>
      <c r="R28" s="1445"/>
      <c r="S28" s="1445"/>
      <c r="T28" s="1445"/>
      <c r="U28" s="1445"/>
      <c r="V28" s="1446"/>
      <c r="W28" s="438" t="s">
        <v>3132</v>
      </c>
    </row>
    <row r="29" spans="1:23" ht="25.5" customHeight="1">
      <c r="A29" s="432"/>
      <c r="B29" s="432"/>
      <c r="C29" s="432"/>
      <c r="D29" s="433"/>
      <c r="E29" s="433"/>
      <c r="F29" s="433"/>
      <c r="G29" s="433"/>
      <c r="H29" s="434"/>
      <c r="I29" s="434"/>
      <c r="J29" s="434"/>
      <c r="K29" s="434"/>
      <c r="L29" s="432"/>
      <c r="M29" s="434"/>
      <c r="N29" s="434"/>
      <c r="O29" s="434"/>
      <c r="P29" s="434"/>
      <c r="Q29" s="435"/>
      <c r="R29" s="435"/>
      <c r="S29" s="435"/>
      <c r="T29" s="435"/>
      <c r="U29" s="435"/>
      <c r="V29" s="435"/>
      <c r="W29" s="439"/>
    </row>
    <row r="30" spans="1:23" ht="18" customHeight="1">
      <c r="A30" s="1295" t="s">
        <v>3258</v>
      </c>
      <c r="B30" s="1298" t="s">
        <v>3611</v>
      </c>
      <c r="C30" s="1447" t="s">
        <v>3138</v>
      </c>
      <c r="D30" s="1448"/>
      <c r="E30" s="1448"/>
      <c r="F30" s="1448"/>
      <c r="G30" s="1448"/>
      <c r="H30" s="1448"/>
      <c r="I30" s="1448"/>
      <c r="J30" s="1448"/>
      <c r="K30" s="1448"/>
      <c r="L30" s="1451">
        <v>456000</v>
      </c>
      <c r="M30" s="1451"/>
      <c r="N30" s="1451"/>
      <c r="O30" s="1451"/>
      <c r="P30" s="440"/>
      <c r="Q30" s="440"/>
      <c r="R30" s="440"/>
      <c r="S30" s="440"/>
      <c r="T30" s="440"/>
      <c r="U30" s="440"/>
      <c r="V30" s="441"/>
      <c r="W30" s="1321" t="s">
        <v>3610</v>
      </c>
    </row>
    <row r="31" spans="1:23" ht="18" customHeight="1">
      <c r="A31" s="1422"/>
      <c r="B31" s="1424"/>
      <c r="C31" s="1449"/>
      <c r="D31" s="1450"/>
      <c r="E31" s="1450"/>
      <c r="F31" s="1450"/>
      <c r="G31" s="1450"/>
      <c r="H31" s="1450"/>
      <c r="I31" s="1450"/>
      <c r="J31" s="1450"/>
      <c r="K31" s="1450"/>
      <c r="L31" s="1452" t="s">
        <v>3551</v>
      </c>
      <c r="M31" s="1452"/>
      <c r="N31" s="1452"/>
      <c r="O31" s="1452"/>
      <c r="P31" s="1452"/>
      <c r="Q31" s="1452"/>
      <c r="R31" s="1452"/>
      <c r="S31" s="1452"/>
      <c r="T31" s="1452"/>
      <c r="U31" s="1452"/>
      <c r="V31" s="1453"/>
      <c r="W31" s="1321"/>
    </row>
    <row r="32" spans="1:23" ht="18" customHeight="1">
      <c r="A32" s="1422"/>
      <c r="B32" s="1424"/>
      <c r="C32" s="1447" t="s">
        <v>3137</v>
      </c>
      <c r="D32" s="1448"/>
      <c r="E32" s="1448"/>
      <c r="F32" s="1448"/>
      <c r="G32" s="1448"/>
      <c r="H32" s="1448"/>
      <c r="I32" s="1448"/>
      <c r="J32" s="1448"/>
      <c r="K32" s="1448"/>
      <c r="L32" s="1451">
        <v>760000</v>
      </c>
      <c r="M32" s="1451"/>
      <c r="N32" s="1451"/>
      <c r="O32" s="1451"/>
      <c r="P32" s="440"/>
      <c r="Q32" s="440"/>
      <c r="R32" s="440"/>
      <c r="S32" s="440"/>
      <c r="T32" s="440"/>
      <c r="U32" s="440"/>
      <c r="V32" s="441"/>
      <c r="W32" s="1321"/>
    </row>
    <row r="33" spans="1:23" ht="18" customHeight="1">
      <c r="A33" s="1422"/>
      <c r="B33" s="1424"/>
      <c r="C33" s="1449"/>
      <c r="D33" s="1450"/>
      <c r="E33" s="1450"/>
      <c r="F33" s="1450"/>
      <c r="G33" s="1450"/>
      <c r="H33" s="1450"/>
      <c r="I33" s="1450"/>
      <c r="J33" s="1450"/>
      <c r="K33" s="1450"/>
      <c r="L33" s="1452" t="s">
        <v>3551</v>
      </c>
      <c r="M33" s="1452"/>
      <c r="N33" s="1452"/>
      <c r="O33" s="1452"/>
      <c r="P33" s="1452"/>
      <c r="Q33" s="1452"/>
      <c r="R33" s="1452"/>
      <c r="S33" s="1452"/>
      <c r="T33" s="1452"/>
      <c r="U33" s="1452"/>
      <c r="V33" s="1453"/>
      <c r="W33" s="1321"/>
    </row>
    <row r="34" spans="1:23" ht="18" customHeight="1">
      <c r="A34" s="1422"/>
      <c r="B34" s="1424"/>
      <c r="C34" s="1447" t="s">
        <v>3136</v>
      </c>
      <c r="D34" s="1448"/>
      <c r="E34" s="1448"/>
      <c r="F34" s="1448"/>
      <c r="G34" s="1448"/>
      <c r="H34" s="1448"/>
      <c r="I34" s="1448"/>
      <c r="J34" s="1448"/>
      <c r="K34" s="1448"/>
      <c r="L34" s="1451">
        <v>1065000</v>
      </c>
      <c r="M34" s="1451"/>
      <c r="N34" s="1451"/>
      <c r="O34" s="1451"/>
      <c r="P34" s="440"/>
      <c r="Q34" s="440"/>
      <c r="R34" s="440"/>
      <c r="S34" s="440"/>
      <c r="T34" s="440"/>
      <c r="U34" s="440"/>
      <c r="V34" s="441"/>
      <c r="W34" s="1321"/>
    </row>
    <row r="35" spans="1:23" ht="18" customHeight="1">
      <c r="A35" s="1423"/>
      <c r="B35" s="1425"/>
      <c r="C35" s="1449"/>
      <c r="D35" s="1450"/>
      <c r="E35" s="1450"/>
      <c r="F35" s="1450"/>
      <c r="G35" s="1450"/>
      <c r="H35" s="1450"/>
      <c r="I35" s="1450"/>
      <c r="J35" s="1450"/>
      <c r="K35" s="1450"/>
      <c r="L35" s="1452" t="s">
        <v>3551</v>
      </c>
      <c r="M35" s="1452"/>
      <c r="N35" s="1452"/>
      <c r="O35" s="1452"/>
      <c r="P35" s="1452"/>
      <c r="Q35" s="1452"/>
      <c r="R35" s="1452"/>
      <c r="S35" s="1452"/>
      <c r="T35" s="1452"/>
      <c r="U35" s="1452"/>
      <c r="V35" s="1453"/>
      <c r="W35" s="1321"/>
    </row>
    <row r="36" spans="1:23" ht="25.5" customHeight="1">
      <c r="A36" s="432"/>
      <c r="B36" s="432"/>
      <c r="C36" s="432"/>
      <c r="D36" s="433"/>
      <c r="E36" s="433"/>
      <c r="F36" s="433"/>
      <c r="G36" s="433"/>
      <c r="H36" s="434"/>
      <c r="I36" s="434"/>
      <c r="J36" s="434"/>
      <c r="K36" s="434"/>
      <c r="L36" s="432"/>
      <c r="M36" s="435"/>
      <c r="N36" s="434"/>
      <c r="O36" s="434"/>
      <c r="P36" s="434"/>
      <c r="Q36" s="435"/>
      <c r="R36" s="435"/>
      <c r="S36" s="435"/>
      <c r="T36" s="435"/>
      <c r="U36" s="435"/>
      <c r="V36" s="435"/>
      <c r="W36" s="439"/>
    </row>
    <row r="37" spans="1:23" ht="30" customHeight="1">
      <c r="A37" s="437" t="s">
        <v>3156</v>
      </c>
      <c r="B37" s="418" t="s">
        <v>3814</v>
      </c>
      <c r="C37" s="1454">
        <v>80000</v>
      </c>
      <c r="D37" s="1454"/>
      <c r="E37" s="1454"/>
      <c r="F37" s="1454"/>
      <c r="G37" s="1454"/>
      <c r="H37" s="1454"/>
      <c r="I37" s="1454"/>
      <c r="J37" s="1454"/>
      <c r="K37" s="1454"/>
      <c r="L37" s="1454"/>
      <c r="M37" s="1454"/>
      <c r="N37" s="1454"/>
      <c r="O37" s="1454"/>
      <c r="P37" s="1454"/>
      <c r="Q37" s="1454"/>
      <c r="R37" s="1454"/>
      <c r="S37" s="1454"/>
      <c r="T37" s="1454"/>
      <c r="U37" s="1454"/>
      <c r="V37" s="1455"/>
      <c r="W37" s="438" t="s">
        <v>3132</v>
      </c>
    </row>
    <row r="38" spans="1:23" ht="25.5" customHeight="1">
      <c r="A38" s="432"/>
      <c r="B38" s="432"/>
      <c r="C38" s="432"/>
      <c r="D38" s="433"/>
      <c r="E38" s="433"/>
      <c r="F38" s="433"/>
      <c r="G38" s="433"/>
      <c r="H38" s="434"/>
      <c r="I38" s="434"/>
      <c r="J38" s="434"/>
      <c r="K38" s="434"/>
      <c r="L38" s="432"/>
      <c r="M38" s="435"/>
      <c r="N38" s="434"/>
      <c r="O38" s="434"/>
      <c r="P38" s="434"/>
      <c r="Q38" s="435"/>
      <c r="R38" s="435"/>
      <c r="S38" s="435"/>
      <c r="T38" s="435"/>
      <c r="U38" s="435"/>
      <c r="V38" s="435"/>
      <c r="W38" s="442"/>
    </row>
    <row r="39" spans="1:23" ht="30" customHeight="1">
      <c r="A39" s="437" t="s">
        <v>3155</v>
      </c>
      <c r="B39" s="418" t="s">
        <v>3815</v>
      </c>
      <c r="C39" s="1445">
        <v>48420</v>
      </c>
      <c r="D39" s="1445"/>
      <c r="E39" s="1445"/>
      <c r="F39" s="1445"/>
      <c r="G39" s="1445"/>
      <c r="H39" s="1445"/>
      <c r="I39" s="1445"/>
      <c r="J39" s="1445"/>
      <c r="K39" s="1445"/>
      <c r="L39" s="1445"/>
      <c r="M39" s="1445"/>
      <c r="N39" s="1445"/>
      <c r="O39" s="1445"/>
      <c r="P39" s="1445"/>
      <c r="Q39" s="1445"/>
      <c r="R39" s="1445"/>
      <c r="S39" s="1445"/>
      <c r="T39" s="1445"/>
      <c r="U39" s="1445"/>
      <c r="V39" s="1446"/>
      <c r="W39" s="438" t="s">
        <v>3132</v>
      </c>
    </row>
    <row r="40" spans="1:23" ht="25.5" customHeight="1">
      <c r="A40" s="432"/>
      <c r="B40" s="432"/>
      <c r="C40" s="432"/>
      <c r="D40" s="433"/>
      <c r="E40" s="433"/>
      <c r="F40" s="433"/>
      <c r="G40" s="433"/>
      <c r="H40" s="434"/>
      <c r="I40" s="434"/>
      <c r="J40" s="434"/>
      <c r="K40" s="434"/>
      <c r="L40" s="432"/>
      <c r="M40" s="435"/>
      <c r="N40" s="434"/>
      <c r="O40" s="434"/>
      <c r="P40" s="434"/>
      <c r="Q40" s="435"/>
      <c r="R40" s="435"/>
      <c r="S40" s="435"/>
      <c r="T40" s="435"/>
      <c r="U40" s="435"/>
      <c r="V40" s="435"/>
      <c r="W40" s="442" t="s">
        <v>3552</v>
      </c>
    </row>
    <row r="41" spans="1:23" s="75" customFormat="1" ht="20.25" customHeight="1">
      <c r="A41" s="1295" t="s">
        <v>3154</v>
      </c>
      <c r="B41" s="1251" t="s">
        <v>3615</v>
      </c>
      <c r="C41" s="1413" t="s">
        <v>3543</v>
      </c>
      <c r="D41" s="755"/>
      <c r="E41" s="1257" t="s">
        <v>3537</v>
      </c>
      <c r="F41" s="1257"/>
      <c r="G41" s="1257"/>
      <c r="H41" s="1257"/>
      <c r="I41" s="1257"/>
      <c r="J41" s="86"/>
      <c r="K41" s="1258" t="s">
        <v>3281</v>
      </c>
      <c r="L41" s="1258"/>
      <c r="M41" s="1258"/>
      <c r="N41" s="1258"/>
      <c r="O41" s="1258"/>
      <c r="P41" s="1258"/>
      <c r="Q41" s="1258"/>
      <c r="R41" s="1258"/>
      <c r="S41" s="755"/>
      <c r="T41" s="86"/>
      <c r="U41" s="86"/>
      <c r="V41" s="87"/>
      <c r="W41" s="1464" t="s">
        <v>3612</v>
      </c>
    </row>
    <row r="42" spans="1:23" s="75" customFormat="1" ht="30" customHeight="1">
      <c r="A42" s="1456"/>
      <c r="B42" s="1252"/>
      <c r="C42" s="1414"/>
      <c r="D42" s="82" t="s">
        <v>3539</v>
      </c>
      <c r="E42" s="1241">
        <v>76960</v>
      </c>
      <c r="F42" s="1241"/>
      <c r="G42" s="1241"/>
      <c r="H42" s="1241"/>
      <c r="I42" s="1241"/>
      <c r="J42" s="82" t="s">
        <v>3540</v>
      </c>
      <c r="K42" s="1246">
        <v>760</v>
      </c>
      <c r="L42" s="1246"/>
      <c r="M42" s="1246"/>
      <c r="N42" s="1246"/>
      <c r="O42" s="1246"/>
      <c r="P42" s="1246"/>
      <c r="Q42" s="1246"/>
      <c r="R42" s="1246"/>
      <c r="S42" s="719" t="s">
        <v>3541</v>
      </c>
      <c r="T42" s="82"/>
      <c r="U42" s="82"/>
      <c r="V42" s="88"/>
      <c r="W42" s="1465"/>
    </row>
    <row r="43" spans="1:23" s="75" customFormat="1" ht="30" customHeight="1">
      <c r="A43" s="1456"/>
      <c r="B43" s="1252"/>
      <c r="C43" s="1415"/>
      <c r="D43" s="89"/>
      <c r="E43" s="756"/>
      <c r="F43" s="756"/>
      <c r="G43" s="756"/>
      <c r="H43" s="756"/>
      <c r="I43" s="1467" t="s">
        <v>3542</v>
      </c>
      <c r="J43" s="1467"/>
      <c r="K43" s="1467"/>
      <c r="L43" s="1467"/>
      <c r="M43" s="1467"/>
      <c r="N43" s="1467"/>
      <c r="O43" s="1467"/>
      <c r="P43" s="1467"/>
      <c r="Q43" s="1467"/>
      <c r="R43" s="1467"/>
      <c r="S43" s="1467"/>
      <c r="T43" s="1467"/>
      <c r="U43" s="1467"/>
      <c r="V43" s="1468"/>
      <c r="W43" s="1465"/>
    </row>
    <row r="44" spans="1:23" s="75" customFormat="1" ht="20.25" customHeight="1">
      <c r="A44" s="1456"/>
      <c r="B44" s="1252"/>
      <c r="C44" s="1413" t="s">
        <v>3613</v>
      </c>
      <c r="D44" s="755"/>
      <c r="E44" s="1257" t="s">
        <v>3537</v>
      </c>
      <c r="F44" s="1257"/>
      <c r="G44" s="1257"/>
      <c r="H44" s="1257"/>
      <c r="I44" s="1257"/>
      <c r="J44" s="86"/>
      <c r="K44" s="1258" t="s">
        <v>3281</v>
      </c>
      <c r="L44" s="1258"/>
      <c r="M44" s="1258"/>
      <c r="N44" s="1258"/>
      <c r="O44" s="1258"/>
      <c r="P44" s="1258"/>
      <c r="Q44" s="1258"/>
      <c r="R44" s="1258"/>
      <c r="S44" s="755"/>
      <c r="T44" s="86"/>
      <c r="U44" s="86"/>
      <c r="V44" s="87"/>
      <c r="W44" s="1465"/>
    </row>
    <row r="45" spans="1:23" s="75" customFormat="1" ht="30" customHeight="1">
      <c r="A45" s="1456"/>
      <c r="B45" s="1252"/>
      <c r="C45" s="1414"/>
      <c r="D45" s="82" t="s">
        <v>3539</v>
      </c>
      <c r="E45" s="1241">
        <v>50000</v>
      </c>
      <c r="F45" s="1241"/>
      <c r="G45" s="1241"/>
      <c r="H45" s="1241"/>
      <c r="I45" s="1241"/>
      <c r="J45" s="82" t="s">
        <v>3540</v>
      </c>
      <c r="K45" s="1246">
        <v>500</v>
      </c>
      <c r="L45" s="1246"/>
      <c r="M45" s="1246"/>
      <c r="N45" s="1246"/>
      <c r="O45" s="1246"/>
      <c r="P45" s="1246"/>
      <c r="Q45" s="1246"/>
      <c r="R45" s="1246"/>
      <c r="S45" s="719" t="s">
        <v>3541</v>
      </c>
      <c r="T45" s="82"/>
      <c r="U45" s="82"/>
      <c r="V45" s="88"/>
      <c r="W45" s="1465"/>
    </row>
    <row r="46" spans="1:23" s="75" customFormat="1" ht="30" customHeight="1">
      <c r="A46" s="1456"/>
      <c r="B46" s="1252"/>
      <c r="C46" s="1415"/>
      <c r="D46" s="89"/>
      <c r="E46" s="756"/>
      <c r="F46" s="756"/>
      <c r="G46" s="756"/>
      <c r="H46" s="756"/>
      <c r="I46" s="1467" t="s">
        <v>3542</v>
      </c>
      <c r="J46" s="1467"/>
      <c r="K46" s="1467"/>
      <c r="L46" s="1467"/>
      <c r="M46" s="1467"/>
      <c r="N46" s="1467"/>
      <c r="O46" s="1467"/>
      <c r="P46" s="1467"/>
      <c r="Q46" s="1467"/>
      <c r="R46" s="1467"/>
      <c r="S46" s="1467"/>
      <c r="T46" s="1467"/>
      <c r="U46" s="1467"/>
      <c r="V46" s="1468"/>
      <c r="W46" s="1465"/>
    </row>
    <row r="47" spans="1:23" s="75" customFormat="1" ht="20.25" customHeight="1">
      <c r="A47" s="1456"/>
      <c r="B47" s="1252"/>
      <c r="C47" s="1413" t="s">
        <v>3614</v>
      </c>
      <c r="D47" s="1458" t="s">
        <v>3537</v>
      </c>
      <c r="E47" s="1257"/>
      <c r="F47" s="1257"/>
      <c r="G47" s="1257"/>
      <c r="H47" s="1257"/>
      <c r="I47" s="1257"/>
      <c r="J47" s="1257"/>
      <c r="K47" s="1257"/>
      <c r="L47" s="1257"/>
      <c r="M47" s="443"/>
      <c r="N47" s="443"/>
      <c r="O47" s="443"/>
      <c r="P47" s="443"/>
      <c r="Q47" s="443"/>
      <c r="R47" s="443"/>
      <c r="S47" s="443"/>
      <c r="T47" s="443"/>
      <c r="U47" s="443"/>
      <c r="V47" s="444"/>
      <c r="W47" s="1465"/>
    </row>
    <row r="48" spans="1:23" s="75" customFormat="1" ht="30" customHeight="1">
      <c r="A48" s="1457"/>
      <c r="B48" s="1253"/>
      <c r="C48" s="1415"/>
      <c r="D48" s="1461">
        <v>10000</v>
      </c>
      <c r="E48" s="1462"/>
      <c r="F48" s="1462"/>
      <c r="G48" s="1462"/>
      <c r="H48" s="1462"/>
      <c r="I48" s="1462"/>
      <c r="J48" s="1459" t="s">
        <v>3259</v>
      </c>
      <c r="K48" s="1459"/>
      <c r="L48" s="1459"/>
      <c r="M48" s="1459"/>
      <c r="N48" s="1459"/>
      <c r="O48" s="1459"/>
      <c r="P48" s="1459"/>
      <c r="Q48" s="1459"/>
      <c r="R48" s="1459"/>
      <c r="S48" s="1459"/>
      <c r="T48" s="1459"/>
      <c r="U48" s="1459"/>
      <c r="V48" s="1460"/>
      <c r="W48" s="1466"/>
    </row>
    <row r="49" spans="1:23" ht="25.5" customHeight="1">
      <c r="A49" s="432"/>
      <c r="B49" s="432"/>
      <c r="C49" s="432"/>
      <c r="D49" s="433"/>
      <c r="E49" s="433"/>
      <c r="F49" s="433"/>
      <c r="G49" s="433"/>
      <c r="H49" s="434"/>
      <c r="I49" s="434"/>
      <c r="J49" s="434"/>
      <c r="K49" s="434"/>
      <c r="L49" s="432"/>
      <c r="M49" s="435"/>
      <c r="N49" s="434"/>
      <c r="O49" s="434"/>
      <c r="P49" s="434"/>
      <c r="Q49" s="435"/>
      <c r="R49" s="435"/>
      <c r="S49" s="435"/>
      <c r="T49" s="435"/>
      <c r="U49" s="435"/>
      <c r="V49" s="435"/>
      <c r="W49" s="442" t="s">
        <v>3552</v>
      </c>
    </row>
    <row r="50" spans="1:23" ht="30" customHeight="1">
      <c r="A50" s="437" t="s">
        <v>3153</v>
      </c>
      <c r="B50" s="418" t="s">
        <v>3816</v>
      </c>
      <c r="C50" s="1445">
        <v>75000</v>
      </c>
      <c r="D50" s="1445"/>
      <c r="E50" s="1445"/>
      <c r="F50" s="1445"/>
      <c r="G50" s="1445"/>
      <c r="H50" s="1445"/>
      <c r="I50" s="1445"/>
      <c r="J50" s="1445"/>
      <c r="K50" s="1445"/>
      <c r="L50" s="1445"/>
      <c r="M50" s="1445"/>
      <c r="N50" s="1445"/>
      <c r="O50" s="1445"/>
      <c r="P50" s="1445"/>
      <c r="Q50" s="1445"/>
      <c r="R50" s="1445"/>
      <c r="S50" s="1445"/>
      <c r="T50" s="1445"/>
      <c r="U50" s="1445"/>
      <c r="V50" s="1446"/>
      <c r="W50" s="438" t="s">
        <v>3132</v>
      </c>
    </row>
    <row r="51" spans="1:23" ht="25.5" customHeight="1">
      <c r="A51" s="1463"/>
      <c r="B51" s="1463"/>
      <c r="C51" s="1463"/>
      <c r="D51" s="1463"/>
      <c r="E51" s="1463"/>
      <c r="F51" s="1463"/>
      <c r="G51" s="1463"/>
      <c r="H51" s="1463"/>
      <c r="I51" s="1463"/>
      <c r="J51" s="1463"/>
      <c r="K51" s="1463"/>
      <c r="L51" s="1463"/>
      <c r="M51" s="1463"/>
      <c r="N51" s="1463"/>
      <c r="O51" s="1463"/>
      <c r="P51" s="1463"/>
      <c r="Q51" s="1463"/>
      <c r="R51" s="1463"/>
      <c r="S51" s="1463"/>
      <c r="T51" s="1463"/>
      <c r="U51" s="1463"/>
      <c r="V51" s="1463"/>
      <c r="W51" s="1463"/>
    </row>
    <row r="52" spans="1:23" ht="25.5" customHeight="1">
      <c r="A52" s="1463" t="s">
        <v>3553</v>
      </c>
      <c r="B52" s="1463"/>
      <c r="C52" s="1463"/>
      <c r="D52" s="1463"/>
      <c r="E52" s="1463"/>
      <c r="F52" s="1463"/>
      <c r="G52" s="1463"/>
      <c r="H52" s="1463"/>
      <c r="I52" s="1463"/>
      <c r="J52" s="1463"/>
      <c r="K52" s="1463"/>
      <c r="L52" s="1463"/>
      <c r="M52" s="1463"/>
      <c r="N52" s="1463"/>
      <c r="O52" s="1463"/>
      <c r="P52" s="1463"/>
      <c r="Q52" s="1463"/>
      <c r="R52" s="1463"/>
      <c r="S52" s="1463"/>
      <c r="T52" s="1463"/>
      <c r="U52" s="1463"/>
      <c r="V52" s="1463"/>
      <c r="W52" s="1463"/>
    </row>
    <row r="53" spans="1:23" ht="25.5" customHeight="1">
      <c r="A53" s="414" t="s">
        <v>3616</v>
      </c>
    </row>
  </sheetData>
  <sheetProtection algorithmName="SHA-512" hashValue="CvK5bF3BR2Ff02dB1saN+FJMm9UEPfcifodvCyJCJrWvLcBgziSLy8lC4C7V5pD+Ienf0vmMBrrJrTA/84XiNg==" saltValue="fcfT5/zLdcEb3UDqnxctRA==" spinCount="100000" sheet="1" selectLockedCells="1" selectUnlockedCells="1"/>
  <mergeCells count="91">
    <mergeCell ref="W14:W15"/>
    <mergeCell ref="M15:V15"/>
    <mergeCell ref="A14:A15"/>
    <mergeCell ref="B14:B15"/>
    <mergeCell ref="C14:C15"/>
    <mergeCell ref="D14:I14"/>
    <mergeCell ref="K14:V14"/>
    <mergeCell ref="C50:V50"/>
    <mergeCell ref="A51:W51"/>
    <mergeCell ref="A52:W52"/>
    <mergeCell ref="W41:W48"/>
    <mergeCell ref="E42:I42"/>
    <mergeCell ref="K42:R42"/>
    <mergeCell ref="I43:V43"/>
    <mergeCell ref="C44:C46"/>
    <mergeCell ref="E44:I44"/>
    <mergeCell ref="K44:R44"/>
    <mergeCell ref="E45:I45"/>
    <mergeCell ref="K45:R45"/>
    <mergeCell ref="I46:V46"/>
    <mergeCell ref="C37:V37"/>
    <mergeCell ref="C39:V39"/>
    <mergeCell ref="A41:A48"/>
    <mergeCell ref="B41:B48"/>
    <mergeCell ref="C41:C43"/>
    <mergeCell ref="E41:I41"/>
    <mergeCell ref="K41:R41"/>
    <mergeCell ref="C47:C48"/>
    <mergeCell ref="D47:L47"/>
    <mergeCell ref="J48:V48"/>
    <mergeCell ref="D48:I48"/>
    <mergeCell ref="W30:W35"/>
    <mergeCell ref="L31:V31"/>
    <mergeCell ref="C32:K33"/>
    <mergeCell ref="L32:O32"/>
    <mergeCell ref="L33:V33"/>
    <mergeCell ref="C34:K35"/>
    <mergeCell ref="L34:O34"/>
    <mergeCell ref="L35:V35"/>
    <mergeCell ref="C26:V26"/>
    <mergeCell ref="C28:V28"/>
    <mergeCell ref="A30:A35"/>
    <mergeCell ref="B30:B35"/>
    <mergeCell ref="C30:K31"/>
    <mergeCell ref="L30:O30"/>
    <mergeCell ref="A21:A24"/>
    <mergeCell ref="B21:B24"/>
    <mergeCell ref="C21:C22"/>
    <mergeCell ref="D21:V22"/>
    <mergeCell ref="W21:W24"/>
    <mergeCell ref="C23:C24"/>
    <mergeCell ref="D23:V24"/>
    <mergeCell ref="W17:W19"/>
    <mergeCell ref="C18:G18"/>
    <mergeCell ref="H18:L18"/>
    <mergeCell ref="M18:Q18"/>
    <mergeCell ref="R18:V18"/>
    <mergeCell ref="C19:G19"/>
    <mergeCell ref="H19:L19"/>
    <mergeCell ref="M19:V19"/>
    <mergeCell ref="R17:V17"/>
    <mergeCell ref="A17:A19"/>
    <mergeCell ref="B17:B19"/>
    <mergeCell ref="C17:G17"/>
    <mergeCell ref="H17:L17"/>
    <mergeCell ref="M17:Q17"/>
    <mergeCell ref="W10:W12"/>
    <mergeCell ref="C11:K11"/>
    <mergeCell ref="L11:N11"/>
    <mergeCell ref="O11:V11"/>
    <mergeCell ref="C12:K12"/>
    <mergeCell ref="L12:N12"/>
    <mergeCell ref="O12:V12"/>
    <mergeCell ref="A10:A12"/>
    <mergeCell ref="B10:B12"/>
    <mergeCell ref="C10:V10"/>
    <mergeCell ref="A3:A8"/>
    <mergeCell ref="B3:B8"/>
    <mergeCell ref="C3:C5"/>
    <mergeCell ref="E3:I3"/>
    <mergeCell ref="K3:R3"/>
    <mergeCell ref="E6:I6"/>
    <mergeCell ref="K6:R6"/>
    <mergeCell ref="E7:I7"/>
    <mergeCell ref="K7:R7"/>
    <mergeCell ref="M8:V8"/>
    <mergeCell ref="W3:W8"/>
    <mergeCell ref="E4:I4"/>
    <mergeCell ref="K4:R4"/>
    <mergeCell ref="M5:V5"/>
    <mergeCell ref="C6:C8"/>
  </mergeCells>
  <phoneticPr fontId="36"/>
  <conditionalFormatting sqref="A1:XFD13 A51:XFD1048576 X21:XFD24 A16:XFD16 A17:A20 C17:XFD20 A25:A50 C25:XFD50">
    <cfRule type="expression" dxfId="19" priority="11">
      <formula>A1&lt;#REF!</formula>
    </cfRule>
    <cfRule type="expression" dxfId="18" priority="12">
      <formula>A1&gt;#REF!</formula>
    </cfRule>
  </conditionalFormatting>
  <conditionalFormatting sqref="W21:W24 A21:A24 C23:D23 C21:D21">
    <cfRule type="expression" dxfId="17" priority="9">
      <formula>A21&lt;A21</formula>
    </cfRule>
    <cfRule type="expression" dxfId="16" priority="10">
      <formula>A21&gt;A21</formula>
    </cfRule>
  </conditionalFormatting>
  <conditionalFormatting sqref="A14:V15 X14:XFD15">
    <cfRule type="expression" dxfId="15" priority="7">
      <formula>A14&lt;#REF!</formula>
    </cfRule>
    <cfRule type="expression" dxfId="14" priority="8">
      <formula>A14&gt;#REF!</formula>
    </cfRule>
  </conditionalFormatting>
  <conditionalFormatting sqref="W14:W15">
    <cfRule type="expression" dxfId="13" priority="5">
      <formula>W14&lt;#REF!</formula>
    </cfRule>
    <cfRule type="expression" dxfId="12" priority="6">
      <formula>W14&gt;#REF!</formula>
    </cfRule>
  </conditionalFormatting>
  <conditionalFormatting sqref="B25:B50 B17:B20">
    <cfRule type="expression" dxfId="11" priority="3">
      <formula>B17&lt;#REF!</formula>
    </cfRule>
    <cfRule type="expression" dxfId="10" priority="4">
      <formula>B17&gt;#REF!</formula>
    </cfRule>
  </conditionalFormatting>
  <conditionalFormatting sqref="B21:B24">
    <cfRule type="expression" dxfId="9" priority="1">
      <formula>B21&lt;B21</formula>
    </cfRule>
    <cfRule type="expression" dxfId="8" priority="2">
      <formula>B21&gt;B21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3"/>
  <sheetViews>
    <sheetView view="pageBreakPreview" zoomScaleNormal="100" zoomScaleSheetLayoutView="100" workbookViewId="0"/>
  </sheetViews>
  <sheetFormatPr defaultRowHeight="13.5"/>
  <cols>
    <col min="1" max="1" width="11.625" style="741" customWidth="1"/>
    <col min="2" max="2" width="14.625" style="741" customWidth="1"/>
    <col min="3" max="3" width="20.125" style="741" customWidth="1"/>
    <col min="4" max="4" width="5.75" style="741" customWidth="1"/>
    <col min="5" max="16384" width="9" style="718"/>
  </cols>
  <sheetData>
    <row r="1" spans="1:6" ht="18.75">
      <c r="A1" s="740" t="s">
        <v>3776</v>
      </c>
    </row>
    <row r="2" spans="1:6" ht="25.5" customHeight="1"/>
    <row r="3" spans="1:6" s="743" customFormat="1" ht="14.25">
      <c r="A3" s="728" t="s">
        <v>3753</v>
      </c>
      <c r="B3" s="728" t="s">
        <v>3754</v>
      </c>
      <c r="C3" s="728" t="s">
        <v>3755</v>
      </c>
      <c r="D3" s="742"/>
    </row>
    <row r="4" spans="1:6" s="743" customFormat="1" ht="14.25" customHeight="1">
      <c r="A4" s="1472" t="s">
        <v>3777</v>
      </c>
      <c r="B4" s="731" t="s">
        <v>3757</v>
      </c>
      <c r="C4" s="744">
        <v>6760</v>
      </c>
      <c r="D4" s="742"/>
      <c r="F4" s="745"/>
    </row>
    <row r="5" spans="1:6" s="743" customFormat="1" ht="14.25" customHeight="1">
      <c r="A5" s="1473"/>
      <c r="B5" s="734" t="s">
        <v>3758</v>
      </c>
      <c r="C5" s="746">
        <v>7180</v>
      </c>
      <c r="D5" s="742"/>
      <c r="F5" s="745"/>
    </row>
    <row r="6" spans="1:6" s="743" customFormat="1" ht="14.25" customHeight="1">
      <c r="A6" s="1473"/>
      <c r="B6" s="734" t="s">
        <v>3778</v>
      </c>
      <c r="C6" s="746">
        <v>8580</v>
      </c>
      <c r="D6" s="742"/>
      <c r="F6" s="745"/>
    </row>
    <row r="7" spans="1:6" s="743" customFormat="1" ht="14.25" customHeight="1">
      <c r="A7" s="1473"/>
      <c r="B7" s="739" t="s">
        <v>3779</v>
      </c>
      <c r="C7" s="747">
        <v>10860</v>
      </c>
      <c r="D7" s="742"/>
      <c r="F7" s="745"/>
    </row>
    <row r="8" spans="1:6" s="743" customFormat="1" ht="14.25" customHeight="1">
      <c r="A8" s="1477" t="s">
        <v>3780</v>
      </c>
      <c r="B8" s="731" t="s">
        <v>3757</v>
      </c>
      <c r="C8" s="744">
        <v>4020</v>
      </c>
      <c r="D8" s="742"/>
      <c r="F8" s="745"/>
    </row>
    <row r="9" spans="1:6" s="743" customFormat="1" ht="14.25" customHeight="1">
      <c r="A9" s="1473"/>
      <c r="B9" s="734" t="s">
        <v>3758</v>
      </c>
      <c r="C9" s="746">
        <v>4440</v>
      </c>
      <c r="D9" s="742"/>
      <c r="F9" s="745"/>
    </row>
    <row r="10" spans="1:6" s="743" customFormat="1" ht="14.25" customHeight="1">
      <c r="A10" s="1473"/>
      <c r="B10" s="734" t="s">
        <v>3778</v>
      </c>
      <c r="C10" s="746">
        <v>5840</v>
      </c>
      <c r="D10" s="742"/>
      <c r="F10" s="745"/>
    </row>
    <row r="11" spans="1:6" s="743" customFormat="1" ht="14.25" customHeight="1">
      <c r="A11" s="1473"/>
      <c r="B11" s="739" t="s">
        <v>3779</v>
      </c>
      <c r="C11" s="747">
        <v>8120</v>
      </c>
      <c r="D11" s="742"/>
      <c r="F11" s="745"/>
    </row>
    <row r="12" spans="1:6" s="743" customFormat="1" ht="14.25" customHeight="1">
      <c r="A12" s="1477" t="s">
        <v>3781</v>
      </c>
      <c r="B12" s="731" t="s">
        <v>3757</v>
      </c>
      <c r="C12" s="744">
        <v>2830</v>
      </c>
      <c r="D12" s="742"/>
      <c r="F12" s="745"/>
    </row>
    <row r="13" spans="1:6" s="743" customFormat="1" ht="14.25" customHeight="1">
      <c r="A13" s="1473"/>
      <c r="B13" s="734" t="s">
        <v>3758</v>
      </c>
      <c r="C13" s="746">
        <v>3250</v>
      </c>
      <c r="D13" s="742"/>
      <c r="F13" s="745"/>
    </row>
    <row r="14" spans="1:6" s="743" customFormat="1" ht="14.25" customHeight="1">
      <c r="A14" s="1473"/>
      <c r="B14" s="734" t="s">
        <v>3778</v>
      </c>
      <c r="C14" s="746">
        <v>4650</v>
      </c>
      <c r="D14" s="742"/>
      <c r="F14" s="745"/>
    </row>
    <row r="15" spans="1:6" s="743" customFormat="1" ht="14.25" customHeight="1">
      <c r="A15" s="1473"/>
      <c r="B15" s="739" t="s">
        <v>3779</v>
      </c>
      <c r="C15" s="747">
        <v>6930</v>
      </c>
      <c r="D15" s="742"/>
      <c r="F15" s="745"/>
    </row>
    <row r="16" spans="1:6" s="743" customFormat="1" ht="14.25" customHeight="1">
      <c r="A16" s="1477" t="s">
        <v>3782</v>
      </c>
      <c r="B16" s="731" t="s">
        <v>3757</v>
      </c>
      <c r="C16" s="744">
        <v>2190</v>
      </c>
      <c r="D16" s="742"/>
      <c r="F16" s="745"/>
    </row>
    <row r="17" spans="1:6" s="743" customFormat="1" ht="14.25" customHeight="1">
      <c r="A17" s="1473"/>
      <c r="B17" s="734" t="s">
        <v>3758</v>
      </c>
      <c r="C17" s="746">
        <v>2610</v>
      </c>
      <c r="D17" s="742"/>
      <c r="F17" s="745"/>
    </row>
    <row r="18" spans="1:6" s="743" customFormat="1" ht="14.25" customHeight="1">
      <c r="A18" s="1473"/>
      <c r="B18" s="734" t="s">
        <v>3778</v>
      </c>
      <c r="C18" s="746">
        <v>4010</v>
      </c>
      <c r="D18" s="742"/>
      <c r="F18" s="745"/>
    </row>
    <row r="19" spans="1:6" s="743" customFormat="1" ht="14.25" customHeight="1">
      <c r="A19" s="1473"/>
      <c r="B19" s="739" t="s">
        <v>3779</v>
      </c>
      <c r="C19" s="747">
        <v>6290</v>
      </c>
      <c r="D19" s="742"/>
      <c r="F19" s="745"/>
    </row>
    <row r="20" spans="1:6" s="743" customFormat="1" ht="14.25" customHeight="1">
      <c r="A20" s="1472" t="s">
        <v>3783</v>
      </c>
      <c r="B20" s="731" t="s">
        <v>3757</v>
      </c>
      <c r="C20" s="744">
        <v>2080</v>
      </c>
      <c r="D20" s="742"/>
      <c r="F20" s="745"/>
    </row>
    <row r="21" spans="1:6" s="743" customFormat="1" ht="14.25" customHeight="1">
      <c r="A21" s="1473"/>
      <c r="B21" s="734" t="s">
        <v>3758</v>
      </c>
      <c r="C21" s="746">
        <v>2500</v>
      </c>
      <c r="D21" s="742"/>
      <c r="F21" s="745"/>
    </row>
    <row r="22" spans="1:6" s="743" customFormat="1" ht="14.25" customHeight="1">
      <c r="A22" s="1473"/>
      <c r="B22" s="734" t="s">
        <v>3778</v>
      </c>
      <c r="C22" s="746">
        <v>3900</v>
      </c>
      <c r="D22" s="742"/>
      <c r="F22" s="745"/>
    </row>
    <row r="23" spans="1:6" s="743" customFormat="1" ht="14.25" customHeight="1">
      <c r="A23" s="1473"/>
      <c r="B23" s="739" t="s">
        <v>3779</v>
      </c>
      <c r="C23" s="747">
        <v>6180</v>
      </c>
      <c r="D23" s="742"/>
      <c r="F23" s="745"/>
    </row>
    <row r="24" spans="1:6" s="743" customFormat="1" ht="14.25" customHeight="1">
      <c r="A24" s="1474" t="s">
        <v>3784</v>
      </c>
      <c r="B24" s="731" t="s">
        <v>3757</v>
      </c>
      <c r="C24" s="744">
        <v>1800</v>
      </c>
      <c r="D24" s="742"/>
      <c r="F24" s="745"/>
    </row>
    <row r="25" spans="1:6" s="743" customFormat="1" ht="14.25" customHeight="1">
      <c r="A25" s="1469"/>
      <c r="B25" s="734" t="s">
        <v>3758</v>
      </c>
      <c r="C25" s="746">
        <v>2230</v>
      </c>
      <c r="D25" s="742"/>
      <c r="F25" s="745"/>
    </row>
    <row r="26" spans="1:6" s="743" customFormat="1" ht="14.25" customHeight="1">
      <c r="A26" s="1469"/>
      <c r="B26" s="734" t="s">
        <v>3778</v>
      </c>
      <c r="C26" s="746">
        <v>3630</v>
      </c>
      <c r="D26" s="742"/>
      <c r="F26" s="745"/>
    </row>
    <row r="27" spans="1:6" s="743" customFormat="1" ht="14.25" customHeight="1">
      <c r="A27" s="1469"/>
      <c r="B27" s="739" t="s">
        <v>3779</v>
      </c>
      <c r="C27" s="747">
        <v>5910</v>
      </c>
      <c r="D27" s="742"/>
      <c r="F27" s="745"/>
    </row>
    <row r="28" spans="1:6" s="743" customFormat="1" ht="14.25" customHeight="1">
      <c r="A28" s="1472" t="s">
        <v>3785</v>
      </c>
      <c r="B28" s="731" t="s">
        <v>3757</v>
      </c>
      <c r="C28" s="744">
        <v>1610</v>
      </c>
      <c r="D28" s="742"/>
      <c r="F28" s="745"/>
    </row>
    <row r="29" spans="1:6" s="743" customFormat="1" ht="14.25" customHeight="1">
      <c r="A29" s="1473"/>
      <c r="B29" s="734" t="s">
        <v>3758</v>
      </c>
      <c r="C29" s="746">
        <v>2030</v>
      </c>
      <c r="D29" s="742"/>
      <c r="F29" s="745"/>
    </row>
    <row r="30" spans="1:6" s="743" customFormat="1" ht="14.25" customHeight="1">
      <c r="A30" s="1473"/>
      <c r="B30" s="734" t="s">
        <v>3778</v>
      </c>
      <c r="C30" s="746">
        <v>3430</v>
      </c>
      <c r="D30" s="742"/>
      <c r="F30" s="745"/>
    </row>
    <row r="31" spans="1:6" s="743" customFormat="1" ht="14.25" customHeight="1">
      <c r="A31" s="1473"/>
      <c r="B31" s="739" t="s">
        <v>3779</v>
      </c>
      <c r="C31" s="747">
        <v>5710</v>
      </c>
      <c r="D31" s="742"/>
      <c r="F31" s="745"/>
    </row>
    <row r="32" spans="1:6" s="743" customFormat="1" ht="14.25" customHeight="1">
      <c r="A32" s="1474" t="s">
        <v>3786</v>
      </c>
      <c r="B32" s="731" t="s">
        <v>3757</v>
      </c>
      <c r="C32" s="744">
        <v>1470</v>
      </c>
      <c r="D32" s="742"/>
      <c r="F32" s="745"/>
    </row>
    <row r="33" spans="1:6" s="743" customFormat="1" ht="14.25" customHeight="1">
      <c r="A33" s="1470"/>
      <c r="B33" s="734" t="s">
        <v>3758</v>
      </c>
      <c r="C33" s="746">
        <v>1890</v>
      </c>
      <c r="D33" s="742"/>
      <c r="F33" s="745"/>
    </row>
    <row r="34" spans="1:6" s="743" customFormat="1" ht="14.25" customHeight="1">
      <c r="A34" s="1470"/>
      <c r="B34" s="734" t="s">
        <v>3778</v>
      </c>
      <c r="C34" s="746">
        <v>3290</v>
      </c>
      <c r="D34" s="742"/>
      <c r="F34" s="745"/>
    </row>
    <row r="35" spans="1:6" s="743" customFormat="1" ht="14.25" customHeight="1">
      <c r="A35" s="1470"/>
      <c r="B35" s="739" t="s">
        <v>3779</v>
      </c>
      <c r="C35" s="747">
        <v>5570</v>
      </c>
      <c r="D35" s="742"/>
      <c r="F35" s="745"/>
    </row>
    <row r="36" spans="1:6" s="743" customFormat="1" ht="14.25" customHeight="1">
      <c r="A36" s="1474" t="s">
        <v>3787</v>
      </c>
      <c r="B36" s="731" t="s">
        <v>3757</v>
      </c>
      <c r="C36" s="744">
        <v>1350</v>
      </c>
      <c r="D36" s="742"/>
      <c r="F36" s="745"/>
    </row>
    <row r="37" spans="1:6" s="743" customFormat="1" ht="14.25" customHeight="1">
      <c r="A37" s="1470"/>
      <c r="B37" s="734" t="s">
        <v>3758</v>
      </c>
      <c r="C37" s="746">
        <v>1780</v>
      </c>
      <c r="D37" s="742"/>
      <c r="F37" s="745"/>
    </row>
    <row r="38" spans="1:6" s="743" customFormat="1" ht="14.25" customHeight="1">
      <c r="A38" s="1470"/>
      <c r="B38" s="734" t="s">
        <v>3778</v>
      </c>
      <c r="C38" s="746">
        <v>3180</v>
      </c>
      <c r="D38" s="742"/>
      <c r="F38" s="745"/>
    </row>
    <row r="39" spans="1:6" s="743" customFormat="1" ht="14.25" customHeight="1">
      <c r="A39" s="1470"/>
      <c r="B39" s="739" t="s">
        <v>3779</v>
      </c>
      <c r="C39" s="747">
        <v>5460</v>
      </c>
      <c r="D39" s="742"/>
      <c r="F39" s="745"/>
    </row>
    <row r="40" spans="1:6" s="743" customFormat="1" ht="14.25" customHeight="1">
      <c r="A40" s="1474" t="s">
        <v>3788</v>
      </c>
      <c r="B40" s="731" t="s">
        <v>3757</v>
      </c>
      <c r="C40" s="744">
        <v>1230</v>
      </c>
      <c r="D40" s="742"/>
      <c r="F40" s="745"/>
    </row>
    <row r="41" spans="1:6" s="743" customFormat="1" ht="14.25" customHeight="1">
      <c r="A41" s="1470"/>
      <c r="B41" s="734" t="s">
        <v>3758</v>
      </c>
      <c r="C41" s="746">
        <v>1650</v>
      </c>
      <c r="D41" s="742"/>
      <c r="F41" s="745"/>
    </row>
    <row r="42" spans="1:6" s="743" customFormat="1" ht="14.25" customHeight="1">
      <c r="A42" s="1470"/>
      <c r="B42" s="734" t="s">
        <v>3778</v>
      </c>
      <c r="C42" s="746">
        <v>3050</v>
      </c>
      <c r="D42" s="742"/>
      <c r="F42" s="745"/>
    </row>
    <row r="43" spans="1:6" s="743" customFormat="1" ht="14.25" customHeight="1">
      <c r="A43" s="1470"/>
      <c r="B43" s="739" t="s">
        <v>3779</v>
      </c>
      <c r="C43" s="747">
        <v>5330</v>
      </c>
      <c r="D43" s="742"/>
      <c r="F43" s="745"/>
    </row>
    <row r="44" spans="1:6" s="743" customFormat="1" ht="14.25" customHeight="1">
      <c r="A44" s="1474" t="s">
        <v>3789</v>
      </c>
      <c r="B44" s="731" t="s">
        <v>3757</v>
      </c>
      <c r="C44" s="744">
        <v>1160</v>
      </c>
      <c r="D44" s="742"/>
      <c r="F44" s="745"/>
    </row>
    <row r="45" spans="1:6" s="743" customFormat="1" ht="14.25" customHeight="1">
      <c r="A45" s="1470"/>
      <c r="B45" s="734" t="s">
        <v>3758</v>
      </c>
      <c r="C45" s="746">
        <v>1580</v>
      </c>
      <c r="D45" s="742"/>
      <c r="F45" s="745"/>
    </row>
    <row r="46" spans="1:6" s="743" customFormat="1" ht="14.25" customHeight="1">
      <c r="A46" s="1470"/>
      <c r="B46" s="734" t="s">
        <v>3778</v>
      </c>
      <c r="C46" s="746">
        <v>2980</v>
      </c>
      <c r="D46" s="742"/>
      <c r="F46" s="745"/>
    </row>
    <row r="47" spans="1:6" s="743" customFormat="1" ht="14.25" customHeight="1">
      <c r="A47" s="1470"/>
      <c r="B47" s="739" t="s">
        <v>3779</v>
      </c>
      <c r="C47" s="747">
        <v>5260</v>
      </c>
      <c r="D47" s="742"/>
      <c r="F47" s="745"/>
    </row>
    <row r="48" spans="1:6" s="743" customFormat="1" ht="14.25" customHeight="1">
      <c r="A48" s="1341" t="s">
        <v>3790</v>
      </c>
      <c r="B48" s="731" t="s">
        <v>3757</v>
      </c>
      <c r="C48" s="744">
        <v>1100</v>
      </c>
      <c r="D48" s="742"/>
      <c r="F48" s="745"/>
    </row>
    <row r="49" spans="1:6" s="743" customFormat="1" ht="14.25" customHeight="1">
      <c r="A49" s="1475"/>
      <c r="B49" s="734" t="s">
        <v>3758</v>
      </c>
      <c r="C49" s="746">
        <v>1520</v>
      </c>
      <c r="D49" s="742"/>
      <c r="F49" s="745"/>
    </row>
    <row r="50" spans="1:6" s="743" customFormat="1" ht="14.25" customHeight="1">
      <c r="A50" s="1475"/>
      <c r="B50" s="734" t="s">
        <v>3778</v>
      </c>
      <c r="C50" s="746">
        <v>2920</v>
      </c>
      <c r="D50" s="742"/>
      <c r="F50" s="745"/>
    </row>
    <row r="51" spans="1:6" s="743" customFormat="1" ht="14.25" customHeight="1">
      <c r="A51" s="1476"/>
      <c r="B51" s="739" t="s">
        <v>3779</v>
      </c>
      <c r="C51" s="747">
        <v>5200</v>
      </c>
      <c r="D51" s="742"/>
      <c r="F51" s="745"/>
    </row>
    <row r="52" spans="1:6" s="743" customFormat="1" ht="14.25" customHeight="1">
      <c r="A52" s="1469" t="s">
        <v>3791</v>
      </c>
      <c r="B52" s="731" t="s">
        <v>3757</v>
      </c>
      <c r="C52" s="744">
        <v>1050</v>
      </c>
      <c r="D52" s="742"/>
      <c r="F52" s="745"/>
    </row>
    <row r="53" spans="1:6" s="743" customFormat="1" ht="14.25" customHeight="1">
      <c r="A53" s="1470"/>
      <c r="B53" s="734" t="s">
        <v>3758</v>
      </c>
      <c r="C53" s="746">
        <v>1470</v>
      </c>
      <c r="D53" s="742"/>
      <c r="F53" s="745"/>
    </row>
    <row r="54" spans="1:6" s="743" customFormat="1" ht="14.25" customHeight="1">
      <c r="A54" s="1470"/>
      <c r="B54" s="734" t="s">
        <v>3778</v>
      </c>
      <c r="C54" s="746">
        <v>2870</v>
      </c>
      <c r="D54" s="742"/>
      <c r="F54" s="745"/>
    </row>
    <row r="55" spans="1:6" s="743" customFormat="1" ht="14.25" customHeight="1">
      <c r="A55" s="1470"/>
      <c r="B55" s="739" t="s">
        <v>3779</v>
      </c>
      <c r="C55" s="747">
        <v>5150</v>
      </c>
      <c r="D55" s="742"/>
      <c r="F55" s="745"/>
    </row>
    <row r="56" spans="1:6" s="743" customFormat="1" ht="14.25" customHeight="1">
      <c r="A56" s="1474" t="s">
        <v>3792</v>
      </c>
      <c r="B56" s="731" t="s">
        <v>3757</v>
      </c>
      <c r="C56" s="744">
        <v>1010</v>
      </c>
      <c r="D56" s="742"/>
      <c r="F56" s="745"/>
    </row>
    <row r="57" spans="1:6" s="743" customFormat="1" ht="14.25" customHeight="1">
      <c r="A57" s="1470"/>
      <c r="B57" s="734" t="s">
        <v>3758</v>
      </c>
      <c r="C57" s="746">
        <v>1430</v>
      </c>
      <c r="D57" s="742"/>
      <c r="F57" s="745"/>
    </row>
    <row r="58" spans="1:6" s="743" customFormat="1" ht="14.25" customHeight="1">
      <c r="A58" s="1470"/>
      <c r="B58" s="734" t="s">
        <v>3778</v>
      </c>
      <c r="C58" s="746">
        <v>2830</v>
      </c>
      <c r="D58" s="742"/>
      <c r="F58" s="745"/>
    </row>
    <row r="59" spans="1:6" s="743" customFormat="1" ht="14.25" customHeight="1">
      <c r="A59" s="1470"/>
      <c r="B59" s="739" t="s">
        <v>3779</v>
      </c>
      <c r="C59" s="747">
        <v>5110</v>
      </c>
      <c r="D59" s="742"/>
      <c r="F59" s="745"/>
    </row>
    <row r="60" spans="1:6" s="743" customFormat="1" ht="14.25" customHeight="1">
      <c r="A60" s="1474" t="s">
        <v>3793</v>
      </c>
      <c r="B60" s="731" t="s">
        <v>3757</v>
      </c>
      <c r="C60" s="744">
        <v>970</v>
      </c>
      <c r="D60" s="742"/>
      <c r="F60" s="745"/>
    </row>
    <row r="61" spans="1:6" s="743" customFormat="1" ht="14.25" customHeight="1">
      <c r="A61" s="1470"/>
      <c r="B61" s="734" t="s">
        <v>3758</v>
      </c>
      <c r="C61" s="746">
        <v>1390</v>
      </c>
      <c r="D61" s="742"/>
      <c r="F61" s="745"/>
    </row>
    <row r="62" spans="1:6" s="743" customFormat="1" ht="14.25" customHeight="1">
      <c r="A62" s="1470"/>
      <c r="B62" s="734" t="s">
        <v>3778</v>
      </c>
      <c r="C62" s="746">
        <v>2790</v>
      </c>
      <c r="D62" s="742"/>
      <c r="F62" s="745"/>
    </row>
    <row r="63" spans="1:6" s="743" customFormat="1" ht="14.25" customHeight="1">
      <c r="A63" s="1470"/>
      <c r="B63" s="739" t="s">
        <v>3779</v>
      </c>
      <c r="C63" s="747">
        <v>5070</v>
      </c>
      <c r="D63" s="742"/>
      <c r="F63" s="745"/>
    </row>
    <row r="64" spans="1:6" s="743" customFormat="1" ht="14.25" customHeight="1">
      <c r="A64" s="1474" t="s">
        <v>3794</v>
      </c>
      <c r="B64" s="731" t="s">
        <v>3757</v>
      </c>
      <c r="C64" s="744">
        <v>1020</v>
      </c>
      <c r="D64" s="742"/>
      <c r="F64" s="745"/>
    </row>
    <row r="65" spans="1:6" s="743" customFormat="1" ht="14.25" customHeight="1">
      <c r="A65" s="1470"/>
      <c r="B65" s="734" t="s">
        <v>3758</v>
      </c>
      <c r="C65" s="746">
        <v>1440</v>
      </c>
      <c r="D65" s="742"/>
      <c r="F65" s="745"/>
    </row>
    <row r="66" spans="1:6" s="743" customFormat="1" ht="14.25" customHeight="1">
      <c r="A66" s="1470"/>
      <c r="B66" s="734" t="s">
        <v>3778</v>
      </c>
      <c r="C66" s="746">
        <v>2840</v>
      </c>
      <c r="D66" s="742"/>
      <c r="F66" s="745"/>
    </row>
    <row r="67" spans="1:6" s="743" customFormat="1" ht="14.25" customHeight="1">
      <c r="A67" s="1470"/>
      <c r="B67" s="739" t="s">
        <v>3779</v>
      </c>
      <c r="C67" s="747">
        <v>5120</v>
      </c>
      <c r="D67" s="742"/>
      <c r="F67" s="745"/>
    </row>
    <row r="68" spans="1:6" s="743" customFormat="1" ht="14.25" customHeight="1">
      <c r="A68" s="1341" t="s">
        <v>3795</v>
      </c>
      <c r="B68" s="731" t="s">
        <v>3757</v>
      </c>
      <c r="C68" s="744">
        <v>990</v>
      </c>
      <c r="D68" s="742"/>
      <c r="F68" s="745"/>
    </row>
    <row r="69" spans="1:6" s="743" customFormat="1" ht="14.25" customHeight="1">
      <c r="A69" s="1475"/>
      <c r="B69" s="734" t="s">
        <v>3758</v>
      </c>
      <c r="C69" s="746">
        <v>1410</v>
      </c>
      <c r="D69" s="742"/>
      <c r="F69" s="745"/>
    </row>
    <row r="70" spans="1:6" s="743" customFormat="1" ht="14.25" customHeight="1">
      <c r="A70" s="1475"/>
      <c r="B70" s="734" t="s">
        <v>3778</v>
      </c>
      <c r="C70" s="746">
        <v>2810</v>
      </c>
      <c r="D70" s="742"/>
      <c r="F70" s="745"/>
    </row>
    <row r="71" spans="1:6" s="743" customFormat="1" ht="14.25" customHeight="1">
      <c r="A71" s="1476"/>
      <c r="B71" s="739" t="s">
        <v>3779</v>
      </c>
      <c r="C71" s="747">
        <v>5090</v>
      </c>
      <c r="D71" s="742"/>
      <c r="F71" s="745"/>
    </row>
    <row r="72" spans="1:6" s="743" customFormat="1" ht="14.25" customHeight="1">
      <c r="A72" s="1469" t="s">
        <v>3796</v>
      </c>
      <c r="B72" s="731" t="s">
        <v>3757</v>
      </c>
      <c r="C72" s="744">
        <v>960</v>
      </c>
      <c r="D72" s="742"/>
    </row>
    <row r="73" spans="1:6" s="743" customFormat="1" ht="14.25" customHeight="1">
      <c r="A73" s="1470"/>
      <c r="B73" s="734" t="s">
        <v>3758</v>
      </c>
      <c r="C73" s="746">
        <v>1380</v>
      </c>
      <c r="D73" s="742"/>
    </row>
    <row r="74" spans="1:6" s="743" customFormat="1" ht="14.25" customHeight="1">
      <c r="A74" s="1470"/>
      <c r="B74" s="734" t="s">
        <v>3778</v>
      </c>
      <c r="C74" s="746">
        <v>2780</v>
      </c>
      <c r="D74" s="742"/>
    </row>
    <row r="75" spans="1:6" s="743" customFormat="1" ht="14.25" customHeight="1">
      <c r="A75" s="1471"/>
      <c r="B75" s="739" t="s">
        <v>3779</v>
      </c>
      <c r="C75" s="747">
        <v>5060</v>
      </c>
      <c r="D75" s="742"/>
    </row>
    <row r="76" spans="1:6">
      <c r="A76" s="748"/>
      <c r="B76" s="748"/>
      <c r="C76" s="749"/>
    </row>
    <row r="77" spans="1:6">
      <c r="A77" s="748"/>
      <c r="B77" s="748"/>
      <c r="C77" s="749"/>
    </row>
    <row r="78" spans="1:6">
      <c r="A78" s="748"/>
      <c r="B78" s="748"/>
      <c r="C78" s="749"/>
    </row>
    <row r="79" spans="1:6">
      <c r="A79" s="748"/>
      <c r="B79" s="748"/>
      <c r="C79" s="749"/>
    </row>
    <row r="80" spans="1:6">
      <c r="A80" s="748"/>
      <c r="B80" s="748"/>
      <c r="C80" s="749"/>
    </row>
    <row r="81" spans="1:3">
      <c r="A81" s="748"/>
      <c r="B81" s="748"/>
      <c r="C81" s="749"/>
    </row>
    <row r="82" spans="1:3">
      <c r="A82" s="748"/>
      <c r="B82" s="748"/>
      <c r="C82" s="749"/>
    </row>
    <row r="83" spans="1:3">
      <c r="A83" s="748"/>
      <c r="B83" s="748"/>
      <c r="C83" s="749"/>
    </row>
    <row r="84" spans="1:3">
      <c r="A84" s="748"/>
      <c r="B84" s="748"/>
      <c r="C84" s="749"/>
    </row>
    <row r="85" spans="1:3">
      <c r="A85" s="748"/>
      <c r="B85" s="748"/>
      <c r="C85" s="749"/>
    </row>
    <row r="86" spans="1:3">
      <c r="A86" s="748"/>
      <c r="B86" s="748"/>
      <c r="C86" s="749"/>
    </row>
    <row r="87" spans="1:3">
      <c r="A87" s="748"/>
      <c r="B87" s="748"/>
      <c r="C87" s="749"/>
    </row>
    <row r="88" spans="1:3">
      <c r="A88" s="748"/>
      <c r="B88" s="748"/>
      <c r="C88" s="749"/>
    </row>
    <row r="89" spans="1:3">
      <c r="A89" s="748"/>
      <c r="B89" s="748"/>
      <c r="C89" s="749"/>
    </row>
    <row r="90" spans="1:3">
      <c r="A90" s="748"/>
      <c r="B90" s="748"/>
      <c r="C90" s="749"/>
    </row>
    <row r="91" spans="1:3">
      <c r="A91" s="748"/>
      <c r="B91" s="748"/>
      <c r="C91" s="749"/>
    </row>
    <row r="92" spans="1:3">
      <c r="A92" s="748"/>
      <c r="B92" s="748"/>
      <c r="C92" s="749"/>
    </row>
    <row r="93" spans="1:3">
      <c r="A93" s="748"/>
      <c r="B93" s="748"/>
      <c r="C93" s="749"/>
    </row>
    <row r="94" spans="1:3">
      <c r="A94" s="748"/>
      <c r="B94" s="748"/>
      <c r="C94" s="749"/>
    </row>
    <row r="95" spans="1:3">
      <c r="A95" s="748"/>
      <c r="B95" s="748"/>
      <c r="C95" s="749"/>
    </row>
    <row r="96" spans="1:3">
      <c r="A96" s="748"/>
      <c r="B96" s="748"/>
      <c r="C96" s="749"/>
    </row>
    <row r="97" spans="1:3">
      <c r="A97" s="748"/>
      <c r="B97" s="748"/>
      <c r="C97" s="749"/>
    </row>
    <row r="98" spans="1:3">
      <c r="A98" s="748"/>
      <c r="B98" s="748"/>
      <c r="C98" s="749"/>
    </row>
    <row r="99" spans="1:3">
      <c r="A99" s="748"/>
      <c r="B99" s="748"/>
      <c r="C99" s="749"/>
    </row>
    <row r="100" spans="1:3">
      <c r="A100" s="748"/>
      <c r="B100" s="748"/>
      <c r="C100" s="749"/>
    </row>
    <row r="101" spans="1:3">
      <c r="A101" s="748"/>
      <c r="B101" s="748"/>
      <c r="C101" s="749"/>
    </row>
    <row r="102" spans="1:3">
      <c r="A102" s="748"/>
      <c r="B102" s="748"/>
      <c r="C102" s="749"/>
    </row>
    <row r="103" spans="1:3">
      <c r="A103" s="748"/>
      <c r="B103" s="748"/>
      <c r="C103" s="749"/>
    </row>
    <row r="104" spans="1:3">
      <c r="A104" s="748"/>
      <c r="B104" s="748"/>
      <c r="C104" s="749"/>
    </row>
    <row r="105" spans="1:3">
      <c r="A105" s="748"/>
      <c r="B105" s="748"/>
      <c r="C105" s="749"/>
    </row>
    <row r="106" spans="1:3">
      <c r="A106" s="748"/>
      <c r="B106" s="748"/>
      <c r="C106" s="749"/>
    </row>
    <row r="107" spans="1:3">
      <c r="A107" s="748"/>
      <c r="B107" s="748"/>
      <c r="C107" s="749"/>
    </row>
    <row r="108" spans="1:3">
      <c r="A108" s="748"/>
      <c r="B108" s="748"/>
      <c r="C108" s="749"/>
    </row>
    <row r="109" spans="1:3">
      <c r="A109" s="748"/>
      <c r="B109" s="748"/>
      <c r="C109" s="749"/>
    </row>
    <row r="110" spans="1:3">
      <c r="A110" s="748"/>
      <c r="B110" s="748"/>
      <c r="C110" s="749"/>
    </row>
    <row r="111" spans="1:3">
      <c r="A111" s="748"/>
      <c r="B111" s="748"/>
      <c r="C111" s="749"/>
    </row>
    <row r="112" spans="1:3">
      <c r="A112" s="748"/>
      <c r="B112" s="748"/>
      <c r="C112" s="749"/>
    </row>
    <row r="113" spans="1:3">
      <c r="A113" s="748"/>
      <c r="B113" s="748"/>
      <c r="C113" s="749"/>
    </row>
    <row r="114" spans="1:3">
      <c r="A114" s="748"/>
      <c r="B114" s="748"/>
      <c r="C114" s="749"/>
    </row>
    <row r="115" spans="1:3">
      <c r="A115" s="748"/>
      <c r="B115" s="748"/>
      <c r="C115" s="749"/>
    </row>
    <row r="116" spans="1:3">
      <c r="A116" s="748"/>
      <c r="B116" s="748"/>
      <c r="C116" s="749"/>
    </row>
    <row r="117" spans="1:3">
      <c r="A117" s="748"/>
      <c r="B117" s="748"/>
      <c r="C117" s="749"/>
    </row>
    <row r="118" spans="1:3">
      <c r="A118" s="748"/>
      <c r="B118" s="748"/>
      <c r="C118" s="749"/>
    </row>
    <row r="119" spans="1:3">
      <c r="A119" s="748"/>
      <c r="B119" s="748"/>
      <c r="C119" s="749"/>
    </row>
    <row r="120" spans="1:3">
      <c r="A120" s="748"/>
      <c r="B120" s="748"/>
      <c r="C120" s="749"/>
    </row>
    <row r="121" spans="1:3">
      <c r="A121" s="748"/>
      <c r="B121" s="748"/>
      <c r="C121" s="749"/>
    </row>
    <row r="122" spans="1:3">
      <c r="A122" s="748"/>
      <c r="B122" s="748"/>
      <c r="C122" s="749"/>
    </row>
    <row r="123" spans="1:3">
      <c r="A123" s="748"/>
      <c r="B123" s="748"/>
      <c r="C123" s="749"/>
    </row>
    <row r="124" spans="1:3">
      <c r="A124" s="748"/>
      <c r="B124" s="748"/>
      <c r="C124" s="749"/>
    </row>
    <row r="125" spans="1:3">
      <c r="A125" s="748"/>
      <c r="B125" s="748"/>
      <c r="C125" s="749"/>
    </row>
    <row r="126" spans="1:3">
      <c r="A126" s="748"/>
      <c r="B126" s="748"/>
      <c r="C126" s="749"/>
    </row>
    <row r="127" spans="1:3">
      <c r="A127" s="748"/>
      <c r="B127" s="748"/>
      <c r="C127" s="749"/>
    </row>
    <row r="128" spans="1:3">
      <c r="A128" s="748"/>
      <c r="B128" s="748"/>
      <c r="C128" s="749"/>
    </row>
    <row r="129" spans="1:3">
      <c r="A129" s="748"/>
      <c r="B129" s="748"/>
      <c r="C129" s="749"/>
    </row>
    <row r="130" spans="1:3">
      <c r="A130" s="748"/>
      <c r="B130" s="748"/>
      <c r="C130" s="749"/>
    </row>
    <row r="131" spans="1:3">
      <c r="A131" s="748"/>
      <c r="B131" s="748"/>
      <c r="C131" s="749"/>
    </row>
    <row r="132" spans="1:3">
      <c r="A132" s="748"/>
      <c r="B132" s="748"/>
      <c r="C132" s="749"/>
    </row>
    <row r="133" spans="1:3">
      <c r="A133" s="748"/>
      <c r="B133" s="748"/>
      <c r="C133" s="749"/>
    </row>
    <row r="134" spans="1:3">
      <c r="A134" s="748"/>
      <c r="B134" s="748"/>
      <c r="C134" s="749"/>
    </row>
    <row r="135" spans="1:3">
      <c r="A135" s="748"/>
      <c r="B135" s="748"/>
      <c r="C135" s="749"/>
    </row>
    <row r="136" spans="1:3">
      <c r="A136" s="748"/>
      <c r="B136" s="748"/>
      <c r="C136" s="749"/>
    </row>
    <row r="137" spans="1:3">
      <c r="A137" s="748"/>
      <c r="B137" s="748"/>
      <c r="C137" s="749"/>
    </row>
    <row r="138" spans="1:3">
      <c r="A138" s="748"/>
      <c r="B138" s="748"/>
      <c r="C138" s="749"/>
    </row>
    <row r="139" spans="1:3">
      <c r="A139" s="748"/>
      <c r="B139" s="748"/>
      <c r="C139" s="749"/>
    </row>
    <row r="140" spans="1:3">
      <c r="A140" s="748"/>
      <c r="B140" s="748"/>
      <c r="C140" s="749"/>
    </row>
    <row r="141" spans="1:3">
      <c r="A141" s="748"/>
      <c r="B141" s="748"/>
      <c r="C141" s="749"/>
    </row>
    <row r="142" spans="1:3">
      <c r="A142" s="748"/>
      <c r="B142" s="748"/>
      <c r="C142" s="749"/>
    </row>
    <row r="143" spans="1:3">
      <c r="A143" s="748"/>
      <c r="B143" s="748"/>
      <c r="C143" s="749"/>
    </row>
    <row r="144" spans="1:3">
      <c r="A144" s="748"/>
      <c r="B144" s="748"/>
      <c r="C144" s="749"/>
    </row>
    <row r="145" spans="1:3">
      <c r="A145" s="748"/>
      <c r="B145" s="748"/>
      <c r="C145" s="749"/>
    </row>
    <row r="146" spans="1:3">
      <c r="A146" s="748"/>
      <c r="B146" s="748"/>
      <c r="C146" s="749"/>
    </row>
    <row r="147" spans="1:3">
      <c r="A147" s="748"/>
      <c r="B147" s="748"/>
      <c r="C147" s="749"/>
    </row>
    <row r="148" spans="1:3">
      <c r="A148" s="748"/>
      <c r="B148" s="748"/>
      <c r="C148" s="749"/>
    </row>
    <row r="149" spans="1:3">
      <c r="A149" s="748"/>
      <c r="B149" s="748"/>
      <c r="C149" s="749"/>
    </row>
    <row r="150" spans="1:3">
      <c r="A150" s="748"/>
      <c r="B150" s="748"/>
      <c r="C150" s="749"/>
    </row>
    <row r="151" spans="1:3">
      <c r="A151" s="748"/>
      <c r="B151" s="748"/>
      <c r="C151" s="749"/>
    </row>
    <row r="152" spans="1:3">
      <c r="A152" s="748"/>
      <c r="B152" s="748"/>
      <c r="C152" s="749"/>
    </row>
    <row r="153" spans="1:3">
      <c r="A153" s="748"/>
      <c r="B153" s="748"/>
      <c r="C153" s="749"/>
    </row>
    <row r="154" spans="1:3">
      <c r="A154" s="748"/>
      <c r="B154" s="748"/>
      <c r="C154" s="749"/>
    </row>
    <row r="155" spans="1:3">
      <c r="A155" s="748"/>
      <c r="B155" s="748"/>
      <c r="C155" s="749"/>
    </row>
    <row r="156" spans="1:3">
      <c r="A156" s="748"/>
      <c r="B156" s="748"/>
      <c r="C156" s="749"/>
    </row>
    <row r="157" spans="1:3">
      <c r="A157" s="748"/>
      <c r="B157" s="748"/>
      <c r="C157" s="749"/>
    </row>
    <row r="158" spans="1:3">
      <c r="A158" s="748"/>
      <c r="B158" s="748"/>
      <c r="C158" s="749"/>
    </row>
    <row r="159" spans="1:3">
      <c r="A159" s="748"/>
      <c r="B159" s="748"/>
      <c r="C159" s="749"/>
    </row>
    <row r="160" spans="1:3">
      <c r="A160" s="748"/>
      <c r="B160" s="748"/>
      <c r="C160" s="749"/>
    </row>
    <row r="161" spans="1:3">
      <c r="A161" s="748"/>
      <c r="B161" s="748"/>
      <c r="C161" s="749"/>
    </row>
    <row r="162" spans="1:3">
      <c r="A162" s="748"/>
      <c r="B162" s="748"/>
      <c r="C162" s="749"/>
    </row>
    <row r="163" spans="1:3">
      <c r="A163" s="748"/>
      <c r="B163" s="748"/>
      <c r="C163" s="749"/>
    </row>
    <row r="164" spans="1:3">
      <c r="A164" s="748"/>
      <c r="B164" s="748"/>
      <c r="C164" s="749"/>
    </row>
    <row r="165" spans="1:3">
      <c r="A165" s="748"/>
      <c r="B165" s="748"/>
      <c r="C165" s="749"/>
    </row>
    <row r="166" spans="1:3">
      <c r="A166" s="748"/>
      <c r="B166" s="748"/>
      <c r="C166" s="749"/>
    </row>
    <row r="167" spans="1:3">
      <c r="A167" s="748"/>
      <c r="B167" s="748"/>
      <c r="C167" s="749"/>
    </row>
    <row r="168" spans="1:3">
      <c r="A168" s="748"/>
      <c r="B168" s="748"/>
      <c r="C168" s="749"/>
    </row>
    <row r="169" spans="1:3">
      <c r="A169" s="748"/>
      <c r="B169" s="748"/>
      <c r="C169" s="749"/>
    </row>
    <row r="170" spans="1:3">
      <c r="A170" s="748"/>
      <c r="B170" s="748"/>
      <c r="C170" s="749"/>
    </row>
    <row r="171" spans="1:3">
      <c r="A171" s="748"/>
      <c r="B171" s="748"/>
      <c r="C171" s="749"/>
    </row>
    <row r="172" spans="1:3">
      <c r="A172" s="748"/>
      <c r="B172" s="748"/>
      <c r="C172" s="749"/>
    </row>
    <row r="173" spans="1:3">
      <c r="A173" s="748"/>
      <c r="B173" s="748"/>
      <c r="C173" s="749"/>
    </row>
  </sheetData>
  <sheetProtection algorithmName="SHA-512" hashValue="GDajkwV2xnRed7ZQtfKg4ZVqKENpnRdLVSJfj17ghIwjP8gA0ItztBxsGVIeBIznmCxayePRI0vMzcvV1B86lQ==" saltValue="pULRj9Xoqe1haeCfqFPW8A==" spinCount="100000" sheet="1" selectLockedCells="1" selectUnlockedCells="1"/>
  <mergeCells count="18">
    <mergeCell ref="A24:A27"/>
    <mergeCell ref="A4:A7"/>
    <mergeCell ref="A8:A11"/>
    <mergeCell ref="A12:A15"/>
    <mergeCell ref="A16:A19"/>
    <mergeCell ref="A20:A23"/>
    <mergeCell ref="A72:A75"/>
    <mergeCell ref="A28:A31"/>
    <mergeCell ref="A32:A35"/>
    <mergeCell ref="A36:A39"/>
    <mergeCell ref="A40:A43"/>
    <mergeCell ref="A44:A47"/>
    <mergeCell ref="A48:A51"/>
    <mergeCell ref="A52:A55"/>
    <mergeCell ref="A56:A59"/>
    <mergeCell ref="A60:A63"/>
    <mergeCell ref="A64:A67"/>
    <mergeCell ref="A68:A71"/>
  </mergeCells>
  <phoneticPr fontId="36"/>
  <conditionalFormatting sqref="A3:B3">
    <cfRule type="expression" dxfId="7" priority="7">
      <formula>A3&lt;#REF!</formula>
    </cfRule>
    <cfRule type="expression" dxfId="6" priority="8">
      <formula>A3&gt;#REF!</formula>
    </cfRule>
  </conditionalFormatting>
  <conditionalFormatting sqref="C3">
    <cfRule type="expression" dxfId="5" priority="5">
      <formula>C3&lt;#REF!</formula>
    </cfRule>
    <cfRule type="expression" dxfId="4" priority="6">
      <formula>C3&gt;#REF!</formula>
    </cfRule>
  </conditionalFormatting>
  <conditionalFormatting sqref="A12:A41 A4:A7 A76:B173">
    <cfRule type="expression" dxfId="3" priority="3">
      <formula>A4&lt;#REF!</formula>
    </cfRule>
    <cfRule type="expression" dxfId="2" priority="4">
      <formula>A4&gt;#REF!</formula>
    </cfRule>
  </conditionalFormatting>
  <conditionalFormatting sqref="A8:A11">
    <cfRule type="expression" dxfId="1" priority="1">
      <formula>A8&lt;#REF!</formula>
    </cfRule>
    <cfRule type="expression" dxfId="0" priority="2">
      <formula>A8&gt;#REF!</formula>
    </cfRule>
  </conditionalFormatting>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0"/>
  <sheetViews>
    <sheetView zoomScaleNormal="100" workbookViewId="0"/>
  </sheetViews>
  <sheetFormatPr defaultColWidth="9" defaultRowHeight="13.5"/>
  <cols>
    <col min="1" max="2" width="9" style="39"/>
    <col min="3" max="3" width="11.375" style="39" bestFit="1" customWidth="1"/>
    <col min="4" max="4" width="10.5" style="39" customWidth="1"/>
    <col min="5" max="10" width="9" style="39"/>
    <col min="11" max="11" width="11.625" style="39" customWidth="1"/>
    <col min="12" max="12" width="10.25" style="39" customWidth="1"/>
    <col min="13" max="13" width="16.625" style="39" customWidth="1"/>
    <col min="14" max="14" width="10.25" style="39" customWidth="1"/>
    <col min="15" max="18" width="11.375" style="39" customWidth="1"/>
    <col min="19" max="19" width="10.5" style="39" customWidth="1"/>
    <col min="20" max="21" width="9" style="39"/>
    <col min="22" max="22" width="12.125" style="39" bestFit="1" customWidth="1"/>
    <col min="23" max="23" width="29.625" style="39" bestFit="1" customWidth="1"/>
    <col min="24" max="24" width="17.75" style="39" customWidth="1"/>
    <col min="25" max="25" width="17" style="40" customWidth="1"/>
    <col min="26" max="28" width="8.5" style="40" customWidth="1"/>
    <col min="29" max="29" width="9" style="39"/>
    <col min="30" max="30" width="14.5" style="90" customWidth="1"/>
    <col min="31" max="31" width="81.5" style="90" customWidth="1"/>
    <col min="32" max="32" width="62.5" style="92" customWidth="1"/>
    <col min="33" max="33" width="26.125" style="92" customWidth="1"/>
    <col min="34" max="16384" width="9" style="39"/>
  </cols>
  <sheetData>
    <row r="1" spans="1:33">
      <c r="A1" s="50"/>
      <c r="B1" s="402"/>
      <c r="C1" s="402"/>
      <c r="D1" s="1478" t="s">
        <v>353</v>
      </c>
      <c r="E1" s="1478"/>
      <c r="F1" s="1478"/>
      <c r="G1" s="1478"/>
      <c r="H1" s="403"/>
      <c r="I1" s="402"/>
      <c r="J1" s="402"/>
      <c r="K1" s="402"/>
      <c r="L1" s="402"/>
      <c r="M1" s="50"/>
      <c r="N1" s="50"/>
      <c r="O1" s="50"/>
      <c r="P1" s="50"/>
      <c r="Q1" s="50"/>
      <c r="R1" s="50"/>
      <c r="S1" s="1480" t="s">
        <v>15</v>
      </c>
      <c r="T1" s="1480"/>
      <c r="U1" s="1480"/>
      <c r="V1" s="1480"/>
      <c r="W1" s="48" t="s">
        <v>352</v>
      </c>
      <c r="X1" s="50" t="s">
        <v>351</v>
      </c>
      <c r="Y1" s="1478" t="s">
        <v>350</v>
      </c>
      <c r="Z1" s="1478"/>
      <c r="AA1" s="1478"/>
      <c r="AB1" s="1478"/>
      <c r="AC1" s="50"/>
      <c r="AD1" s="404"/>
      <c r="AE1" s="404"/>
      <c r="AF1" s="405"/>
      <c r="AG1" s="405"/>
    </row>
    <row r="2" spans="1:33" ht="40.5">
      <c r="A2" s="50"/>
      <c r="B2" s="402" t="s">
        <v>349</v>
      </c>
      <c r="C2" s="402" t="s">
        <v>334</v>
      </c>
      <c r="D2" s="406" t="s">
        <v>348</v>
      </c>
      <c r="E2" s="403" t="s">
        <v>347</v>
      </c>
      <c r="F2" s="403" t="s">
        <v>346</v>
      </c>
      <c r="G2" s="406" t="s">
        <v>345</v>
      </c>
      <c r="H2" s="406" t="s">
        <v>344</v>
      </c>
      <c r="I2" s="48" t="s">
        <v>343</v>
      </c>
      <c r="J2" s="48" t="s">
        <v>342</v>
      </c>
      <c r="K2" s="407" t="s">
        <v>341</v>
      </c>
      <c r="L2" s="407" t="s">
        <v>340</v>
      </c>
      <c r="M2" s="407" t="s">
        <v>339</v>
      </c>
      <c r="N2" s="44" t="s">
        <v>338</v>
      </c>
      <c r="O2" s="44" t="s">
        <v>337</v>
      </c>
      <c r="P2" s="43" t="s">
        <v>336</v>
      </c>
      <c r="Q2" s="73" t="s">
        <v>3264</v>
      </c>
      <c r="R2" s="73" t="s">
        <v>3168</v>
      </c>
      <c r="S2" s="407" t="s">
        <v>335</v>
      </c>
      <c r="T2" s="1479" t="s">
        <v>334</v>
      </c>
      <c r="U2" s="1479"/>
      <c r="V2" s="408" t="s">
        <v>333</v>
      </c>
      <c r="W2" s="48" t="s">
        <v>332</v>
      </c>
      <c r="X2" s="50" t="s">
        <v>35</v>
      </c>
      <c r="Y2" s="403" t="s">
        <v>331</v>
      </c>
      <c r="Z2" s="403" t="s">
        <v>116</v>
      </c>
      <c r="AA2" s="406" t="s">
        <v>115</v>
      </c>
      <c r="AB2" s="406" t="s">
        <v>330</v>
      </c>
      <c r="AC2" s="48" t="s">
        <v>329</v>
      </c>
      <c r="AD2" s="404" t="s">
        <v>3262</v>
      </c>
      <c r="AE2" s="409" t="s">
        <v>3154</v>
      </c>
      <c r="AF2" s="410" t="s">
        <v>3270</v>
      </c>
      <c r="AG2" s="411" t="s">
        <v>3141</v>
      </c>
    </row>
    <row r="3" spans="1:33">
      <c r="A3" s="50"/>
      <c r="B3" s="50">
        <v>0</v>
      </c>
      <c r="C3" s="48" t="s">
        <v>328</v>
      </c>
      <c r="D3" s="50">
        <v>10</v>
      </c>
      <c r="E3" s="50">
        <v>15</v>
      </c>
      <c r="F3" s="50">
        <v>20</v>
      </c>
      <c r="G3" s="50">
        <v>30</v>
      </c>
      <c r="H3" s="50">
        <v>20</v>
      </c>
      <c r="I3" s="48" t="s">
        <v>327</v>
      </c>
      <c r="J3" s="99" t="s">
        <v>3742</v>
      </c>
      <c r="K3" s="48">
        <v>210</v>
      </c>
      <c r="L3" s="48" t="s">
        <v>97</v>
      </c>
      <c r="M3" s="48" t="s">
        <v>326</v>
      </c>
      <c r="N3" s="50">
        <v>0</v>
      </c>
      <c r="O3" s="42">
        <v>0</v>
      </c>
      <c r="P3" s="41">
        <v>0</v>
      </c>
      <c r="Q3" s="41">
        <v>15</v>
      </c>
      <c r="R3" s="41">
        <v>0</v>
      </c>
      <c r="S3" s="48" t="s">
        <v>14</v>
      </c>
      <c r="T3" s="50" t="s">
        <v>325</v>
      </c>
      <c r="U3" s="48" t="s">
        <v>324</v>
      </c>
      <c r="V3" s="50" t="s">
        <v>87</v>
      </c>
      <c r="W3" s="48" t="s">
        <v>312</v>
      </c>
      <c r="X3" s="50" t="s">
        <v>323</v>
      </c>
      <c r="Y3" s="48" t="s">
        <v>322</v>
      </c>
      <c r="Z3" s="52">
        <v>0.12</v>
      </c>
      <c r="AA3" s="52">
        <v>7.0000000000000007E-2</v>
      </c>
      <c r="AB3" s="412">
        <v>-0.02</v>
      </c>
      <c r="AC3" s="50"/>
      <c r="AD3" s="413" t="s">
        <v>319</v>
      </c>
      <c r="AE3" s="409" t="s">
        <v>312</v>
      </c>
      <c r="AF3" s="411" t="s">
        <v>3271</v>
      </c>
      <c r="AG3" s="411" t="s">
        <v>3275</v>
      </c>
    </row>
    <row r="4" spans="1:33">
      <c r="A4" s="50"/>
      <c r="B4" s="50">
        <v>1</v>
      </c>
      <c r="C4" s="48" t="s">
        <v>321</v>
      </c>
      <c r="D4" s="50">
        <v>11</v>
      </c>
      <c r="E4" s="50">
        <v>16</v>
      </c>
      <c r="F4" s="50">
        <v>21</v>
      </c>
      <c r="G4" s="50">
        <v>31</v>
      </c>
      <c r="H4" s="50">
        <v>21</v>
      </c>
      <c r="I4" s="48" t="s">
        <v>320</v>
      </c>
      <c r="J4" s="48"/>
      <c r="K4" s="48">
        <v>211</v>
      </c>
      <c r="L4" s="48" t="s">
        <v>319</v>
      </c>
      <c r="M4" s="48" t="s">
        <v>318</v>
      </c>
      <c r="N4" s="50">
        <v>1</v>
      </c>
      <c r="O4" s="42">
        <v>0</v>
      </c>
      <c r="P4" s="41">
        <v>1</v>
      </c>
      <c r="Q4" s="41">
        <v>16</v>
      </c>
      <c r="R4" s="41">
        <v>1</v>
      </c>
      <c r="S4" s="48" t="s">
        <v>13</v>
      </c>
      <c r="T4" s="50" t="s">
        <v>317</v>
      </c>
      <c r="U4" s="48" t="s">
        <v>316</v>
      </c>
      <c r="V4" s="50" t="s">
        <v>2</v>
      </c>
      <c r="W4" s="407" t="s">
        <v>315</v>
      </c>
      <c r="X4" s="50" t="s">
        <v>314</v>
      </c>
      <c r="Y4" s="48" t="s">
        <v>313</v>
      </c>
      <c r="Z4" s="52">
        <v>0.12</v>
      </c>
      <c r="AA4" s="52">
        <v>0.06</v>
      </c>
      <c r="AB4" s="52"/>
      <c r="AC4" s="48" t="s">
        <v>312</v>
      </c>
      <c r="AD4" s="413" t="s">
        <v>310</v>
      </c>
      <c r="AE4" s="409" t="s">
        <v>3267</v>
      </c>
      <c r="AF4" s="411" t="s">
        <v>3272</v>
      </c>
      <c r="AG4" s="411" t="s">
        <v>3274</v>
      </c>
    </row>
    <row r="5" spans="1:33">
      <c r="A5" s="50"/>
      <c r="B5" s="50">
        <v>2</v>
      </c>
      <c r="C5" s="48" t="s">
        <v>311</v>
      </c>
      <c r="D5" s="50">
        <v>21</v>
      </c>
      <c r="E5" s="50">
        <v>26</v>
      </c>
      <c r="F5" s="50">
        <v>31</v>
      </c>
      <c r="G5" s="50">
        <v>41</v>
      </c>
      <c r="H5" s="50">
        <v>31</v>
      </c>
      <c r="I5" s="50"/>
      <c r="J5" s="50"/>
      <c r="K5" s="50">
        <v>280</v>
      </c>
      <c r="L5" s="48" t="s">
        <v>310</v>
      </c>
      <c r="M5" s="48" t="s">
        <v>309</v>
      </c>
      <c r="N5" s="50">
        <v>2</v>
      </c>
      <c r="O5" s="42">
        <v>46</v>
      </c>
      <c r="P5" s="41">
        <v>2</v>
      </c>
      <c r="Q5" s="41">
        <v>26</v>
      </c>
      <c r="R5" s="41">
        <v>2</v>
      </c>
      <c r="S5" s="50"/>
      <c r="T5" s="50" t="s">
        <v>308</v>
      </c>
      <c r="U5" s="48" t="s">
        <v>307</v>
      </c>
      <c r="V5" s="50"/>
      <c r="W5" s="48" t="s">
        <v>306</v>
      </c>
      <c r="X5" s="50" t="s">
        <v>305</v>
      </c>
      <c r="Y5" s="48" t="s">
        <v>304</v>
      </c>
      <c r="Z5" s="52">
        <v>0.11</v>
      </c>
      <c r="AA5" s="52">
        <v>0.06</v>
      </c>
      <c r="AB5" s="52"/>
      <c r="AC5" s="48" t="s">
        <v>303</v>
      </c>
      <c r="AD5" s="413" t="s">
        <v>3263</v>
      </c>
      <c r="AE5" s="409" t="s">
        <v>3268</v>
      </c>
      <c r="AF5" s="411" t="s">
        <v>3273</v>
      </c>
      <c r="AG5" s="411" t="s">
        <v>3276</v>
      </c>
    </row>
    <row r="6" spans="1:33">
      <c r="A6" s="50"/>
      <c r="B6" s="50">
        <v>3</v>
      </c>
      <c r="C6" s="48" t="s">
        <v>302</v>
      </c>
      <c r="D6" s="50">
        <v>31</v>
      </c>
      <c r="E6" s="50">
        <v>36</v>
      </c>
      <c r="F6" s="50">
        <v>41</v>
      </c>
      <c r="G6" s="50">
        <v>51</v>
      </c>
      <c r="H6" s="50">
        <v>41</v>
      </c>
      <c r="I6" s="50"/>
      <c r="J6" s="50"/>
      <c r="K6" s="50">
        <v>350</v>
      </c>
      <c r="L6" s="48" t="s">
        <v>301</v>
      </c>
      <c r="M6" s="48" t="s">
        <v>300</v>
      </c>
      <c r="N6" s="50">
        <v>3</v>
      </c>
      <c r="O6" s="42">
        <v>151</v>
      </c>
      <c r="P6" s="41">
        <v>3</v>
      </c>
      <c r="Q6" s="41">
        <v>36</v>
      </c>
      <c r="R6" s="41">
        <v>3</v>
      </c>
      <c r="S6" s="50"/>
      <c r="T6" s="50" t="s">
        <v>93</v>
      </c>
      <c r="U6" s="48" t="s">
        <v>89</v>
      </c>
      <c r="V6" s="50"/>
      <c r="W6" s="48" t="s">
        <v>299</v>
      </c>
      <c r="X6" s="50" t="s">
        <v>298</v>
      </c>
      <c r="Y6" s="48" t="s">
        <v>297</v>
      </c>
      <c r="Z6" s="52">
        <v>0.1</v>
      </c>
      <c r="AA6" s="52">
        <v>0.06</v>
      </c>
      <c r="AB6" s="52"/>
      <c r="AC6" s="50"/>
      <c r="AD6" s="413" t="s">
        <v>3261</v>
      </c>
      <c r="AE6" s="409" t="s">
        <v>3269</v>
      </c>
      <c r="AF6" s="405"/>
      <c r="AG6" s="405"/>
    </row>
    <row r="7" spans="1:33" ht="13.5" customHeight="1">
      <c r="A7" s="50"/>
      <c r="B7" s="50">
        <v>4</v>
      </c>
      <c r="C7" s="48" t="s">
        <v>296</v>
      </c>
      <c r="D7" s="50">
        <v>41</v>
      </c>
      <c r="E7" s="50">
        <v>46</v>
      </c>
      <c r="F7" s="50">
        <v>51</v>
      </c>
      <c r="G7" s="50">
        <v>61</v>
      </c>
      <c r="H7" s="50">
        <v>51</v>
      </c>
      <c r="I7" s="50"/>
      <c r="J7" s="50"/>
      <c r="K7" s="50">
        <v>420</v>
      </c>
      <c r="L7" s="48" t="s">
        <v>295</v>
      </c>
      <c r="M7" s="50" t="s">
        <v>294</v>
      </c>
      <c r="N7" s="48">
        <v>3.5</v>
      </c>
      <c r="O7" s="42">
        <v>241</v>
      </c>
      <c r="P7" s="41">
        <v>3.5</v>
      </c>
      <c r="Q7" s="41">
        <v>46</v>
      </c>
      <c r="R7" s="41">
        <v>4</v>
      </c>
      <c r="S7" s="50"/>
      <c r="T7" s="50"/>
      <c r="U7" s="50"/>
      <c r="V7" s="50"/>
      <c r="W7" s="50"/>
      <c r="X7" s="50" t="s">
        <v>293</v>
      </c>
      <c r="Y7" s="48" t="s">
        <v>292</v>
      </c>
      <c r="Z7" s="52">
        <v>0.09</v>
      </c>
      <c r="AA7" s="52">
        <v>0.06</v>
      </c>
      <c r="AB7" s="52"/>
      <c r="AC7" s="50"/>
      <c r="AD7" s="404"/>
      <c r="AE7" s="404"/>
      <c r="AF7" s="405"/>
      <c r="AG7" s="405"/>
    </row>
    <row r="8" spans="1:33">
      <c r="A8" s="50"/>
      <c r="B8" s="50">
        <v>5</v>
      </c>
      <c r="C8" s="48" t="s">
        <v>291</v>
      </c>
      <c r="D8" s="50">
        <v>51</v>
      </c>
      <c r="E8" s="50">
        <v>61</v>
      </c>
      <c r="F8" s="50">
        <v>61</v>
      </c>
      <c r="G8" s="50">
        <v>71</v>
      </c>
      <c r="H8" s="50">
        <v>61</v>
      </c>
      <c r="I8" s="50"/>
      <c r="J8" s="50"/>
      <c r="K8" s="50">
        <v>490</v>
      </c>
      <c r="L8" s="48" t="s">
        <v>290</v>
      </c>
      <c r="M8" s="50"/>
      <c r="N8" s="50">
        <v>4</v>
      </c>
      <c r="O8" s="42">
        <v>271</v>
      </c>
      <c r="P8" s="41">
        <v>4</v>
      </c>
      <c r="Q8" s="41">
        <v>61</v>
      </c>
      <c r="R8" s="41">
        <v>5</v>
      </c>
      <c r="S8" s="50"/>
      <c r="T8" s="50"/>
      <c r="U8" s="50"/>
      <c r="V8" s="50"/>
      <c r="W8" s="50"/>
      <c r="X8" s="50" t="s">
        <v>289</v>
      </c>
      <c r="Y8" s="48" t="s">
        <v>288</v>
      </c>
      <c r="Z8" s="52">
        <v>0.08</v>
      </c>
      <c r="AA8" s="52">
        <v>0.06</v>
      </c>
      <c r="AB8" s="52"/>
      <c r="AC8" s="50"/>
      <c r="AD8" s="404"/>
      <c r="AE8" s="404"/>
      <c r="AF8" s="405"/>
      <c r="AG8" s="405"/>
    </row>
    <row r="9" spans="1:33">
      <c r="A9" s="50"/>
      <c r="B9" s="50">
        <v>6</v>
      </c>
      <c r="C9" s="48" t="s">
        <v>287</v>
      </c>
      <c r="D9" s="50">
        <v>61</v>
      </c>
      <c r="E9" s="50">
        <v>76</v>
      </c>
      <c r="F9" s="50">
        <v>71</v>
      </c>
      <c r="G9" s="50">
        <v>81</v>
      </c>
      <c r="H9" s="50">
        <v>71</v>
      </c>
      <c r="I9" s="50"/>
      <c r="J9" s="50"/>
      <c r="K9" s="50">
        <v>560</v>
      </c>
      <c r="L9" s="50"/>
      <c r="M9" s="50"/>
      <c r="N9" s="50">
        <v>4.5</v>
      </c>
      <c r="O9" s="42">
        <v>271</v>
      </c>
      <c r="P9" s="41">
        <v>4.5</v>
      </c>
      <c r="Q9" s="41">
        <v>76</v>
      </c>
      <c r="R9" s="41">
        <v>6</v>
      </c>
      <c r="S9" s="50"/>
      <c r="T9" s="50"/>
      <c r="U9" s="50"/>
      <c r="V9" s="50"/>
      <c r="W9" s="50"/>
      <c r="X9" s="50" t="s">
        <v>286</v>
      </c>
      <c r="Y9" s="48" t="s">
        <v>285</v>
      </c>
      <c r="Z9" s="52">
        <v>7.0000000000000007E-2</v>
      </c>
      <c r="AA9" s="52">
        <v>0.06</v>
      </c>
      <c r="AB9" s="52"/>
      <c r="AC9" s="50"/>
      <c r="AD9" s="404"/>
      <c r="AE9" s="404"/>
      <c r="AF9" s="405"/>
      <c r="AG9" s="405"/>
    </row>
    <row r="10" spans="1:33">
      <c r="A10" s="50"/>
      <c r="B10" s="50">
        <v>7</v>
      </c>
      <c r="C10" s="50" t="s">
        <v>284</v>
      </c>
      <c r="D10" s="50">
        <v>71</v>
      </c>
      <c r="E10" s="50">
        <v>91</v>
      </c>
      <c r="F10" s="50">
        <v>81</v>
      </c>
      <c r="G10" s="50">
        <v>91</v>
      </c>
      <c r="H10" s="50">
        <v>81</v>
      </c>
      <c r="I10" s="50"/>
      <c r="J10" s="50"/>
      <c r="K10" s="50">
        <v>630</v>
      </c>
      <c r="L10" s="50"/>
      <c r="M10" s="50"/>
      <c r="N10" s="50">
        <v>5</v>
      </c>
      <c r="O10" s="42">
        <v>271</v>
      </c>
      <c r="P10" s="41">
        <v>5</v>
      </c>
      <c r="Q10" s="41">
        <v>91</v>
      </c>
      <c r="R10" s="41">
        <v>7</v>
      </c>
      <c r="S10" s="50"/>
      <c r="T10" s="50"/>
      <c r="U10" s="50"/>
      <c r="V10" s="50"/>
      <c r="W10" s="50"/>
      <c r="X10" s="50" t="s">
        <v>283</v>
      </c>
      <c r="Y10" s="48" t="s">
        <v>282</v>
      </c>
      <c r="Z10" s="52">
        <v>0.06</v>
      </c>
      <c r="AA10" s="52">
        <v>0.06</v>
      </c>
      <c r="AB10" s="52"/>
      <c r="AC10" s="50"/>
      <c r="AD10" s="404"/>
      <c r="AE10" s="404"/>
      <c r="AF10" s="405"/>
      <c r="AG10" s="405"/>
    </row>
    <row r="11" spans="1:33">
      <c r="A11" s="50"/>
      <c r="B11" s="50">
        <v>8</v>
      </c>
      <c r="C11" s="50"/>
      <c r="D11" s="50">
        <v>81</v>
      </c>
      <c r="E11" s="50">
        <v>106</v>
      </c>
      <c r="F11" s="50">
        <v>91</v>
      </c>
      <c r="G11" s="50">
        <v>101</v>
      </c>
      <c r="H11" s="50">
        <v>91</v>
      </c>
      <c r="I11" s="50"/>
      <c r="J11" s="50"/>
      <c r="K11" s="50">
        <v>700</v>
      </c>
      <c r="L11" s="50"/>
      <c r="M11" s="50"/>
      <c r="N11" s="50">
        <v>5.5</v>
      </c>
      <c r="O11" s="42">
        <v>301</v>
      </c>
      <c r="P11" s="41">
        <v>5.5</v>
      </c>
      <c r="Q11" s="41">
        <v>106</v>
      </c>
      <c r="R11" s="41">
        <v>8</v>
      </c>
      <c r="S11" s="50"/>
      <c r="T11" s="50"/>
      <c r="U11" s="50"/>
      <c r="V11" s="50"/>
      <c r="W11" s="50"/>
      <c r="X11" s="50" t="s">
        <v>281</v>
      </c>
      <c r="Y11" s="48" t="s">
        <v>280</v>
      </c>
      <c r="Z11" s="52">
        <v>0.05</v>
      </c>
      <c r="AA11" s="52">
        <v>0.06</v>
      </c>
      <c r="AB11" s="52"/>
      <c r="AC11" s="50"/>
      <c r="AD11" s="404"/>
      <c r="AE11" s="404"/>
      <c r="AF11" s="405"/>
      <c r="AG11" s="405"/>
    </row>
    <row r="12" spans="1:33">
      <c r="A12" s="50"/>
      <c r="B12" s="50">
        <v>9</v>
      </c>
      <c r="C12" s="50"/>
      <c r="D12" s="50">
        <v>91</v>
      </c>
      <c r="E12" s="50">
        <v>121</v>
      </c>
      <c r="F12" s="50">
        <v>101</v>
      </c>
      <c r="G12" s="50">
        <v>111</v>
      </c>
      <c r="H12" s="50"/>
      <c r="I12" s="50"/>
      <c r="J12" s="50"/>
      <c r="K12" s="50">
        <v>770</v>
      </c>
      <c r="L12" s="50"/>
      <c r="M12" s="50"/>
      <c r="N12" s="50">
        <v>6</v>
      </c>
      <c r="O12" s="42">
        <v>301</v>
      </c>
      <c r="P12" s="41">
        <v>6</v>
      </c>
      <c r="Q12" s="41">
        <v>121</v>
      </c>
      <c r="R12" s="41">
        <v>9</v>
      </c>
      <c r="S12" s="50"/>
      <c r="T12" s="50"/>
      <c r="U12" s="50"/>
      <c r="V12" s="50"/>
      <c r="W12" s="50"/>
      <c r="X12" s="50" t="s">
        <v>279</v>
      </c>
      <c r="Y12" s="48" t="s">
        <v>278</v>
      </c>
      <c r="Z12" s="52">
        <v>0.04</v>
      </c>
      <c r="AA12" s="52">
        <v>0.06</v>
      </c>
      <c r="AB12" s="52"/>
      <c r="AC12" s="50"/>
      <c r="AD12" s="404"/>
      <c r="AE12" s="404"/>
      <c r="AF12" s="405"/>
      <c r="AG12" s="405"/>
    </row>
    <row r="13" spans="1:33">
      <c r="A13" s="50"/>
      <c r="B13" s="50">
        <v>10</v>
      </c>
      <c r="C13" s="50"/>
      <c r="D13" s="50">
        <v>101</v>
      </c>
      <c r="E13" s="50">
        <v>136</v>
      </c>
      <c r="F13" s="50">
        <v>111</v>
      </c>
      <c r="G13" s="50">
        <v>121</v>
      </c>
      <c r="H13" s="50"/>
      <c r="I13" s="50"/>
      <c r="J13" s="50"/>
      <c r="K13" s="50">
        <v>840</v>
      </c>
      <c r="L13" s="50"/>
      <c r="M13" s="50"/>
      <c r="N13" s="50">
        <v>6.5</v>
      </c>
      <c r="O13" s="42">
        <v>451</v>
      </c>
      <c r="P13" s="41">
        <v>6.5</v>
      </c>
      <c r="Q13" s="41">
        <v>136</v>
      </c>
      <c r="R13" s="41">
        <v>10</v>
      </c>
      <c r="S13" s="50"/>
      <c r="T13" s="50"/>
      <c r="U13" s="50"/>
      <c r="V13" s="50"/>
      <c r="W13" s="50"/>
      <c r="X13" s="50" t="s">
        <v>277</v>
      </c>
      <c r="Y13" s="48" t="s">
        <v>276</v>
      </c>
      <c r="Z13" s="52">
        <v>0.03</v>
      </c>
      <c r="AA13" s="52">
        <v>0.06</v>
      </c>
      <c r="AB13" s="52"/>
      <c r="AC13" s="50"/>
      <c r="AD13" s="404"/>
      <c r="AE13" s="404"/>
      <c r="AF13" s="405"/>
      <c r="AG13" s="405"/>
    </row>
    <row r="14" spans="1:33">
      <c r="A14" s="50"/>
      <c r="B14" s="50">
        <v>11</v>
      </c>
      <c r="C14" s="50"/>
      <c r="D14" s="50">
        <v>111</v>
      </c>
      <c r="E14" s="50">
        <v>151</v>
      </c>
      <c r="F14" s="50">
        <v>121</v>
      </c>
      <c r="G14" s="50">
        <v>131</v>
      </c>
      <c r="H14" s="50"/>
      <c r="I14" s="50"/>
      <c r="J14" s="50"/>
      <c r="K14" s="50">
        <v>910</v>
      </c>
      <c r="L14" s="50"/>
      <c r="M14" s="50"/>
      <c r="N14" s="50">
        <v>7</v>
      </c>
      <c r="O14" s="42">
        <v>451</v>
      </c>
      <c r="P14" s="41">
        <v>7</v>
      </c>
      <c r="Q14" s="41">
        <v>151</v>
      </c>
      <c r="R14" s="41">
        <v>11</v>
      </c>
      <c r="S14" s="50"/>
      <c r="T14" s="50"/>
      <c r="U14" s="50"/>
      <c r="V14" s="50"/>
      <c r="W14" s="50"/>
      <c r="X14" s="50" t="s">
        <v>275</v>
      </c>
      <c r="Y14" s="48" t="s">
        <v>113</v>
      </c>
      <c r="Z14" s="52">
        <v>0.02</v>
      </c>
      <c r="AA14" s="52">
        <v>0.06</v>
      </c>
      <c r="AB14" s="52"/>
      <c r="AC14" s="50"/>
      <c r="AD14" s="404"/>
      <c r="AE14" s="404"/>
      <c r="AF14" s="405"/>
      <c r="AG14" s="405"/>
    </row>
    <row r="15" spans="1:33">
      <c r="A15" s="50"/>
      <c r="B15" s="50">
        <v>12</v>
      </c>
      <c r="C15" s="50"/>
      <c r="D15" s="50">
        <v>121</v>
      </c>
      <c r="E15" s="50">
        <v>181</v>
      </c>
      <c r="F15" s="50">
        <v>131</v>
      </c>
      <c r="G15" s="50">
        <v>141</v>
      </c>
      <c r="H15" s="50"/>
      <c r="I15" s="50"/>
      <c r="J15" s="50"/>
      <c r="K15" s="50">
        <v>980</v>
      </c>
      <c r="L15" s="50"/>
      <c r="M15" s="50"/>
      <c r="N15" s="50">
        <v>7.5</v>
      </c>
      <c r="O15" s="42">
        <v>451</v>
      </c>
      <c r="P15" s="41">
        <v>7.5</v>
      </c>
      <c r="Q15" s="41">
        <v>181</v>
      </c>
      <c r="R15" s="41">
        <v>12</v>
      </c>
      <c r="S15" s="50"/>
      <c r="T15" s="50"/>
      <c r="U15" s="50"/>
      <c r="V15" s="50"/>
      <c r="W15" s="50"/>
      <c r="X15" s="50" t="s">
        <v>274</v>
      </c>
      <c r="Y15" s="48"/>
      <c r="Z15" s="48"/>
      <c r="AA15" s="48"/>
      <c r="AB15" s="48"/>
      <c r="AC15" s="50"/>
      <c r="AD15" s="404"/>
      <c r="AE15" s="404"/>
      <c r="AF15" s="405"/>
      <c r="AG15" s="405"/>
    </row>
    <row r="16" spans="1:33">
      <c r="A16" s="50"/>
      <c r="B16" s="50">
        <v>13</v>
      </c>
      <c r="C16" s="50"/>
      <c r="D16" s="50">
        <v>131</v>
      </c>
      <c r="E16" s="50">
        <v>211</v>
      </c>
      <c r="F16" s="50">
        <v>141</v>
      </c>
      <c r="G16" s="50">
        <v>151</v>
      </c>
      <c r="H16" s="50"/>
      <c r="I16" s="50"/>
      <c r="J16" s="50"/>
      <c r="K16" s="50">
        <v>1050</v>
      </c>
      <c r="L16" s="50"/>
      <c r="M16" s="50"/>
      <c r="N16" s="50">
        <v>8</v>
      </c>
      <c r="O16" s="42">
        <v>451</v>
      </c>
      <c r="P16" s="41">
        <v>8</v>
      </c>
      <c r="Q16" s="41">
        <v>211</v>
      </c>
      <c r="R16" s="41"/>
      <c r="S16" s="50"/>
      <c r="T16" s="50"/>
      <c r="U16" s="50"/>
      <c r="V16" s="50"/>
      <c r="W16" s="50"/>
      <c r="X16" s="50" t="s">
        <v>273</v>
      </c>
      <c r="Y16" s="48"/>
      <c r="Z16" s="48"/>
      <c r="AA16" s="48"/>
      <c r="AB16" s="48"/>
      <c r="AC16" s="50"/>
      <c r="AD16" s="404"/>
      <c r="AE16" s="404"/>
      <c r="AF16" s="405"/>
      <c r="AG16" s="405"/>
    </row>
    <row r="17" spans="1:33">
      <c r="A17" s="50"/>
      <c r="B17" s="50">
        <v>14</v>
      </c>
      <c r="C17" s="50"/>
      <c r="D17" s="50">
        <v>141</v>
      </c>
      <c r="E17" s="50">
        <v>241</v>
      </c>
      <c r="F17" s="50">
        <v>151</v>
      </c>
      <c r="G17" s="50">
        <v>161</v>
      </c>
      <c r="H17" s="50"/>
      <c r="I17" s="50"/>
      <c r="J17" s="50"/>
      <c r="K17" s="50"/>
      <c r="L17" s="50"/>
      <c r="M17" s="50"/>
      <c r="N17" s="50"/>
      <c r="O17" s="50"/>
      <c r="P17" s="50"/>
      <c r="Q17" s="50">
        <v>241</v>
      </c>
      <c r="R17" s="50"/>
      <c r="S17" s="50"/>
      <c r="T17" s="50"/>
      <c r="U17" s="50"/>
      <c r="V17" s="50"/>
      <c r="W17" s="50"/>
      <c r="X17" s="50"/>
      <c r="Y17" s="48"/>
      <c r="Z17" s="48"/>
      <c r="AA17" s="48"/>
      <c r="AB17" s="48"/>
      <c r="AC17" s="50"/>
      <c r="AD17" s="404"/>
      <c r="AE17" s="404"/>
      <c r="AF17" s="405"/>
      <c r="AG17" s="405"/>
    </row>
    <row r="18" spans="1:33">
      <c r="A18" s="50"/>
      <c r="B18" s="50">
        <v>15</v>
      </c>
      <c r="C18" s="50"/>
      <c r="D18" s="50">
        <v>151</v>
      </c>
      <c r="E18" s="50">
        <v>271</v>
      </c>
      <c r="F18" s="50">
        <v>161</v>
      </c>
      <c r="G18" s="50">
        <v>171</v>
      </c>
      <c r="H18" s="50"/>
      <c r="I18" s="50"/>
      <c r="J18" s="50"/>
      <c r="K18" s="50"/>
      <c r="L18" s="50"/>
      <c r="M18" s="50"/>
      <c r="N18" s="50"/>
      <c r="O18" s="50"/>
      <c r="P18" s="50"/>
      <c r="Q18" s="50">
        <v>271</v>
      </c>
      <c r="R18" s="50"/>
      <c r="S18" s="50"/>
      <c r="T18" s="50"/>
      <c r="U18" s="50"/>
      <c r="V18" s="50"/>
      <c r="W18" s="50"/>
      <c r="X18" s="50"/>
      <c r="Y18" s="48"/>
      <c r="Z18" s="48"/>
      <c r="AA18" s="48"/>
      <c r="AB18" s="48"/>
      <c r="AC18" s="50"/>
      <c r="AD18" s="404"/>
      <c r="AE18" s="404"/>
      <c r="AF18" s="405"/>
      <c r="AG18" s="405"/>
    </row>
    <row r="19" spans="1:33">
      <c r="A19" s="50"/>
      <c r="B19" s="50">
        <v>16</v>
      </c>
      <c r="C19" s="50"/>
      <c r="D19" s="50">
        <v>161</v>
      </c>
      <c r="E19" s="50">
        <v>301</v>
      </c>
      <c r="F19" s="50">
        <v>171</v>
      </c>
      <c r="G19" s="50"/>
      <c r="H19" s="50"/>
      <c r="I19" s="50"/>
      <c r="J19" s="50"/>
      <c r="K19" s="50"/>
      <c r="L19" s="50"/>
      <c r="M19" s="50"/>
      <c r="N19" s="50"/>
      <c r="O19" s="50"/>
      <c r="P19" s="50"/>
      <c r="Q19" s="50">
        <v>301</v>
      </c>
      <c r="R19" s="50"/>
      <c r="S19" s="50"/>
      <c r="T19" s="50"/>
      <c r="U19" s="50"/>
      <c r="V19" s="50"/>
      <c r="W19" s="50"/>
      <c r="X19" s="50"/>
      <c r="Y19" s="48"/>
      <c r="Z19" s="48"/>
      <c r="AA19" s="48"/>
      <c r="AB19" s="48"/>
      <c r="AC19" s="50"/>
      <c r="AD19" s="404"/>
      <c r="AE19" s="404"/>
      <c r="AF19" s="405"/>
      <c r="AG19" s="405"/>
    </row>
    <row r="20" spans="1:33">
      <c r="A20" s="50"/>
      <c r="B20" s="50">
        <v>17</v>
      </c>
      <c r="C20" s="50"/>
      <c r="D20" s="50">
        <v>171</v>
      </c>
      <c r="E20" s="50"/>
      <c r="F20" s="50"/>
      <c r="G20" s="50"/>
      <c r="H20" s="50"/>
      <c r="I20" s="50"/>
      <c r="J20" s="50"/>
      <c r="K20" s="50"/>
      <c r="L20" s="50"/>
      <c r="M20" s="50"/>
      <c r="N20" s="50"/>
      <c r="O20" s="50"/>
      <c r="P20" s="50"/>
      <c r="Q20" s="50"/>
      <c r="R20" s="50"/>
      <c r="S20" s="50"/>
      <c r="T20" s="50"/>
      <c r="U20" s="50"/>
      <c r="V20" s="50"/>
      <c r="W20" s="50"/>
      <c r="X20" s="50"/>
      <c r="Y20" s="48"/>
      <c r="Z20" s="48"/>
      <c r="AA20" s="48"/>
      <c r="AB20" s="48"/>
      <c r="AC20" s="50"/>
      <c r="AD20" s="404"/>
      <c r="AE20" s="404"/>
      <c r="AF20" s="405"/>
      <c r="AG20" s="405"/>
    </row>
  </sheetData>
  <sheetProtection algorithmName="SHA-512" hashValue="uJK/DZfxgaBQZ2RxCCfiY0iCpLkDYaerW4cwsZ4q73AO/FDKg+Q34/H9QkT3M0yDgLK7Ej+J7xKHHh4vhBlfSg==" saltValue="c/lCfouagnK5NWi1/MCw/Q==" spinCount="100000" sheet="1" selectLockedCells="1" selectUnlockedCells="1"/>
  <mergeCells count="4">
    <mergeCell ref="D1:G1"/>
    <mergeCell ref="T2:U2"/>
    <mergeCell ref="S1:V1"/>
    <mergeCell ref="Y1:AB1"/>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71</vt:i4>
      </vt:variant>
    </vt:vector>
  </HeadingPairs>
  <TitlesOfParts>
    <vt:vector size="83" baseType="lpstr">
      <vt:lpstr>入力シート</vt:lpstr>
      <vt:lpstr>計算シート</vt:lpstr>
      <vt:lpstr>１号単価表①</vt:lpstr>
      <vt:lpstr>１号単価表②</vt:lpstr>
      <vt:lpstr>１号単価表③</vt:lpstr>
      <vt:lpstr>２・３号単価表①</vt:lpstr>
      <vt:lpstr>２・３号単価表②</vt:lpstr>
      <vt:lpstr>２・３号単価表③</vt:lpstr>
      <vt:lpstr>１～３号対応表</vt:lpstr>
      <vt:lpstr>都道府県市区町村</vt:lpstr>
      <vt:lpstr>自動入力</vt:lpstr>
      <vt:lpstr>Ver.</vt:lpstr>
      <vt:lpstr>'２・３号単価表③'!Print_Area</vt:lpstr>
      <vt:lpstr>Ver.!Print_Area</vt:lpstr>
      <vt:lpstr>計算シート!Print_Area</vt:lpstr>
      <vt:lpstr>入力シート!Print_Area</vt:lpstr>
      <vt:lpstr>あり・なし</vt:lpstr>
      <vt:lpstr>チーム保育教員数</vt:lpstr>
      <vt:lpstr>愛知県</vt:lpstr>
      <vt:lpstr>愛媛県</vt:lpstr>
      <vt:lpstr>茨城県</vt:lpstr>
      <vt:lpstr>栄養管理加算</vt:lpstr>
      <vt:lpstr>岡山県</vt:lpstr>
      <vt:lpstr>沖縄県</vt:lpstr>
      <vt:lpstr>岩手県</vt:lpstr>
      <vt:lpstr>岐阜県</vt:lpstr>
      <vt:lpstr>休日保育範囲</vt:lpstr>
      <vt:lpstr>宮崎県</vt:lpstr>
      <vt:lpstr>宮城県</vt:lpstr>
      <vt:lpstr>給食実施加算_給食の状況</vt:lpstr>
      <vt:lpstr>給食週当たり実施日数</vt:lpstr>
      <vt:lpstr>京都府</vt:lpstr>
      <vt:lpstr>熊本県</vt:lpstr>
      <vt:lpstr>群馬県</vt:lpstr>
      <vt:lpstr>広島県</vt:lpstr>
      <vt:lpstr>香川県</vt:lpstr>
      <vt:lpstr>高知県</vt:lpstr>
      <vt:lpstr>高齢者者等の年間総雇用時間数</vt:lpstr>
      <vt:lpstr>佐賀県</vt:lpstr>
      <vt:lpstr>埼玉県</vt:lpstr>
      <vt:lpstr>三重県</vt:lpstr>
      <vt:lpstr>山形県</vt:lpstr>
      <vt:lpstr>山口県</vt:lpstr>
      <vt:lpstr>山梨県</vt:lpstr>
      <vt:lpstr>施設関係者評価加算</vt:lpstr>
      <vt:lpstr>滋賀県</vt:lpstr>
      <vt:lpstr>鹿児島県</vt:lpstr>
      <vt:lpstr>質改善</vt:lpstr>
      <vt:lpstr>秋田県</vt:lpstr>
      <vt:lpstr>新潟県</vt:lpstr>
      <vt:lpstr>神奈川県</vt:lpstr>
      <vt:lpstr>青森県</vt:lpstr>
      <vt:lpstr>静岡県</vt:lpstr>
      <vt:lpstr>石川県</vt:lpstr>
      <vt:lpstr>千葉県</vt:lpstr>
      <vt:lpstr>大阪府</vt:lpstr>
      <vt:lpstr>大分県</vt:lpstr>
      <vt:lpstr>地域区分</vt:lpstr>
      <vt:lpstr>地域区分_減価償却費加算</vt:lpstr>
      <vt:lpstr>地域区分_賃借料加算</vt:lpstr>
      <vt:lpstr>長崎県</vt:lpstr>
      <vt:lpstr>長野県</vt:lpstr>
      <vt:lpstr>鳥取県</vt:lpstr>
      <vt:lpstr>都道府県</vt:lpstr>
      <vt:lpstr>土曜日閉所</vt:lpstr>
      <vt:lpstr>島根県</vt:lpstr>
      <vt:lpstr>東京都</vt:lpstr>
      <vt:lpstr>徳島県</vt:lpstr>
      <vt:lpstr>栃木県</vt:lpstr>
      <vt:lpstr>奈良県</vt:lpstr>
      <vt:lpstr>認可施設_機能部分</vt:lpstr>
      <vt:lpstr>標準_都市部</vt:lpstr>
      <vt:lpstr>富山県</vt:lpstr>
      <vt:lpstr>福井県</vt:lpstr>
      <vt:lpstr>福岡県</vt:lpstr>
      <vt:lpstr>福島県</vt:lpstr>
      <vt:lpstr>兵庫県</vt:lpstr>
      <vt:lpstr>平均勤続年数</vt:lpstr>
      <vt:lpstr>北海道</vt:lpstr>
      <vt:lpstr>有無_対応表</vt:lpstr>
      <vt:lpstr>有無2</vt:lpstr>
      <vt:lpstr>冷暖房費加算用地域区分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認定こども園番</dc:title>
  <dc:creator/>
  <cp:lastModifiedBy/>
  <dcterms:created xsi:type="dcterms:W3CDTF">2021-07-02T11:51:02Z</dcterms:created>
  <dcterms:modified xsi:type="dcterms:W3CDTF">2023-08-29T06:35:54Z</dcterms:modified>
</cp:coreProperties>
</file>